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0730" windowHeight="11760" activeTab="1"/>
  </bookViews>
  <sheets>
    <sheet name="витамины, мин-е вещ-ва" sheetId="29" r:id="rId1"/>
    <sheet name="12-18л. МЕНЮ " sheetId="14" r:id="rId2"/>
    <sheet name="12-18л. РАСКЛАДКА" sheetId="7" r:id="rId3"/>
    <sheet name="12-18л. ВЕДОМОСТЬ завтрак" sheetId="9" r:id="rId4"/>
    <sheet name="12-18л. ВЕДОМОСТЬ  обед" sheetId="24" r:id="rId5"/>
    <sheet name="12-18л. ВЕДОМОСТЬ  полдник" sheetId="26" r:id="rId6"/>
    <sheet name="12-18л. ВЕДОМОСТЬ завтрак обед" sheetId="25" r:id="rId7"/>
    <sheet name="12-18л. ВЕДОМОСТЬ обед  полдник" sheetId="27" r:id="rId8"/>
    <sheet name="12-18л. ВЕДОМОСТЬ единая" sheetId="28" r:id="rId9"/>
    <sheet name="компановка" sheetId="22" r:id="rId10"/>
  </sheets>
  <calcPr calcId="19102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D646" i="29" l="1"/>
  <c r="D627" i="29"/>
  <c r="D521" i="29"/>
  <c r="D484" i="29"/>
  <c r="D206" i="29"/>
  <c r="D198" i="29"/>
  <c r="D186" i="29"/>
  <c r="D77" i="29"/>
  <c r="D88" i="29"/>
  <c r="D95" i="29"/>
  <c r="D73" i="14"/>
  <c r="D84" i="14"/>
  <c r="D91" i="14"/>
  <c r="D127" i="14"/>
  <c r="D145" i="14"/>
  <c r="D183" i="14"/>
  <c r="D195" i="14"/>
  <c r="D203" i="14"/>
  <c r="D237" i="14"/>
  <c r="D249" i="14"/>
  <c r="D256" i="14"/>
  <c r="D291" i="14"/>
  <c r="D304" i="14"/>
  <c r="D311" i="14"/>
  <c r="D406" i="14"/>
  <c r="D417" i="14"/>
  <c r="D423" i="14"/>
  <c r="D460" i="14"/>
  <c r="D472" i="14"/>
  <c r="D479" i="14"/>
  <c r="D515" i="14"/>
  <c r="D526" i="14"/>
  <c r="D533" i="14"/>
  <c r="D568" i="14"/>
  <c r="D581" i="14"/>
  <c r="D588" i="14"/>
  <c r="D622" i="14"/>
  <c r="D634" i="14"/>
  <c r="D641" i="14"/>
  <c r="D138" i="14"/>
  <c r="H127" i="14" l="1"/>
  <c r="F127" i="14"/>
  <c r="G91" i="14"/>
  <c r="H84" i="14"/>
  <c r="F84" i="14"/>
  <c r="H73" i="14"/>
  <c r="D639" i="29" l="1"/>
  <c r="D594" i="29"/>
  <c r="D587" i="29"/>
  <c r="D574" i="29"/>
  <c r="D539" i="29"/>
  <c r="D532" i="29"/>
  <c r="D477" i="29"/>
  <c r="D465" i="29"/>
  <c r="D429" i="29"/>
  <c r="D423" i="29"/>
  <c r="D412" i="29"/>
  <c r="D313" i="29"/>
  <c r="D306" i="29"/>
  <c r="D293" i="29"/>
  <c r="D259" i="29"/>
  <c r="D252" i="29"/>
  <c r="D240" i="29"/>
  <c r="D150" i="29"/>
  <c r="D143" i="29"/>
  <c r="Q376" i="7" l="1"/>
  <c r="P376" i="7"/>
  <c r="F521" i="29"/>
  <c r="AD406" i="7"/>
  <c r="AC406" i="7"/>
  <c r="S384" i="7"/>
  <c r="R384" i="7"/>
  <c r="S378" i="7"/>
  <c r="R378" i="7"/>
  <c r="S390" i="7"/>
  <c r="R390" i="7"/>
  <c r="S376" i="7"/>
  <c r="R376" i="7"/>
  <c r="AF365" i="7"/>
  <c r="AE365" i="7"/>
  <c r="AF362" i="7"/>
  <c r="AE362" i="7"/>
  <c r="Q151" i="7"/>
  <c r="P151" i="7"/>
  <c r="Q145" i="7"/>
  <c r="P145" i="7"/>
  <c r="P157" i="7"/>
  <c r="Q157" i="7"/>
  <c r="Q143" i="7"/>
  <c r="P143" i="7"/>
  <c r="AD132" i="7"/>
  <c r="AC132" i="7"/>
  <c r="AD129" i="7"/>
  <c r="AC129" i="7"/>
  <c r="AD139" i="7"/>
  <c r="G622" i="14" l="1"/>
  <c r="E581" i="14"/>
  <c r="H526" i="14"/>
  <c r="G515" i="14"/>
  <c r="G417" i="14"/>
  <c r="G406" i="14"/>
  <c r="E311" i="14"/>
  <c r="G304" i="14"/>
  <c r="G291" i="14"/>
  <c r="F237" i="14"/>
  <c r="H145" i="14"/>
  <c r="G73" i="14"/>
  <c r="H460" i="14"/>
  <c r="G627" i="29" l="1"/>
  <c r="I412" i="29"/>
  <c r="E293" i="29"/>
  <c r="G252" i="29"/>
  <c r="D132" i="29"/>
  <c r="H132" i="29"/>
  <c r="H291" i="14"/>
  <c r="E291" i="14"/>
  <c r="F291" i="14"/>
  <c r="E249" i="14"/>
  <c r="F249" i="14"/>
  <c r="G249" i="14"/>
  <c r="H249" i="14"/>
  <c r="S548" i="7"/>
  <c r="R548" i="7"/>
  <c r="S540" i="7"/>
  <c r="R540" i="7"/>
  <c r="AF530" i="7"/>
  <c r="AE530" i="7"/>
  <c r="AF536" i="7"/>
  <c r="AD532" i="7"/>
  <c r="AC532" i="7"/>
  <c r="AF476" i="7"/>
  <c r="S482" i="7"/>
  <c r="R482" i="7"/>
  <c r="S480" i="7"/>
  <c r="R480" i="7"/>
  <c r="AF469" i="7"/>
  <c r="AE469" i="7"/>
  <c r="AF421" i="7"/>
  <c r="S425" i="7"/>
  <c r="R425" i="7"/>
  <c r="S427" i="7"/>
  <c r="R427" i="7"/>
  <c r="AE413" i="7"/>
  <c r="AF413" i="7"/>
  <c r="AF412" i="7"/>
  <c r="AE412" i="7"/>
  <c r="AF372" i="7"/>
  <c r="AF371" i="7"/>
  <c r="AF364" i="7"/>
  <c r="AE364" i="7"/>
  <c r="AC358" i="7"/>
  <c r="AC364" i="7"/>
  <c r="AD364" i="7"/>
  <c r="AD358" i="7"/>
  <c r="S331" i="7"/>
  <c r="R331" i="7"/>
  <c r="AF307" i="7"/>
  <c r="AE307" i="7"/>
  <c r="AD298" i="7"/>
  <c r="AC298" i="7"/>
  <c r="AF248" i="7"/>
  <c r="AE248" i="7"/>
  <c r="Q259" i="7"/>
  <c r="P259" i="7"/>
  <c r="Q261" i="7"/>
  <c r="P261" i="7"/>
  <c r="AC247" i="7"/>
  <c r="AD247" i="7"/>
  <c r="AF197" i="7"/>
  <c r="AE197" i="7"/>
  <c r="AE73" i="7"/>
  <c r="AC74" i="7"/>
  <c r="AD74" i="7" l="1"/>
  <c r="AF9" i="7"/>
  <c r="AE9" i="7"/>
  <c r="G634" i="14" l="1"/>
  <c r="H588" i="14"/>
  <c r="H581" i="14"/>
  <c r="G568" i="14"/>
  <c r="G533" i="14"/>
  <c r="H479" i="14"/>
  <c r="H472" i="14"/>
  <c r="F460" i="14"/>
  <c r="G423" i="14"/>
  <c r="G311" i="14"/>
  <c r="F304" i="14"/>
  <c r="H256" i="14"/>
  <c r="G237" i="14"/>
  <c r="G203" i="14"/>
  <c r="H195" i="14"/>
  <c r="G183" i="14"/>
  <c r="G145" i="14"/>
  <c r="F138" i="14"/>
  <c r="E406" i="14" l="1"/>
  <c r="H638" i="14" l="1"/>
  <c r="H641" i="14" s="1"/>
  <c r="S83" i="7" l="1"/>
  <c r="Q260" i="7"/>
  <c r="P260" i="7" s="1"/>
  <c r="S260" i="7"/>
  <c r="R260" i="7" s="1"/>
  <c r="U260" i="7"/>
  <c r="T520" i="7"/>
  <c r="AH537" i="7"/>
  <c r="AG537" i="7"/>
  <c r="AG541" i="7" s="1"/>
  <c r="T527" i="7" s="1"/>
  <c r="T542" i="7"/>
  <c r="T544" i="7"/>
  <c r="T548" i="7"/>
  <c r="T551" i="7"/>
  <c r="T522" i="7"/>
  <c r="T539" i="7"/>
  <c r="T534" i="7"/>
  <c r="T552" i="7"/>
  <c r="T538" i="7"/>
  <c r="U541" i="7"/>
  <c r="T541" i="7" s="1"/>
  <c r="T555" i="7"/>
  <c r="AG555" i="7"/>
  <c r="AG526" i="7"/>
  <c r="T525" i="7"/>
  <c r="AH482" i="7"/>
  <c r="AG482" i="7"/>
  <c r="T460" i="7"/>
  <c r="T488" i="7"/>
  <c r="T491" i="7"/>
  <c r="T462" i="7"/>
  <c r="T479" i="7"/>
  <c r="T478" i="7"/>
  <c r="T474" i="7"/>
  <c r="T492" i="7"/>
  <c r="U481" i="7"/>
  <c r="T481" i="7" s="1"/>
  <c r="AG500" i="7"/>
  <c r="AG469" i="7"/>
  <c r="AG468" i="7"/>
  <c r="AG466" i="7"/>
  <c r="AH488" i="7"/>
  <c r="AG488" i="7"/>
  <c r="AH490" i="7"/>
  <c r="AG490" i="7"/>
  <c r="AH423" i="7"/>
  <c r="AG423" i="7"/>
  <c r="T427" i="7"/>
  <c r="T429" i="7"/>
  <c r="T433" i="7"/>
  <c r="T436" i="7"/>
  <c r="T435" i="7" s="1"/>
  <c r="T407" i="7"/>
  <c r="T424" i="7"/>
  <c r="T419" i="7"/>
  <c r="T425" i="7"/>
  <c r="T440" i="7"/>
  <c r="AG414" i="7"/>
  <c r="AG413" i="7"/>
  <c r="T410" i="7"/>
  <c r="T356" i="7"/>
  <c r="T390" i="7"/>
  <c r="T378" i="7"/>
  <c r="T364" i="7"/>
  <c r="T375" i="7"/>
  <c r="AG364" i="7"/>
  <c r="T384" i="7"/>
  <c r="T387" i="7"/>
  <c r="T358" i="7"/>
  <c r="T374" i="7"/>
  <c r="T385" i="7"/>
  <c r="T361" i="7"/>
  <c r="T357" i="7"/>
  <c r="T369" i="7"/>
  <c r="X369" i="7" s="1"/>
  <c r="T319" i="7"/>
  <c r="T323" i="7"/>
  <c r="T311" i="7"/>
  <c r="T325" i="7"/>
  <c r="T328" i="7"/>
  <c r="T299" i="7"/>
  <c r="T316" i="7"/>
  <c r="T317" i="7"/>
  <c r="U318" i="7"/>
  <c r="T318" i="7" s="1"/>
  <c r="X318" i="7" s="1"/>
  <c r="AG306" i="7"/>
  <c r="AG297" i="7"/>
  <c r="T301" i="7"/>
  <c r="T239" i="7"/>
  <c r="AH257" i="7"/>
  <c r="AG257" i="7"/>
  <c r="T261" i="7"/>
  <c r="T263" i="7"/>
  <c r="T259" i="7"/>
  <c r="T274" i="7"/>
  <c r="T267" i="7"/>
  <c r="T260" i="7"/>
  <c r="T253" i="7"/>
  <c r="T240" i="7"/>
  <c r="AH266" i="7"/>
  <c r="AG266" i="7"/>
  <c r="AH269" i="7"/>
  <c r="AG269" i="7"/>
  <c r="T208" i="7"/>
  <c r="AH226" i="7"/>
  <c r="AG226" i="7"/>
  <c r="AG228" i="7" s="1"/>
  <c r="AH227" i="7"/>
  <c r="AL227" i="7" s="1"/>
  <c r="AG227" i="7"/>
  <c r="T202" i="7"/>
  <c r="T219" i="7"/>
  <c r="T203" i="7"/>
  <c r="AG193" i="7"/>
  <c r="T206" i="7"/>
  <c r="AG219" i="7"/>
  <c r="T200" i="7"/>
  <c r="T146" i="7"/>
  <c r="Z146" i="7" s="1"/>
  <c r="AH140" i="7"/>
  <c r="AG140" i="7"/>
  <c r="AG144" i="7" s="1"/>
  <c r="T130" i="7" s="1"/>
  <c r="T145" i="7"/>
  <c r="T147" i="7"/>
  <c r="T143" i="7"/>
  <c r="T151" i="7"/>
  <c r="T158" i="7"/>
  <c r="T125" i="7"/>
  <c r="AG131" i="7"/>
  <c r="T137" i="7"/>
  <c r="Z137" i="7" s="1"/>
  <c r="T124" i="7"/>
  <c r="T135" i="7"/>
  <c r="X135" i="7" s="1"/>
  <c r="T63" i="7"/>
  <c r="T84" i="7"/>
  <c r="T90" i="7"/>
  <c r="T95" i="7"/>
  <c r="T92" i="7" s="1"/>
  <c r="T64" i="7"/>
  <c r="T81" i="7"/>
  <c r="T76" i="7"/>
  <c r="T82" i="7"/>
  <c r="T97" i="7"/>
  <c r="T83" i="7"/>
  <c r="U83" i="7"/>
  <c r="AG71" i="7"/>
  <c r="AG102" i="7"/>
  <c r="AK102" i="7" s="1"/>
  <c r="T77" i="7"/>
  <c r="T8" i="7"/>
  <c r="AH26" i="7"/>
  <c r="AG26" i="7"/>
  <c r="T24" i="7"/>
  <c r="T29" i="7"/>
  <c r="T31" i="7"/>
  <c r="R525" i="7"/>
  <c r="AF537" i="7"/>
  <c r="AF541" i="7" s="1"/>
  <c r="S527" i="7" s="1"/>
  <c r="R520" i="7"/>
  <c r="R542" i="7"/>
  <c r="R534" i="7"/>
  <c r="Z534" i="7" s="1"/>
  <c r="R546" i="7"/>
  <c r="V546" i="7" s="1"/>
  <c r="R539" i="7"/>
  <c r="AE558" i="7"/>
  <c r="AE537" i="7"/>
  <c r="R551" i="7"/>
  <c r="R522" i="7"/>
  <c r="Z522" i="7" s="1"/>
  <c r="R538" i="7"/>
  <c r="V538" i="7" s="1"/>
  <c r="R555" i="7"/>
  <c r="R521" i="7"/>
  <c r="R532" i="7"/>
  <c r="AF550" i="7"/>
  <c r="AE550" i="7"/>
  <c r="R552" i="7"/>
  <c r="AE524" i="7"/>
  <c r="AE528" i="7"/>
  <c r="AE529" i="7"/>
  <c r="AE526" i="7"/>
  <c r="AK526" i="7" s="1"/>
  <c r="S465" i="7"/>
  <c r="R483" i="7"/>
  <c r="Z483" i="7" s="1"/>
  <c r="R460" i="7"/>
  <c r="R468" i="7"/>
  <c r="R462" i="7"/>
  <c r="Z462" i="7" s="1"/>
  <c r="R495" i="7"/>
  <c r="R479" i="7"/>
  <c r="R474" i="7"/>
  <c r="R461" i="7"/>
  <c r="AF488" i="7"/>
  <c r="AE488" i="7"/>
  <c r="R488" i="7"/>
  <c r="R491" i="7"/>
  <c r="R478" i="7"/>
  <c r="R489" i="7"/>
  <c r="S481" i="7"/>
  <c r="R465" i="7"/>
  <c r="V465" i="7" s="1"/>
  <c r="R476" i="7"/>
  <c r="Z476" i="7" s="1"/>
  <c r="AE460" i="7"/>
  <c r="AE468" i="7"/>
  <c r="R481" i="7"/>
  <c r="X481" i="7" s="1"/>
  <c r="S410" i="7"/>
  <c r="R406" i="7"/>
  <c r="X406" i="7" s="1"/>
  <c r="R405" i="7"/>
  <c r="AE422" i="7"/>
  <c r="AF422" i="7"/>
  <c r="R434" i="7"/>
  <c r="X434" i="7" s="1"/>
  <c r="AF427" i="7"/>
  <c r="AE427" i="7"/>
  <c r="X427" i="7"/>
  <c r="R413" i="7"/>
  <c r="Z413" i="7" s="1"/>
  <c r="R437" i="7"/>
  <c r="AE409" i="7"/>
  <c r="AE414" i="7"/>
  <c r="AE445" i="7"/>
  <c r="AF435" i="7"/>
  <c r="AE435" i="7"/>
  <c r="R436" i="7"/>
  <c r="R433" i="7"/>
  <c r="X433" i="7" s="1"/>
  <c r="R424" i="7"/>
  <c r="R410" i="7"/>
  <c r="AE415" i="7"/>
  <c r="S361" i="7"/>
  <c r="AF373" i="7"/>
  <c r="AE373" i="7"/>
  <c r="AF379" i="7"/>
  <c r="AE379" i="7"/>
  <c r="R357" i="7"/>
  <c r="X357" i="7" s="1"/>
  <c r="R356" i="7"/>
  <c r="R358" i="7"/>
  <c r="R375" i="7"/>
  <c r="R387" i="7"/>
  <c r="R386" i="7" s="1"/>
  <c r="R370" i="7"/>
  <c r="R361" i="7"/>
  <c r="V361" i="7" s="1"/>
  <c r="R373" i="7"/>
  <c r="Z373" i="7" s="1"/>
  <c r="R368" i="7"/>
  <c r="AF384" i="7"/>
  <c r="AE384" i="7"/>
  <c r="AE395" i="7"/>
  <c r="S328" i="7"/>
  <c r="S317" i="7"/>
  <c r="R317" i="7"/>
  <c r="X317" i="7" s="1"/>
  <c r="R316" i="7"/>
  <c r="S316" i="7"/>
  <c r="AF322" i="7"/>
  <c r="AF323" i="7" s="1"/>
  <c r="AE322" i="7"/>
  <c r="R297" i="7"/>
  <c r="R332" i="7"/>
  <c r="R311" i="7"/>
  <c r="R298" i="7"/>
  <c r="AF324" i="7"/>
  <c r="AE324" i="7"/>
  <c r="AF327" i="7"/>
  <c r="AE327" i="7"/>
  <c r="AE329" i="7" s="1"/>
  <c r="R325" i="7"/>
  <c r="X325" i="7" s="1"/>
  <c r="R328" i="7"/>
  <c r="R327" i="7" s="1"/>
  <c r="R299" i="7"/>
  <c r="X299" i="7" s="1"/>
  <c r="R315" i="7"/>
  <c r="AE303" i="7"/>
  <c r="AE299" i="7"/>
  <c r="AF305" i="7"/>
  <c r="AE305" i="7"/>
  <c r="AF306" i="7"/>
  <c r="AE306" i="7"/>
  <c r="S302" i="7"/>
  <c r="R302" i="7"/>
  <c r="Z302" i="7" s="1"/>
  <c r="AF325" i="7"/>
  <c r="AE325" i="7"/>
  <c r="AE310" i="7"/>
  <c r="AE334" i="7"/>
  <c r="S244" i="7"/>
  <c r="R244" i="7"/>
  <c r="AF263" i="7"/>
  <c r="AE263" i="7"/>
  <c r="AK263" i="7" s="1"/>
  <c r="R240" i="7"/>
  <c r="R239" i="7"/>
  <c r="R267" i="7"/>
  <c r="R270" i="7"/>
  <c r="R269" i="7" s="1"/>
  <c r="R241" i="7"/>
  <c r="X241" i="7" s="1"/>
  <c r="R257" i="7"/>
  <c r="R274" i="7"/>
  <c r="R258" i="7"/>
  <c r="X258" i="7" s="1"/>
  <c r="R268" i="7"/>
  <c r="R255" i="7"/>
  <c r="AF259" i="7"/>
  <c r="AE259" i="7"/>
  <c r="AE260" i="7" s="1"/>
  <c r="R246" i="7" s="1"/>
  <c r="AE247" i="7"/>
  <c r="R253" i="7"/>
  <c r="X253" i="7" s="1"/>
  <c r="R251" i="7"/>
  <c r="AF267" i="7"/>
  <c r="AE267" i="7"/>
  <c r="R189" i="7"/>
  <c r="S189" i="7"/>
  <c r="R185" i="7"/>
  <c r="X185" i="7" s="1"/>
  <c r="R184" i="7"/>
  <c r="Z184" i="7" s="1"/>
  <c r="R206" i="7"/>
  <c r="R198" i="7"/>
  <c r="R209" i="7"/>
  <c r="R201" i="7"/>
  <c r="Z201" i="7" s="1"/>
  <c r="R215" i="7"/>
  <c r="R214" i="7" s="1"/>
  <c r="R216" i="7"/>
  <c r="R204" i="7"/>
  <c r="AE192" i="7"/>
  <c r="AE193" i="7"/>
  <c r="AE215" i="7"/>
  <c r="AE214" i="7"/>
  <c r="R212" i="7"/>
  <c r="R203" i="7"/>
  <c r="AE218" i="7"/>
  <c r="AE140" i="7"/>
  <c r="AF140" i="7"/>
  <c r="R124" i="7"/>
  <c r="R123" i="7"/>
  <c r="R145" i="7"/>
  <c r="X145" i="7" s="1"/>
  <c r="R131" i="7"/>
  <c r="Z131" i="7" s="1"/>
  <c r="R151" i="7"/>
  <c r="X151" i="7" s="1"/>
  <c r="R157" i="7"/>
  <c r="R143" i="7"/>
  <c r="X143" i="7" s="1"/>
  <c r="AE131" i="7"/>
  <c r="AE127" i="7"/>
  <c r="AE133" i="7"/>
  <c r="R142" i="7"/>
  <c r="AE156" i="7"/>
  <c r="R154" i="7"/>
  <c r="R125" i="7"/>
  <c r="AE132" i="7"/>
  <c r="AE153" i="7"/>
  <c r="AE155" i="7" s="1"/>
  <c r="R155" i="7"/>
  <c r="AF153" i="7"/>
  <c r="AE123" i="7"/>
  <c r="AM123" i="7" s="1"/>
  <c r="R128" i="7"/>
  <c r="AE129" i="7"/>
  <c r="R63" i="7"/>
  <c r="R62" i="7"/>
  <c r="R76" i="7"/>
  <c r="Z76" i="7" s="1"/>
  <c r="R84" i="7"/>
  <c r="R88" i="7"/>
  <c r="Z88" i="7" s="1"/>
  <c r="R90" i="7"/>
  <c r="X90" i="7" s="1"/>
  <c r="R96" i="7"/>
  <c r="R82" i="7"/>
  <c r="AE70" i="7"/>
  <c r="AE66" i="7"/>
  <c r="AE71" i="7"/>
  <c r="AE79" i="7"/>
  <c r="AF79" i="7"/>
  <c r="R81" i="7"/>
  <c r="R83" i="7"/>
  <c r="R79" i="7"/>
  <c r="AE89" i="7"/>
  <c r="AE90" i="7"/>
  <c r="R93" i="7"/>
  <c r="R92" i="7" s="1"/>
  <c r="R66" i="7"/>
  <c r="R8" i="7"/>
  <c r="X8" i="7" s="1"/>
  <c r="R7" i="7"/>
  <c r="R29" i="7"/>
  <c r="R21" i="7"/>
  <c r="R32" i="7"/>
  <c r="R35" i="7"/>
  <c r="R26" i="7"/>
  <c r="X26" i="7" s="1"/>
  <c r="AE12" i="7"/>
  <c r="AE22" i="7" s="1"/>
  <c r="R13" i="7" s="1"/>
  <c r="AE7" i="7"/>
  <c r="AE11" i="7"/>
  <c r="AE16" i="7"/>
  <c r="R11" i="7"/>
  <c r="AE15" i="7"/>
  <c r="R38" i="7"/>
  <c r="R9" i="7"/>
  <c r="R25" i="7"/>
  <c r="R27" i="7"/>
  <c r="R20" i="7"/>
  <c r="AE37" i="7"/>
  <c r="R39" i="7"/>
  <c r="R37" i="7" s="1"/>
  <c r="R12" i="7"/>
  <c r="AE13" i="7"/>
  <c r="AE17" i="7"/>
  <c r="P521" i="7"/>
  <c r="P520" i="7"/>
  <c r="AD538" i="7"/>
  <c r="AC538" i="7"/>
  <c r="P542" i="7"/>
  <c r="P544" i="7"/>
  <c r="Z544" i="7" s="1"/>
  <c r="P552" i="7"/>
  <c r="P548" i="7"/>
  <c r="Z548" i="7" s="1"/>
  <c r="P551" i="7"/>
  <c r="P540" i="7"/>
  <c r="P539" i="7"/>
  <c r="AC524" i="7"/>
  <c r="AC528" i="7"/>
  <c r="P525" i="7"/>
  <c r="AD551" i="7"/>
  <c r="AC551" i="7"/>
  <c r="AI551" i="7" s="1"/>
  <c r="P461" i="7"/>
  <c r="P460" i="7"/>
  <c r="AD477" i="7"/>
  <c r="AC477" i="7"/>
  <c r="P482" i="7"/>
  <c r="Z482" i="7" s="1"/>
  <c r="P474" i="7"/>
  <c r="P485" i="7"/>
  <c r="P479" i="7"/>
  <c r="P477" i="7"/>
  <c r="P488" i="7"/>
  <c r="V488" i="7" s="1"/>
  <c r="AC500" i="7"/>
  <c r="AI500" i="7" s="1"/>
  <c r="AD24" i="7"/>
  <c r="AD201" i="7"/>
  <c r="AD316" i="7"/>
  <c r="AJ316" i="7" s="1"/>
  <c r="Q426" i="7"/>
  <c r="Q410" i="7"/>
  <c r="AD427" i="7"/>
  <c r="AC427" i="7"/>
  <c r="P406" i="7"/>
  <c r="Z406" i="7" s="1"/>
  <c r="P405" i="7"/>
  <c r="Z405" i="7" s="1"/>
  <c r="P439" i="7"/>
  <c r="P433" i="7"/>
  <c r="P427" i="7"/>
  <c r="P407" i="7"/>
  <c r="P436" i="7"/>
  <c r="AC413" i="7"/>
  <c r="AC414" i="7"/>
  <c r="AC409" i="7"/>
  <c r="P425" i="7"/>
  <c r="AC411" i="7"/>
  <c r="P424" i="7"/>
  <c r="P419" i="7"/>
  <c r="V419" i="7" s="1"/>
  <c r="P410" i="7"/>
  <c r="Z410" i="7" s="1"/>
  <c r="V407" i="7"/>
  <c r="P423" i="7"/>
  <c r="P440" i="7"/>
  <c r="P426" i="7"/>
  <c r="Z426" i="7" s="1"/>
  <c r="AC410" i="7"/>
  <c r="P417" i="7"/>
  <c r="T550" i="7"/>
  <c r="R550" i="7"/>
  <c r="T490" i="7"/>
  <c r="R490" i="7"/>
  <c r="Q490" i="7"/>
  <c r="P490" i="7"/>
  <c r="P435" i="7"/>
  <c r="T386" i="7"/>
  <c r="P357" i="7"/>
  <c r="P356" i="7"/>
  <c r="P390" i="7"/>
  <c r="P378" i="7"/>
  <c r="P364" i="7"/>
  <c r="P384" i="7"/>
  <c r="Z384" i="7" s="1"/>
  <c r="P375" i="7"/>
  <c r="Z375" i="7" s="1"/>
  <c r="AC360" i="7"/>
  <c r="AC365" i="7"/>
  <c r="P360" i="7"/>
  <c r="P387" i="7"/>
  <c r="P386" i="7" s="1"/>
  <c r="P358" i="7"/>
  <c r="P374" i="7"/>
  <c r="P391" i="7"/>
  <c r="P370" i="7"/>
  <c r="Z370" i="7" s="1"/>
  <c r="Z376" i="7"/>
  <c r="P369" i="7"/>
  <c r="T327" i="7"/>
  <c r="S327" i="7"/>
  <c r="P327" i="7"/>
  <c r="P298" i="7"/>
  <c r="P297" i="7"/>
  <c r="P319" i="7"/>
  <c r="P323" i="7"/>
  <c r="P311" i="7"/>
  <c r="V311" i="7" s="1"/>
  <c r="AC316" i="7"/>
  <c r="P316" i="7"/>
  <c r="AC306" i="7"/>
  <c r="P325" i="7"/>
  <c r="P314" i="7"/>
  <c r="V314" i="7" s="1"/>
  <c r="AD324" i="7"/>
  <c r="AC324" i="7"/>
  <c r="U269" i="7"/>
  <c r="T269" i="7"/>
  <c r="P240" i="7"/>
  <c r="P239" i="7"/>
  <c r="AC246" i="7"/>
  <c r="P268" i="7"/>
  <c r="AD261" i="7"/>
  <c r="AD265" i="7" s="1"/>
  <c r="Q248" i="7" s="1"/>
  <c r="AC261" i="7"/>
  <c r="AD256" i="7"/>
  <c r="AD260" i="7" s="1"/>
  <c r="Q246" i="7" s="1"/>
  <c r="AC256" i="7"/>
  <c r="P247" i="7"/>
  <c r="Z259" i="7"/>
  <c r="P241" i="7"/>
  <c r="P267" i="7"/>
  <c r="P253" i="7"/>
  <c r="V253" i="7" s="1"/>
  <c r="AD266" i="7"/>
  <c r="AC266" i="7"/>
  <c r="AC269" i="7"/>
  <c r="AD269" i="7"/>
  <c r="P270" i="7"/>
  <c r="P269" i="7" s="1"/>
  <c r="AC243" i="7"/>
  <c r="P257" i="7"/>
  <c r="P271" i="7"/>
  <c r="P258" i="7"/>
  <c r="AC248" i="7"/>
  <c r="P244" i="7"/>
  <c r="Z244" i="7" s="1"/>
  <c r="U214" i="7"/>
  <c r="T214" i="7"/>
  <c r="P214" i="7"/>
  <c r="P185" i="7"/>
  <c r="P203" i="7"/>
  <c r="P206" i="7"/>
  <c r="P208" i="7"/>
  <c r="AC201" i="7"/>
  <c r="AC227" i="7"/>
  <c r="AC228" i="7" s="1"/>
  <c r="AD227" i="7"/>
  <c r="AF228" i="7"/>
  <c r="AE228" i="7"/>
  <c r="AD228" i="7"/>
  <c r="AJ228" i="7" s="1"/>
  <c r="AK227" i="7"/>
  <c r="AJ227" i="7"/>
  <c r="AI227" i="7"/>
  <c r="AL226" i="7"/>
  <c r="AJ226" i="7"/>
  <c r="AI226" i="7"/>
  <c r="P202" i="7"/>
  <c r="P219" i="7"/>
  <c r="P186" i="7"/>
  <c r="P200" i="7"/>
  <c r="U153" i="7"/>
  <c r="T153" i="7"/>
  <c r="P135" i="7"/>
  <c r="Q128" i="7"/>
  <c r="P124" i="7"/>
  <c r="P123" i="7"/>
  <c r="P142" i="7"/>
  <c r="Z142" i="7" s="1"/>
  <c r="P137" i="7"/>
  <c r="V137" i="7" s="1"/>
  <c r="P128" i="7"/>
  <c r="Z128" i="7" s="1"/>
  <c r="P154" i="7"/>
  <c r="P153" i="7" s="1"/>
  <c r="AC131" i="7"/>
  <c r="P141" i="7"/>
  <c r="AC127" i="7"/>
  <c r="P125" i="7"/>
  <c r="Z125" i="7" s="1"/>
  <c r="Q144" i="7"/>
  <c r="P144" i="7" s="1"/>
  <c r="AJ140" i="7"/>
  <c r="V135" i="7"/>
  <c r="AC148" i="7"/>
  <c r="AD148" i="7"/>
  <c r="AF89" i="7"/>
  <c r="AF90" i="7"/>
  <c r="AF83" i="7"/>
  <c r="S69" i="7" s="1"/>
  <c r="P63" i="7"/>
  <c r="V63" i="7" s="1"/>
  <c r="P62" i="7"/>
  <c r="Z62" i="7" s="1"/>
  <c r="P96" i="7"/>
  <c r="P84" i="7"/>
  <c r="P70" i="7"/>
  <c r="Z70" i="7" s="1"/>
  <c r="AM73" i="7"/>
  <c r="P94" i="7"/>
  <c r="P90" i="7"/>
  <c r="AC66" i="7"/>
  <c r="AC71" i="7"/>
  <c r="AC70" i="7"/>
  <c r="P82" i="7"/>
  <c r="V82" i="7" s="1"/>
  <c r="AC102" i="7"/>
  <c r="AC92" i="7"/>
  <c r="AD92" i="7"/>
  <c r="P30" i="7"/>
  <c r="V30" i="7" s="1"/>
  <c r="P8" i="7"/>
  <c r="V8" i="7" s="1"/>
  <c r="P7" i="7"/>
  <c r="Z7" i="7" s="1"/>
  <c r="AC24" i="7"/>
  <c r="P29" i="7"/>
  <c r="Z29" i="7" s="1"/>
  <c r="P31" i="7"/>
  <c r="P35" i="7"/>
  <c r="P26" i="7"/>
  <c r="P21" i="7"/>
  <c r="AC42" i="7"/>
  <c r="AI42" i="7" s="1"/>
  <c r="AF37" i="7"/>
  <c r="AA15" i="7"/>
  <c r="Z15" i="7"/>
  <c r="V11" i="7"/>
  <c r="V12" i="7"/>
  <c r="V15" i="7"/>
  <c r="W15" i="7"/>
  <c r="AH28" i="7"/>
  <c r="U14" i="7" s="1"/>
  <c r="Z549" i="7"/>
  <c r="Z547" i="7"/>
  <c r="Z546" i="7"/>
  <c r="Z545" i="7"/>
  <c r="Z543" i="7"/>
  <c r="Z539" i="7"/>
  <c r="Z537" i="7"/>
  <c r="Z536" i="7"/>
  <c r="Z535" i="7"/>
  <c r="Z533" i="7"/>
  <c r="Z532" i="7"/>
  <c r="Z528" i="7"/>
  <c r="Z525" i="7"/>
  <c r="Z524" i="7"/>
  <c r="Z521" i="7"/>
  <c r="Z520" i="7"/>
  <c r="Z489" i="7"/>
  <c r="Z487" i="7"/>
  <c r="Z486" i="7"/>
  <c r="Z485" i="7"/>
  <c r="Z484" i="7"/>
  <c r="Z480" i="7"/>
  <c r="Z477" i="7"/>
  <c r="Z475" i="7"/>
  <c r="Z474" i="7"/>
  <c r="Z473" i="7"/>
  <c r="Z472" i="7"/>
  <c r="Z468" i="7"/>
  <c r="Z465" i="7"/>
  <c r="Z464" i="7"/>
  <c r="Z460" i="7"/>
  <c r="Z434" i="7"/>
  <c r="Z432" i="7"/>
  <c r="Z431" i="7"/>
  <c r="Z430" i="7"/>
  <c r="Z429" i="7"/>
  <c r="Z428" i="7"/>
  <c r="Z425" i="7"/>
  <c r="Z423" i="7"/>
  <c r="Z422" i="7"/>
  <c r="Z421" i="7"/>
  <c r="Z420" i="7"/>
  <c r="Z419" i="7"/>
  <c r="Z418" i="7"/>
  <c r="Z417" i="7"/>
  <c r="Z409" i="7"/>
  <c r="Z385" i="7"/>
  <c r="Z383" i="7"/>
  <c r="Z382" i="7"/>
  <c r="Z381" i="7"/>
  <c r="Z380" i="7"/>
  <c r="Z379" i="7"/>
  <c r="Z378" i="7"/>
  <c r="Z374" i="7"/>
  <c r="Z372" i="7"/>
  <c r="Z371" i="7"/>
  <c r="Z368" i="7"/>
  <c r="Z360" i="7"/>
  <c r="Z358" i="7"/>
  <c r="Z356" i="7"/>
  <c r="Z326" i="7"/>
  <c r="Z324" i="7"/>
  <c r="Z322" i="7"/>
  <c r="Z321" i="7"/>
  <c r="Z320" i="7"/>
  <c r="Z319" i="7"/>
  <c r="Z315" i="7"/>
  <c r="Z314" i="7"/>
  <c r="Z313" i="7"/>
  <c r="Z312" i="7"/>
  <c r="Z310" i="7"/>
  <c r="Z309" i="7"/>
  <c r="Z305" i="7"/>
  <c r="Z301" i="7"/>
  <c r="Z297" i="7"/>
  <c r="Z267" i="7"/>
  <c r="Z266" i="7"/>
  <c r="Z265" i="7"/>
  <c r="Z264" i="7"/>
  <c r="Z263" i="7"/>
  <c r="Z262" i="7"/>
  <c r="Z261" i="7"/>
  <c r="Z257" i="7"/>
  <c r="Z256" i="7"/>
  <c r="Z255" i="7"/>
  <c r="Z254" i="7"/>
  <c r="Z253" i="7"/>
  <c r="Z252" i="7"/>
  <c r="Z251" i="7"/>
  <c r="Z247" i="7"/>
  <c r="Z243" i="7"/>
  <c r="Z241" i="7"/>
  <c r="Z213" i="7"/>
  <c r="Z212" i="7"/>
  <c r="Z211" i="7"/>
  <c r="Z210" i="7"/>
  <c r="Z209" i="7"/>
  <c r="Z208" i="7"/>
  <c r="Z207" i="7"/>
  <c r="Z206" i="7"/>
  <c r="Z204" i="7"/>
  <c r="Z200" i="7"/>
  <c r="Z199" i="7"/>
  <c r="Z197" i="7"/>
  <c r="Z196" i="7"/>
  <c r="Z192" i="7"/>
  <c r="Z189" i="7"/>
  <c r="Z188" i="7"/>
  <c r="Z186" i="7"/>
  <c r="Z152" i="7"/>
  <c r="Z150" i="7"/>
  <c r="Z149" i="7"/>
  <c r="Z148" i="7"/>
  <c r="Z147" i="7"/>
  <c r="Z145" i="7"/>
  <c r="Z141" i="7"/>
  <c r="Z140" i="7"/>
  <c r="Z139" i="7"/>
  <c r="Z138" i="7"/>
  <c r="Z136" i="7"/>
  <c r="Z127" i="7"/>
  <c r="Z124" i="7"/>
  <c r="Z123" i="7"/>
  <c r="Z91" i="7"/>
  <c r="Z89" i="7"/>
  <c r="Z87" i="7"/>
  <c r="Z86" i="7"/>
  <c r="Z85" i="7"/>
  <c r="Z83" i="7"/>
  <c r="Z81" i="7"/>
  <c r="Z80" i="7"/>
  <c r="Z79" i="7"/>
  <c r="Z78" i="7"/>
  <c r="Z77" i="7"/>
  <c r="Z75" i="7"/>
  <c r="Z74" i="7"/>
  <c r="Z67" i="7"/>
  <c r="Z66" i="7"/>
  <c r="Z64" i="7"/>
  <c r="Z36" i="7"/>
  <c r="Z34" i="7"/>
  <c r="Z33" i="7"/>
  <c r="Z32" i="7"/>
  <c r="Z31" i="7"/>
  <c r="Z28" i="7"/>
  <c r="Z27" i="7"/>
  <c r="Z25" i="7"/>
  <c r="Z24" i="7"/>
  <c r="Z23" i="7"/>
  <c r="Z22" i="7"/>
  <c r="Z20" i="7"/>
  <c r="Z19" i="7"/>
  <c r="Z12" i="7"/>
  <c r="Z11" i="7"/>
  <c r="Z9" i="7"/>
  <c r="X7" i="7"/>
  <c r="X549" i="7"/>
  <c r="X548" i="7"/>
  <c r="X547" i="7"/>
  <c r="X546" i="7"/>
  <c r="X545" i="7"/>
  <c r="X544" i="7"/>
  <c r="X543" i="7"/>
  <c r="X539" i="7"/>
  <c r="X538" i="7"/>
  <c r="X537" i="7"/>
  <c r="X536" i="7"/>
  <c r="X535" i="7"/>
  <c r="X534" i="7"/>
  <c r="X533" i="7"/>
  <c r="X532" i="7"/>
  <c r="X528" i="7"/>
  <c r="X525" i="7"/>
  <c r="X524" i="7"/>
  <c r="X522" i="7"/>
  <c r="X521" i="7"/>
  <c r="X520" i="7"/>
  <c r="X489" i="7"/>
  <c r="X488" i="7"/>
  <c r="X487" i="7"/>
  <c r="X486" i="7"/>
  <c r="X485" i="7"/>
  <c r="X484" i="7"/>
  <c r="X482" i="7"/>
  <c r="X480" i="7"/>
  <c r="X477" i="7"/>
  <c r="X475" i="7"/>
  <c r="X474" i="7"/>
  <c r="X473" i="7"/>
  <c r="X472" i="7"/>
  <c r="X468" i="7"/>
  <c r="X465" i="7"/>
  <c r="X464" i="7"/>
  <c r="X462" i="7"/>
  <c r="X460" i="7"/>
  <c r="X432" i="7"/>
  <c r="X431" i="7"/>
  <c r="X430" i="7"/>
  <c r="X429" i="7"/>
  <c r="X428" i="7"/>
  <c r="X426" i="7"/>
  <c r="X425" i="7"/>
  <c r="X423" i="7"/>
  <c r="X422" i="7"/>
  <c r="X421" i="7"/>
  <c r="X420" i="7"/>
  <c r="X419" i="7"/>
  <c r="X418" i="7"/>
  <c r="X417" i="7"/>
  <c r="X410" i="7"/>
  <c r="X409" i="7"/>
  <c r="X405" i="7"/>
  <c r="X385" i="7"/>
  <c r="X384" i="7"/>
  <c r="X383" i="7"/>
  <c r="X382" i="7"/>
  <c r="X381" i="7"/>
  <c r="X380" i="7"/>
  <c r="X379" i="7"/>
  <c r="X378" i="7"/>
  <c r="X377" i="7"/>
  <c r="X376" i="7"/>
  <c r="X374" i="7"/>
  <c r="X372" i="7"/>
  <c r="X371" i="7"/>
  <c r="X370" i="7"/>
  <c r="X368" i="7"/>
  <c r="X364" i="7"/>
  <c r="X360" i="7"/>
  <c r="X358" i="7"/>
  <c r="X356" i="7"/>
  <c r="X326" i="7"/>
  <c r="X324" i="7"/>
  <c r="X322" i="7"/>
  <c r="X321" i="7"/>
  <c r="X320" i="7"/>
  <c r="X319" i="7"/>
  <c r="X315" i="7"/>
  <c r="X314" i="7"/>
  <c r="X313" i="7"/>
  <c r="X312" i="7"/>
  <c r="X310" i="7"/>
  <c r="X309" i="7"/>
  <c r="X305" i="7"/>
  <c r="X301" i="7"/>
  <c r="X298" i="7"/>
  <c r="X297" i="7"/>
  <c r="X268" i="7"/>
  <c r="X267" i="7"/>
  <c r="X266" i="7"/>
  <c r="X265" i="7"/>
  <c r="X264" i="7"/>
  <c r="X263" i="7"/>
  <c r="X262" i="7"/>
  <c r="X261" i="7"/>
  <c r="X259" i="7"/>
  <c r="X257" i="7"/>
  <c r="X256" i="7"/>
  <c r="X255" i="7"/>
  <c r="X254" i="7"/>
  <c r="X252" i="7"/>
  <c r="X251" i="7"/>
  <c r="X247" i="7"/>
  <c r="X244" i="7"/>
  <c r="X243" i="7"/>
  <c r="X240" i="7"/>
  <c r="X213" i="7"/>
  <c r="X212" i="7"/>
  <c r="X211" i="7"/>
  <c r="X210" i="7"/>
  <c r="X209" i="7"/>
  <c r="X208" i="7"/>
  <c r="X207" i="7"/>
  <c r="X206" i="7"/>
  <c r="X204" i="7"/>
  <c r="X203" i="7"/>
  <c r="X201" i="7"/>
  <c r="X200" i="7"/>
  <c r="X199" i="7"/>
  <c r="X197" i="7"/>
  <c r="X196" i="7"/>
  <c r="X192" i="7"/>
  <c r="X189" i="7"/>
  <c r="X188" i="7"/>
  <c r="X186" i="7"/>
  <c r="X184" i="7"/>
  <c r="X152" i="7"/>
  <c r="X150" i="7"/>
  <c r="X149" i="7"/>
  <c r="X148" i="7"/>
  <c r="X147" i="7"/>
  <c r="X142" i="7"/>
  <c r="X141" i="7"/>
  <c r="X140" i="7"/>
  <c r="X139" i="7"/>
  <c r="X138" i="7"/>
  <c r="X136" i="7"/>
  <c r="X128" i="7"/>
  <c r="X127" i="7"/>
  <c r="X125" i="7"/>
  <c r="X123" i="7"/>
  <c r="X91" i="7"/>
  <c r="X89" i="7"/>
  <c r="X88" i="7"/>
  <c r="X87" i="7"/>
  <c r="X86" i="7"/>
  <c r="X85" i="7"/>
  <c r="X83" i="7"/>
  <c r="X81" i="7"/>
  <c r="X80" i="7"/>
  <c r="X79" i="7"/>
  <c r="X78" i="7"/>
  <c r="X77" i="7"/>
  <c r="X76" i="7"/>
  <c r="X75" i="7"/>
  <c r="X74" i="7"/>
  <c r="X70" i="7"/>
  <c r="X67" i="7"/>
  <c r="X66" i="7"/>
  <c r="X64" i="7"/>
  <c r="X62" i="7"/>
  <c r="X36" i="7"/>
  <c r="X35" i="7"/>
  <c r="X34" i="7"/>
  <c r="X33" i="7"/>
  <c r="X32" i="7"/>
  <c r="X31" i="7"/>
  <c r="X30" i="7"/>
  <c r="X28" i="7"/>
  <c r="X27" i="7"/>
  <c r="X25" i="7"/>
  <c r="X24" i="7"/>
  <c r="X23" i="7"/>
  <c r="X22" i="7"/>
  <c r="X21" i="7"/>
  <c r="X20" i="7"/>
  <c r="X19" i="7"/>
  <c r="X15" i="7"/>
  <c r="X12" i="7"/>
  <c r="X11" i="7"/>
  <c r="X9" i="7"/>
  <c r="V7" i="7"/>
  <c r="V549" i="7"/>
  <c r="V548" i="7"/>
  <c r="V547" i="7"/>
  <c r="V545" i="7"/>
  <c r="V543" i="7"/>
  <c r="V541" i="7"/>
  <c r="V539" i="7"/>
  <c r="V537" i="7"/>
  <c r="V536" i="7"/>
  <c r="V535" i="7"/>
  <c r="V534" i="7"/>
  <c r="V533" i="7"/>
  <c r="V532" i="7"/>
  <c r="V528" i="7"/>
  <c r="V525" i="7"/>
  <c r="V524" i="7"/>
  <c r="V522" i="7"/>
  <c r="V521" i="7"/>
  <c r="V520" i="7"/>
  <c r="V489" i="7"/>
  <c r="V487" i="7"/>
  <c r="V486" i="7"/>
  <c r="V485" i="7"/>
  <c r="V484" i="7"/>
  <c r="V482" i="7"/>
  <c r="V480" i="7"/>
  <c r="V478" i="7"/>
  <c r="V477" i="7"/>
  <c r="V475" i="7"/>
  <c r="V474" i="7"/>
  <c r="V473" i="7"/>
  <c r="V472" i="7"/>
  <c r="V468" i="7"/>
  <c r="V464" i="7"/>
  <c r="V462" i="7"/>
  <c r="V460" i="7"/>
  <c r="V434" i="7"/>
  <c r="V432" i="7"/>
  <c r="V431" i="7"/>
  <c r="V430" i="7"/>
  <c r="V429" i="7"/>
  <c r="V428" i="7"/>
  <c r="V425" i="7"/>
  <c r="V424" i="7"/>
  <c r="V423" i="7"/>
  <c r="V422" i="7"/>
  <c r="V421" i="7"/>
  <c r="V420" i="7"/>
  <c r="V418" i="7"/>
  <c r="V417" i="7"/>
  <c r="V409" i="7"/>
  <c r="V406" i="7"/>
  <c r="V385" i="7"/>
  <c r="V384" i="7"/>
  <c r="V383" i="7"/>
  <c r="V382" i="7"/>
  <c r="V381" i="7"/>
  <c r="V380" i="7"/>
  <c r="V379" i="7"/>
  <c r="V378" i="7"/>
  <c r="V374" i="7"/>
  <c r="V372" i="7"/>
  <c r="V371" i="7"/>
  <c r="V369" i="7"/>
  <c r="V368" i="7"/>
  <c r="V364" i="7"/>
  <c r="V360" i="7"/>
  <c r="V358" i="7"/>
  <c r="V356" i="7"/>
  <c r="V326" i="7"/>
  <c r="V324" i="7"/>
  <c r="V323" i="7"/>
  <c r="V322" i="7"/>
  <c r="V321" i="7"/>
  <c r="V320" i="7"/>
  <c r="V319" i="7"/>
  <c r="V316" i="7"/>
  <c r="V315" i="7"/>
  <c r="V313" i="7"/>
  <c r="V312" i="7"/>
  <c r="V310" i="7"/>
  <c r="V309" i="7"/>
  <c r="V305" i="7"/>
  <c r="V301" i="7"/>
  <c r="V299" i="7"/>
  <c r="V298" i="7"/>
  <c r="V297" i="7"/>
  <c r="V268" i="7"/>
  <c r="V266" i="7"/>
  <c r="V265" i="7"/>
  <c r="V264" i="7"/>
  <c r="V263" i="7"/>
  <c r="V262" i="7"/>
  <c r="V261" i="7"/>
  <c r="V259" i="7"/>
  <c r="V257" i="7"/>
  <c r="V256" i="7"/>
  <c r="V255" i="7"/>
  <c r="V254" i="7"/>
  <c r="V252" i="7"/>
  <c r="V251" i="7"/>
  <c r="V247" i="7"/>
  <c r="V243" i="7"/>
  <c r="V241" i="7"/>
  <c r="V239" i="7"/>
  <c r="V213" i="7"/>
  <c r="V212" i="7"/>
  <c r="V211" i="7"/>
  <c r="V210" i="7"/>
  <c r="V209" i="7"/>
  <c r="V208" i="7"/>
  <c r="V207" i="7"/>
  <c r="V206" i="7"/>
  <c r="V204" i="7"/>
  <c r="V203" i="7"/>
  <c r="V202" i="7"/>
  <c r="V201" i="7"/>
  <c r="V200" i="7"/>
  <c r="V199" i="7"/>
  <c r="V197" i="7"/>
  <c r="V196" i="7"/>
  <c r="V192" i="7"/>
  <c r="V189" i="7"/>
  <c r="V188" i="7"/>
  <c r="V186" i="7"/>
  <c r="V184" i="7"/>
  <c r="V152" i="7"/>
  <c r="V151" i="7"/>
  <c r="V150" i="7"/>
  <c r="V149" i="7"/>
  <c r="V148" i="7"/>
  <c r="V147" i="7"/>
  <c r="V146" i="7"/>
  <c r="V145" i="7"/>
  <c r="V142" i="7"/>
  <c r="V141" i="7"/>
  <c r="V140" i="7"/>
  <c r="V139" i="7"/>
  <c r="V138" i="7"/>
  <c r="V136" i="7"/>
  <c r="V127" i="7"/>
  <c r="V125" i="7"/>
  <c r="V124" i="7"/>
  <c r="V123" i="7"/>
  <c r="V91" i="7"/>
  <c r="V89" i="7"/>
  <c r="V87" i="7"/>
  <c r="V86" i="7"/>
  <c r="V85" i="7"/>
  <c r="V84" i="7"/>
  <c r="V83" i="7"/>
  <c r="V81" i="7"/>
  <c r="V80" i="7"/>
  <c r="V79" i="7"/>
  <c r="V78" i="7"/>
  <c r="V77" i="7"/>
  <c r="V76" i="7"/>
  <c r="V75" i="7"/>
  <c r="V74" i="7"/>
  <c r="V67" i="7"/>
  <c r="V66" i="7"/>
  <c r="V64" i="7"/>
  <c r="V62" i="7"/>
  <c r="V36" i="7"/>
  <c r="V34" i="7"/>
  <c r="V33" i="7"/>
  <c r="V32" i="7"/>
  <c r="V31" i="7"/>
  <c r="V29" i="7"/>
  <c r="V28" i="7"/>
  <c r="V27" i="7"/>
  <c r="V25" i="7"/>
  <c r="V24" i="7"/>
  <c r="V23" i="7"/>
  <c r="V22" i="7"/>
  <c r="V21" i="7"/>
  <c r="V20" i="7"/>
  <c r="V19" i="7"/>
  <c r="V9" i="7"/>
  <c r="T37" i="7"/>
  <c r="AI24" i="7"/>
  <c r="AL24" i="7"/>
  <c r="AK24" i="7"/>
  <c r="AC48" i="7"/>
  <c r="P10" i="7" s="1"/>
  <c r="AL544" i="7"/>
  <c r="AK544" i="7"/>
  <c r="AJ544" i="7"/>
  <c r="AI544" i="7"/>
  <c r="AL542" i="7"/>
  <c r="AK542" i="7"/>
  <c r="AJ542" i="7"/>
  <c r="AI542" i="7"/>
  <c r="AL539" i="7"/>
  <c r="AK539" i="7"/>
  <c r="AJ539" i="7"/>
  <c r="AI539" i="7"/>
  <c r="AI537" i="7"/>
  <c r="AL484" i="7"/>
  <c r="AK484" i="7"/>
  <c r="AJ484" i="7"/>
  <c r="AI484" i="7"/>
  <c r="AL482" i="7"/>
  <c r="AK482" i="7"/>
  <c r="AJ482" i="7"/>
  <c r="AI482" i="7"/>
  <c r="AL479" i="7"/>
  <c r="AK479" i="7"/>
  <c r="AJ479" i="7"/>
  <c r="AI479" i="7"/>
  <c r="AL477" i="7"/>
  <c r="AK477" i="7"/>
  <c r="AJ477" i="7"/>
  <c r="AI477" i="7"/>
  <c r="AL432" i="7"/>
  <c r="AK432" i="7"/>
  <c r="AJ432" i="7"/>
  <c r="AI432" i="7"/>
  <c r="AL429" i="7"/>
  <c r="AK429" i="7"/>
  <c r="AJ429" i="7"/>
  <c r="AI429" i="7"/>
  <c r="AL427" i="7"/>
  <c r="AK427" i="7"/>
  <c r="AJ427" i="7"/>
  <c r="AI427" i="7"/>
  <c r="AL424" i="7"/>
  <c r="AK424" i="7"/>
  <c r="AJ424" i="7"/>
  <c r="AI424" i="7"/>
  <c r="AL422" i="7"/>
  <c r="AK422" i="7"/>
  <c r="AJ422" i="7"/>
  <c r="AI422" i="7"/>
  <c r="AL383" i="7"/>
  <c r="AK383" i="7"/>
  <c r="AJ383" i="7"/>
  <c r="AI383" i="7"/>
  <c r="AL380" i="7"/>
  <c r="AK380" i="7"/>
  <c r="AJ380" i="7"/>
  <c r="AI380" i="7"/>
  <c r="AL378" i="7"/>
  <c r="AK378" i="7"/>
  <c r="AJ378" i="7"/>
  <c r="AI378" i="7"/>
  <c r="AL375" i="7"/>
  <c r="AK375" i="7"/>
  <c r="AJ375" i="7"/>
  <c r="AI375" i="7"/>
  <c r="AL373" i="7"/>
  <c r="AK373" i="7"/>
  <c r="AJ373" i="7"/>
  <c r="AI373" i="7"/>
  <c r="AL324" i="7"/>
  <c r="AK324" i="7"/>
  <c r="AJ324" i="7"/>
  <c r="AI324" i="7"/>
  <c r="AL321" i="7"/>
  <c r="AK321" i="7"/>
  <c r="AJ321" i="7"/>
  <c r="AI321" i="7"/>
  <c r="AL319" i="7"/>
  <c r="AK319" i="7"/>
  <c r="AJ319" i="7"/>
  <c r="AI319" i="7"/>
  <c r="AL316" i="7"/>
  <c r="AK316" i="7"/>
  <c r="AI316" i="7"/>
  <c r="AL314" i="7"/>
  <c r="AK314" i="7"/>
  <c r="AJ314" i="7"/>
  <c r="AI314" i="7"/>
  <c r="AL266" i="7"/>
  <c r="AK266" i="7"/>
  <c r="AJ266" i="7"/>
  <c r="AI266" i="7"/>
  <c r="AL263" i="7"/>
  <c r="AJ263" i="7"/>
  <c r="AL261" i="7"/>
  <c r="AK261" i="7"/>
  <c r="AJ261" i="7"/>
  <c r="AI261" i="7"/>
  <c r="AL258" i="7"/>
  <c r="AK258" i="7"/>
  <c r="AJ258" i="7"/>
  <c r="AI258" i="7"/>
  <c r="AL256" i="7"/>
  <c r="AK256" i="7"/>
  <c r="AJ256" i="7"/>
  <c r="AI256" i="7"/>
  <c r="AL211" i="7"/>
  <c r="AK211" i="7"/>
  <c r="AJ211" i="7"/>
  <c r="AI211" i="7"/>
  <c r="AL206" i="7"/>
  <c r="AK206" i="7"/>
  <c r="AJ206" i="7"/>
  <c r="AI206" i="7"/>
  <c r="AL208" i="7"/>
  <c r="AK208" i="7"/>
  <c r="AJ208" i="7"/>
  <c r="AI208" i="7"/>
  <c r="AL201" i="7"/>
  <c r="AK201" i="7"/>
  <c r="AJ201" i="7"/>
  <c r="AI201" i="7"/>
  <c r="AL203" i="7"/>
  <c r="AK203" i="7"/>
  <c r="AJ203" i="7"/>
  <c r="AI203" i="7"/>
  <c r="AL150" i="7"/>
  <c r="AK150" i="7"/>
  <c r="AJ150" i="7"/>
  <c r="AI150" i="7"/>
  <c r="AL147" i="7"/>
  <c r="AK147" i="7"/>
  <c r="AJ147" i="7"/>
  <c r="AI147" i="7"/>
  <c r="AL145" i="7"/>
  <c r="AK145" i="7"/>
  <c r="AJ145" i="7"/>
  <c r="AI145" i="7"/>
  <c r="AL142" i="7"/>
  <c r="AK142" i="7"/>
  <c r="AJ142" i="7"/>
  <c r="AI142" i="7"/>
  <c r="AL140" i="7"/>
  <c r="AI140" i="7"/>
  <c r="AJ34" i="7"/>
  <c r="AL34" i="7"/>
  <c r="AK34" i="7"/>
  <c r="AI34" i="7"/>
  <c r="AL29" i="7"/>
  <c r="AK29" i="7"/>
  <c r="AJ29" i="7"/>
  <c r="AI29" i="7"/>
  <c r="AL31" i="7"/>
  <c r="AK31" i="7"/>
  <c r="AJ31" i="7"/>
  <c r="AI31" i="7"/>
  <c r="AL26" i="7"/>
  <c r="AK26" i="7"/>
  <c r="AJ26" i="7"/>
  <c r="AI26" i="7"/>
  <c r="AG83" i="7"/>
  <c r="T69" i="7" s="1"/>
  <c r="AH88" i="7"/>
  <c r="AG91" i="7"/>
  <c r="T73" i="7" s="1"/>
  <c r="AD94" i="7"/>
  <c r="Q72" i="7" s="1"/>
  <c r="AF103" i="7"/>
  <c r="AK79" i="7"/>
  <c r="AJ79" i="7"/>
  <c r="AI79" i="7"/>
  <c r="AL81" i="7"/>
  <c r="AK81" i="7"/>
  <c r="AJ81" i="7"/>
  <c r="AI81" i="7"/>
  <c r="AL84" i="7"/>
  <c r="AK84" i="7"/>
  <c r="AJ84" i="7"/>
  <c r="AI84" i="7"/>
  <c r="AL86" i="7"/>
  <c r="AK86" i="7"/>
  <c r="AJ86" i="7"/>
  <c r="AI86" i="7"/>
  <c r="AJ89" i="7"/>
  <c r="AI89" i="7"/>
  <c r="AL89" i="7"/>
  <c r="AK89" i="7"/>
  <c r="AG205" i="7"/>
  <c r="T191" i="7" s="1"/>
  <c r="AD210" i="7"/>
  <c r="AE213" i="7"/>
  <c r="R195" i="7" s="1"/>
  <c r="AE268" i="7"/>
  <c r="R250" i="7" s="1"/>
  <c r="AG271" i="7"/>
  <c r="T249" i="7" s="1"/>
  <c r="AE280" i="7"/>
  <c r="R242" i="7" s="1"/>
  <c r="AG377" i="7"/>
  <c r="AE382" i="7"/>
  <c r="R365" i="7" s="1"/>
  <c r="AG385" i="7"/>
  <c r="T367" i="7" s="1"/>
  <c r="AE388" i="7"/>
  <c r="R366" i="7" s="1"/>
  <c r="AD397" i="7"/>
  <c r="AE481" i="7"/>
  <c r="R467" i="7" s="1"/>
  <c r="AG486" i="7"/>
  <c r="T469" i="7" s="1"/>
  <c r="AE489" i="7"/>
  <c r="R471" i="7" s="1"/>
  <c r="AG492" i="7"/>
  <c r="T470" i="7" s="1"/>
  <c r="AH541" i="7"/>
  <c r="U527" i="7" s="1"/>
  <c r="AH546" i="7"/>
  <c r="AE552" i="7"/>
  <c r="R530" i="7" s="1"/>
  <c r="AC561" i="7"/>
  <c r="P523" i="7" s="1"/>
  <c r="AG546" i="7"/>
  <c r="T529" i="7" s="1"/>
  <c r="AF546" i="7"/>
  <c r="AE546" i="7"/>
  <c r="AD546" i="7"/>
  <c r="AC546" i="7"/>
  <c r="AL545" i="7"/>
  <c r="AK545" i="7"/>
  <c r="AJ545" i="7"/>
  <c r="AI545" i="7"/>
  <c r="AL543" i="7"/>
  <c r="AK543" i="7"/>
  <c r="AJ543" i="7"/>
  <c r="AI543" i="7"/>
  <c r="AE541" i="7"/>
  <c r="R527" i="7" s="1"/>
  <c r="AD541" i="7"/>
  <c r="Q527" i="7" s="1"/>
  <c r="AC541" i="7"/>
  <c r="P527" i="7" s="1"/>
  <c r="AL540" i="7"/>
  <c r="AK540" i="7"/>
  <c r="AJ540" i="7"/>
  <c r="AI540" i="7"/>
  <c r="AL538" i="7"/>
  <c r="AK538" i="7"/>
  <c r="AJ538" i="7"/>
  <c r="AI538" i="7"/>
  <c r="AH486" i="7"/>
  <c r="U469" i="7" s="1"/>
  <c r="AF486" i="7"/>
  <c r="AE486" i="7"/>
  <c r="R469" i="7" s="1"/>
  <c r="AD486" i="7"/>
  <c r="AC486" i="7"/>
  <c r="P469" i="7" s="1"/>
  <c r="AL485" i="7"/>
  <c r="AK485" i="7"/>
  <c r="AJ485" i="7"/>
  <c r="AI485" i="7"/>
  <c r="AL483" i="7"/>
  <c r="AK483" i="7"/>
  <c r="AJ483" i="7"/>
  <c r="AI483" i="7"/>
  <c r="AH481" i="7"/>
  <c r="AG481" i="7"/>
  <c r="T467" i="7" s="1"/>
  <c r="AF481" i="7"/>
  <c r="AD481" i="7"/>
  <c r="AC481" i="7"/>
  <c r="P467" i="7" s="1"/>
  <c r="AL480" i="7"/>
  <c r="AK480" i="7"/>
  <c r="AJ480" i="7"/>
  <c r="AI480" i="7"/>
  <c r="AL478" i="7"/>
  <c r="AK478" i="7"/>
  <c r="AJ478" i="7"/>
  <c r="AI478" i="7"/>
  <c r="AH431" i="7"/>
  <c r="AG431" i="7"/>
  <c r="T414" i="7" s="1"/>
  <c r="AF431" i="7"/>
  <c r="AE431" i="7"/>
  <c r="AD431" i="7"/>
  <c r="AC431" i="7"/>
  <c r="P414" i="7" s="1"/>
  <c r="AL430" i="7"/>
  <c r="AK430" i="7"/>
  <c r="AJ430" i="7"/>
  <c r="AI430" i="7"/>
  <c r="AL428" i="7"/>
  <c r="AK428" i="7"/>
  <c r="AJ428" i="7"/>
  <c r="AI428" i="7"/>
  <c r="AH426" i="7"/>
  <c r="U412" i="7" s="1"/>
  <c r="AG426" i="7"/>
  <c r="T412" i="7" s="1"/>
  <c r="AF426" i="7"/>
  <c r="AE426" i="7"/>
  <c r="R412" i="7" s="1"/>
  <c r="AD426" i="7"/>
  <c r="AC426" i="7"/>
  <c r="AL425" i="7"/>
  <c r="AK425" i="7"/>
  <c r="AJ425" i="7"/>
  <c r="AI425" i="7"/>
  <c r="AL423" i="7"/>
  <c r="AK423" i="7"/>
  <c r="AJ423" i="7"/>
  <c r="AI423" i="7"/>
  <c r="AH382" i="7"/>
  <c r="AG382" i="7"/>
  <c r="T365" i="7" s="1"/>
  <c r="AF382" i="7"/>
  <c r="AD382" i="7"/>
  <c r="AC382" i="7"/>
  <c r="AL381" i="7"/>
  <c r="AK381" i="7"/>
  <c r="AJ381" i="7"/>
  <c r="AI381" i="7"/>
  <c r="AL379" i="7"/>
  <c r="AK379" i="7"/>
  <c r="AJ379" i="7"/>
  <c r="AI379" i="7"/>
  <c r="AH377" i="7"/>
  <c r="AF377" i="7"/>
  <c r="S363" i="7" s="1"/>
  <c r="AE377" i="7"/>
  <c r="R363" i="7" s="1"/>
  <c r="AD377" i="7"/>
  <c r="AC377" i="7"/>
  <c r="AL376" i="7"/>
  <c r="AK376" i="7"/>
  <c r="AJ376" i="7"/>
  <c r="AI376" i="7"/>
  <c r="AL374" i="7"/>
  <c r="AK374" i="7"/>
  <c r="AJ374" i="7"/>
  <c r="AI374" i="7"/>
  <c r="AH323" i="7"/>
  <c r="AG323" i="7"/>
  <c r="T306" i="7" s="1"/>
  <c r="AE323" i="7"/>
  <c r="AD323" i="7"/>
  <c r="AC323" i="7"/>
  <c r="AK322" i="7"/>
  <c r="AI322" i="7"/>
  <c r="AL320" i="7"/>
  <c r="AK320" i="7"/>
  <c r="AJ320" i="7"/>
  <c r="AI320" i="7"/>
  <c r="AH318" i="7"/>
  <c r="AG318" i="7"/>
  <c r="AF318" i="7"/>
  <c r="AE318" i="7"/>
  <c r="R304" i="7" s="1"/>
  <c r="AC318" i="7"/>
  <c r="P304" i="7" s="1"/>
  <c r="AL317" i="7"/>
  <c r="AK317" i="7"/>
  <c r="AJ317" i="7"/>
  <c r="AI317" i="7"/>
  <c r="AL315" i="7"/>
  <c r="AK315" i="7"/>
  <c r="AJ315" i="7"/>
  <c r="AI315" i="7"/>
  <c r="AH265" i="7"/>
  <c r="AG265" i="7"/>
  <c r="T248" i="7" s="1"/>
  <c r="AF265" i="7"/>
  <c r="AL265" i="7" s="1"/>
  <c r="AE265" i="7"/>
  <c r="AC265" i="7"/>
  <c r="P248" i="7" s="1"/>
  <c r="AL264" i="7"/>
  <c r="AK264" i="7"/>
  <c r="AJ264" i="7"/>
  <c r="AI264" i="7"/>
  <c r="AL262" i="7"/>
  <c r="AK262" i="7"/>
  <c r="AJ262" i="7"/>
  <c r="AI262" i="7"/>
  <c r="AH260" i="7"/>
  <c r="U246" i="7" s="1"/>
  <c r="AG260" i="7"/>
  <c r="T246" i="7" s="1"/>
  <c r="AF260" i="7"/>
  <c r="S246" i="7" s="1"/>
  <c r="AC260" i="7"/>
  <c r="P246" i="7" s="1"/>
  <c r="AL259" i="7"/>
  <c r="AJ259" i="7"/>
  <c r="AL257" i="7"/>
  <c r="AK257" i="7"/>
  <c r="AJ257" i="7"/>
  <c r="AI257" i="7"/>
  <c r="AH210" i="7"/>
  <c r="AG210" i="7"/>
  <c r="T193" i="7" s="1"/>
  <c r="AF210" i="7"/>
  <c r="AL210" i="7" s="1"/>
  <c r="AE210" i="7"/>
  <c r="AC210" i="7"/>
  <c r="AL209" i="7"/>
  <c r="AK209" i="7"/>
  <c r="AJ209" i="7"/>
  <c r="AI209" i="7"/>
  <c r="AL207" i="7"/>
  <c r="AK207" i="7"/>
  <c r="AJ207" i="7"/>
  <c r="AI207" i="7"/>
  <c r="AH205" i="7"/>
  <c r="AF205" i="7"/>
  <c r="AE205" i="7"/>
  <c r="R191" i="7" s="1"/>
  <c r="AD205" i="7"/>
  <c r="AC205" i="7"/>
  <c r="P191" i="7" s="1"/>
  <c r="AL204" i="7"/>
  <c r="AK204" i="7"/>
  <c r="AJ204" i="7"/>
  <c r="AI204" i="7"/>
  <c r="AL202" i="7"/>
  <c r="AK202" i="7"/>
  <c r="AJ202" i="7"/>
  <c r="AI202" i="7"/>
  <c r="AH149" i="7"/>
  <c r="AG149" i="7"/>
  <c r="T132" i="7" s="1"/>
  <c r="AF149" i="7"/>
  <c r="AE149" i="7"/>
  <c r="AD149" i="7"/>
  <c r="Q132" i="7" s="1"/>
  <c r="AC149" i="7"/>
  <c r="P132" i="7" s="1"/>
  <c r="AL148" i="7"/>
  <c r="AK148" i="7"/>
  <c r="AJ148" i="7"/>
  <c r="AI148" i="7"/>
  <c r="AL146" i="7"/>
  <c r="AK146" i="7"/>
  <c r="AJ146" i="7"/>
  <c r="AI146" i="7"/>
  <c r="AH144" i="7"/>
  <c r="U130" i="7" s="1"/>
  <c r="AE144" i="7"/>
  <c r="R130" i="7" s="1"/>
  <c r="AD144" i="7"/>
  <c r="AC144" i="7"/>
  <c r="P130" i="7" s="1"/>
  <c r="AL143" i="7"/>
  <c r="AK143" i="7"/>
  <c r="AJ143" i="7"/>
  <c r="AI143" i="7"/>
  <c r="AL141" i="7"/>
  <c r="AK141" i="7"/>
  <c r="AJ141" i="7"/>
  <c r="AI141" i="7"/>
  <c r="AG88" i="7"/>
  <c r="T71" i="7" s="1"/>
  <c r="AF88" i="7"/>
  <c r="AE88" i="7"/>
  <c r="R71" i="7" s="1"/>
  <c r="AD88" i="7"/>
  <c r="AC88" i="7"/>
  <c r="P71" i="7" s="1"/>
  <c r="AL87" i="7"/>
  <c r="AK87" i="7"/>
  <c r="AJ87" i="7"/>
  <c r="AI87" i="7"/>
  <c r="AL85" i="7"/>
  <c r="AK85" i="7"/>
  <c r="AJ85" i="7"/>
  <c r="AI85" i="7"/>
  <c r="AH83" i="7"/>
  <c r="AE83" i="7"/>
  <c r="R69" i="7" s="1"/>
  <c r="AD83" i="7"/>
  <c r="AC83" i="7"/>
  <c r="AL82" i="7"/>
  <c r="AK82" i="7"/>
  <c r="AJ82" i="7"/>
  <c r="AI82" i="7"/>
  <c r="AL80" i="7"/>
  <c r="AK80" i="7"/>
  <c r="AJ80" i="7"/>
  <c r="AI80" i="7"/>
  <c r="AH33" i="7"/>
  <c r="AG33" i="7"/>
  <c r="T16" i="7" s="1"/>
  <c r="AF33" i="7"/>
  <c r="AE33" i="7"/>
  <c r="AD33" i="7"/>
  <c r="Q16" i="7" s="1"/>
  <c r="AC33" i="7"/>
  <c r="P16" i="7" s="1"/>
  <c r="AL32" i="7"/>
  <c r="AK32" i="7"/>
  <c r="AJ32" i="7"/>
  <c r="AI32" i="7"/>
  <c r="AL30" i="7"/>
  <c r="AK30" i="7"/>
  <c r="AJ30" i="7"/>
  <c r="AI30" i="7"/>
  <c r="AF28" i="7"/>
  <c r="AG28" i="7"/>
  <c r="T14" i="7" s="1"/>
  <c r="AE28" i="7"/>
  <c r="R14" i="7" s="1"/>
  <c r="AC28" i="7"/>
  <c r="AL27" i="7"/>
  <c r="AK27" i="7"/>
  <c r="AJ27" i="7"/>
  <c r="AI27" i="7"/>
  <c r="AL25" i="7"/>
  <c r="AK25" i="7"/>
  <c r="AJ25" i="7"/>
  <c r="AI25" i="7"/>
  <c r="P37" i="7"/>
  <c r="Q37" i="7"/>
  <c r="AM7" i="7"/>
  <c r="AM534" i="7"/>
  <c r="AM533" i="7"/>
  <c r="AM532" i="7"/>
  <c r="AM531" i="7"/>
  <c r="AM530" i="7"/>
  <c r="AM529" i="7"/>
  <c r="AM528" i="7"/>
  <c r="AM527" i="7"/>
  <c r="AM525" i="7"/>
  <c r="AM524" i="7"/>
  <c r="AM523" i="7"/>
  <c r="AM522" i="7"/>
  <c r="AM521" i="7"/>
  <c r="AM520" i="7"/>
  <c r="AM474" i="7"/>
  <c r="AM473" i="7"/>
  <c r="AM472" i="7"/>
  <c r="AM471" i="7"/>
  <c r="AM470" i="7"/>
  <c r="AM469" i="7"/>
  <c r="AM468" i="7"/>
  <c r="AM467" i="7"/>
  <c r="AM466" i="7"/>
  <c r="AM465" i="7"/>
  <c r="AM464" i="7"/>
  <c r="AM463" i="7"/>
  <c r="AM462" i="7"/>
  <c r="AM461" i="7"/>
  <c r="AM460" i="7"/>
  <c r="AM419" i="7"/>
  <c r="AM418" i="7"/>
  <c r="AM417" i="7"/>
  <c r="AM416" i="7"/>
  <c r="AM415" i="7"/>
  <c r="AM414" i="7"/>
  <c r="AM413" i="7"/>
  <c r="AM412" i="7"/>
  <c r="AM411" i="7"/>
  <c r="AM410" i="7"/>
  <c r="AM409" i="7"/>
  <c r="AM408" i="7"/>
  <c r="AM407" i="7"/>
  <c r="AM406" i="7"/>
  <c r="AM405" i="7"/>
  <c r="AM370" i="7"/>
  <c r="AM369" i="7"/>
  <c r="AM368" i="7"/>
  <c r="AM367" i="7"/>
  <c r="AM366" i="7"/>
  <c r="AM365" i="7"/>
  <c r="AM364" i="7"/>
  <c r="AM363" i="7"/>
  <c r="AM362" i="7"/>
  <c r="AM361" i="7"/>
  <c r="AM360" i="7"/>
  <c r="AM359" i="7"/>
  <c r="AM358" i="7"/>
  <c r="AM357" i="7"/>
  <c r="AM356" i="7"/>
  <c r="AM311" i="7"/>
  <c r="AM310" i="7"/>
  <c r="AM309" i="7"/>
  <c r="AM308" i="7"/>
  <c r="AM307" i="7"/>
  <c r="AM305" i="7"/>
  <c r="AM304" i="7"/>
  <c r="AM303" i="7"/>
  <c r="AM302" i="7"/>
  <c r="AM301" i="7"/>
  <c r="AM300" i="7"/>
  <c r="AM299" i="7"/>
  <c r="AM298" i="7"/>
  <c r="AM297" i="7"/>
  <c r="AM253" i="7"/>
  <c r="AM252" i="7"/>
  <c r="AM251" i="7"/>
  <c r="AM250" i="7"/>
  <c r="AM249" i="7"/>
  <c r="AM248" i="7"/>
  <c r="AM247" i="7"/>
  <c r="AM246" i="7"/>
  <c r="AM245" i="7"/>
  <c r="AM244" i="7"/>
  <c r="AM243" i="7"/>
  <c r="AM242" i="7"/>
  <c r="AM241" i="7"/>
  <c r="AM240" i="7"/>
  <c r="AM239" i="7"/>
  <c r="AM198" i="7"/>
  <c r="AM197" i="7"/>
  <c r="AM196" i="7"/>
  <c r="AM195" i="7"/>
  <c r="AM194" i="7"/>
  <c r="AM192" i="7"/>
  <c r="AM191" i="7"/>
  <c r="AM190" i="7"/>
  <c r="AM189" i="7"/>
  <c r="AM188" i="7"/>
  <c r="AM187" i="7"/>
  <c r="AM186" i="7"/>
  <c r="AM185" i="7"/>
  <c r="AM184" i="7"/>
  <c r="AM137" i="7"/>
  <c r="AM136" i="7"/>
  <c r="AM135" i="7"/>
  <c r="AM134" i="7"/>
  <c r="AM133" i="7"/>
  <c r="AM132" i="7"/>
  <c r="AM131" i="7"/>
  <c r="AM130" i="7"/>
  <c r="AM129" i="7"/>
  <c r="AM128" i="7"/>
  <c r="AM127" i="7"/>
  <c r="AM126" i="7"/>
  <c r="AM125" i="7"/>
  <c r="AM124" i="7"/>
  <c r="AM76" i="7"/>
  <c r="AM75" i="7"/>
  <c r="AM74" i="7"/>
  <c r="AM72" i="7"/>
  <c r="AM70" i="7"/>
  <c r="AM69" i="7"/>
  <c r="AM68" i="7"/>
  <c r="AM67" i="7"/>
  <c r="AM66" i="7"/>
  <c r="AM65" i="7"/>
  <c r="AM64" i="7"/>
  <c r="AM63" i="7"/>
  <c r="AM62" i="7"/>
  <c r="AM21" i="7"/>
  <c r="AM20" i="7"/>
  <c r="AM19" i="7"/>
  <c r="AM18" i="7"/>
  <c r="AM17" i="7"/>
  <c r="AM16" i="7"/>
  <c r="AM15" i="7"/>
  <c r="AM14" i="7"/>
  <c r="AM13" i="7"/>
  <c r="AM11" i="7"/>
  <c r="AM10" i="7"/>
  <c r="AM9" i="7"/>
  <c r="AM8" i="7"/>
  <c r="AK7" i="7"/>
  <c r="AK560" i="7"/>
  <c r="AK559" i="7"/>
  <c r="AK558" i="7"/>
  <c r="AK557" i="7"/>
  <c r="AK556" i="7"/>
  <c r="AK555" i="7"/>
  <c r="AK554" i="7"/>
  <c r="AK553" i="7"/>
  <c r="AK551" i="7"/>
  <c r="AK550" i="7"/>
  <c r="AK547" i="7"/>
  <c r="AK534" i="7"/>
  <c r="AK533" i="7"/>
  <c r="AK532" i="7"/>
  <c r="AK531" i="7"/>
  <c r="AK530" i="7"/>
  <c r="AK529" i="7"/>
  <c r="AK528" i="7"/>
  <c r="AK527" i="7"/>
  <c r="AK525" i="7"/>
  <c r="AK524" i="7"/>
  <c r="AK523" i="7"/>
  <c r="AK522" i="7"/>
  <c r="AK521" i="7"/>
  <c r="AK520" i="7"/>
  <c r="AK500" i="7"/>
  <c r="AK499" i="7"/>
  <c r="AK498" i="7"/>
  <c r="AK497" i="7"/>
  <c r="AK496" i="7"/>
  <c r="AK495" i="7"/>
  <c r="AK494" i="7"/>
  <c r="AK493" i="7"/>
  <c r="AK491" i="7"/>
  <c r="AK490" i="7"/>
  <c r="AK488" i="7"/>
  <c r="AK474" i="7"/>
  <c r="AK473" i="7"/>
  <c r="AK472" i="7"/>
  <c r="AK471" i="7"/>
  <c r="AK470" i="7"/>
  <c r="AK469" i="7"/>
  <c r="AK468" i="7"/>
  <c r="AK467" i="7"/>
  <c r="AK466" i="7"/>
  <c r="AK465" i="7"/>
  <c r="AK464" i="7"/>
  <c r="AK463" i="7"/>
  <c r="AK462" i="7"/>
  <c r="AK461" i="7"/>
  <c r="AK460" i="7"/>
  <c r="AK445" i="7"/>
  <c r="AK444" i="7"/>
  <c r="AK443" i="7"/>
  <c r="AK442" i="7"/>
  <c r="AK441" i="7"/>
  <c r="AK440" i="7"/>
  <c r="AK439" i="7"/>
  <c r="AK438" i="7"/>
  <c r="AK436" i="7"/>
  <c r="AK435" i="7"/>
  <c r="AK433" i="7"/>
  <c r="AK419" i="7"/>
  <c r="AK418" i="7"/>
  <c r="AK417" i="7"/>
  <c r="AK416" i="7"/>
  <c r="AK415" i="7"/>
  <c r="AK414" i="7"/>
  <c r="AK413" i="7"/>
  <c r="AK412" i="7"/>
  <c r="AK411" i="7"/>
  <c r="AK410" i="7"/>
  <c r="AK409" i="7"/>
  <c r="AK408" i="7"/>
  <c r="AK407" i="7"/>
  <c r="AK406" i="7"/>
  <c r="AK405" i="7"/>
  <c r="AK396" i="7"/>
  <c r="AK395" i="7"/>
  <c r="AK394" i="7"/>
  <c r="AK393" i="7"/>
  <c r="AK392" i="7"/>
  <c r="AK391" i="7"/>
  <c r="AK390" i="7"/>
  <c r="AK389" i="7"/>
  <c r="AK387" i="7"/>
  <c r="AK386" i="7"/>
  <c r="AK384" i="7"/>
  <c r="AK370" i="7"/>
  <c r="AK369" i="7"/>
  <c r="AK368" i="7"/>
  <c r="AK367" i="7"/>
  <c r="AK366" i="7"/>
  <c r="AK365" i="7"/>
  <c r="AK364" i="7"/>
  <c r="AK363" i="7"/>
  <c r="AK362" i="7"/>
  <c r="AK361" i="7"/>
  <c r="AK360" i="7"/>
  <c r="AK359" i="7"/>
  <c r="AK358" i="7"/>
  <c r="AK357" i="7"/>
  <c r="AK356" i="7"/>
  <c r="AK337" i="7"/>
  <c r="AK336" i="7"/>
  <c r="AK335" i="7"/>
  <c r="AK334" i="7"/>
  <c r="AK333" i="7"/>
  <c r="AK332" i="7"/>
  <c r="AK331" i="7"/>
  <c r="AK330" i="7"/>
  <c r="AK328" i="7"/>
  <c r="AK325" i="7"/>
  <c r="AK311" i="7"/>
  <c r="AK310" i="7"/>
  <c r="AK309" i="7"/>
  <c r="AK308" i="7"/>
  <c r="AK307" i="7"/>
  <c r="AK306" i="7"/>
  <c r="AK305" i="7"/>
  <c r="AK304" i="7"/>
  <c r="AK303" i="7"/>
  <c r="AK302" i="7"/>
  <c r="AK301" i="7"/>
  <c r="AK300" i="7"/>
  <c r="AK299" i="7"/>
  <c r="AK298" i="7"/>
  <c r="AK297" i="7"/>
  <c r="AK279" i="7"/>
  <c r="AK278" i="7"/>
  <c r="AK277" i="7"/>
  <c r="AK276" i="7"/>
  <c r="AK275" i="7"/>
  <c r="AK274" i="7"/>
  <c r="AK273" i="7"/>
  <c r="AK272" i="7"/>
  <c r="AK270" i="7"/>
  <c r="AK269" i="7"/>
  <c r="AK267" i="7"/>
  <c r="AK253" i="7"/>
  <c r="AK252" i="7"/>
  <c r="AK251" i="7"/>
  <c r="AK250" i="7"/>
  <c r="AK249" i="7"/>
  <c r="AK248" i="7"/>
  <c r="AK247" i="7"/>
  <c r="AK246" i="7"/>
  <c r="AK245" i="7"/>
  <c r="AK244" i="7"/>
  <c r="AK243" i="7"/>
  <c r="AK242" i="7"/>
  <c r="AK241" i="7"/>
  <c r="AK240" i="7"/>
  <c r="AK239" i="7"/>
  <c r="AK224" i="7"/>
  <c r="AK223" i="7"/>
  <c r="AK222" i="7"/>
  <c r="AK221" i="7"/>
  <c r="AK220" i="7"/>
  <c r="AK219" i="7"/>
  <c r="AK218" i="7"/>
  <c r="AK217" i="7"/>
  <c r="AK215" i="7"/>
  <c r="AK214" i="7"/>
  <c r="AK212" i="7"/>
  <c r="AK198" i="7"/>
  <c r="AK197" i="7"/>
  <c r="AK196" i="7"/>
  <c r="AK195" i="7"/>
  <c r="AK194" i="7"/>
  <c r="AK193" i="7"/>
  <c r="AK192" i="7"/>
  <c r="AK191" i="7"/>
  <c r="AK190" i="7"/>
  <c r="AK189" i="7"/>
  <c r="AK188" i="7"/>
  <c r="AK187" i="7"/>
  <c r="AK186" i="7"/>
  <c r="AK185" i="7"/>
  <c r="AK184" i="7"/>
  <c r="AK163" i="7"/>
  <c r="AK162" i="7"/>
  <c r="AK161" i="7"/>
  <c r="AK160" i="7"/>
  <c r="AK159" i="7"/>
  <c r="AK158" i="7"/>
  <c r="AK157" i="7"/>
  <c r="AK156" i="7"/>
  <c r="AK154" i="7"/>
  <c r="AK151" i="7"/>
  <c r="AK137" i="7"/>
  <c r="AK136" i="7"/>
  <c r="AK135" i="7"/>
  <c r="AK134" i="7"/>
  <c r="AK133" i="7"/>
  <c r="AK132" i="7"/>
  <c r="AK131" i="7"/>
  <c r="AK130" i="7"/>
  <c r="AK129" i="7"/>
  <c r="AK128" i="7"/>
  <c r="AK127" i="7"/>
  <c r="AK126" i="7"/>
  <c r="AK125" i="7"/>
  <c r="AK124" i="7"/>
  <c r="AK101" i="7"/>
  <c r="AK100" i="7"/>
  <c r="AK99" i="7"/>
  <c r="AK98" i="7"/>
  <c r="AK97" i="7"/>
  <c r="AK96" i="7"/>
  <c r="AK95" i="7"/>
  <c r="AK93" i="7"/>
  <c r="AK92" i="7"/>
  <c r="AK90" i="7"/>
  <c r="AK76" i="7"/>
  <c r="AK75" i="7"/>
  <c r="AK74" i="7"/>
  <c r="AK73" i="7"/>
  <c r="AK72" i="7"/>
  <c r="AK70" i="7"/>
  <c r="AK69" i="7"/>
  <c r="AK68" i="7"/>
  <c r="AK67" i="7"/>
  <c r="AK66" i="7"/>
  <c r="AK65" i="7"/>
  <c r="AK64" i="7"/>
  <c r="AK63" i="7"/>
  <c r="AK62" i="7"/>
  <c r="AK47" i="7"/>
  <c r="AK46" i="7"/>
  <c r="AK45" i="7"/>
  <c r="AK44" i="7"/>
  <c r="AK43" i="7"/>
  <c r="AK42" i="7"/>
  <c r="AK41" i="7"/>
  <c r="AK40" i="7"/>
  <c r="AK38" i="7"/>
  <c r="AK37" i="7"/>
  <c r="AK35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I7" i="7"/>
  <c r="AI560" i="7"/>
  <c r="AI559" i="7"/>
  <c r="AI558" i="7"/>
  <c r="AI557" i="7"/>
  <c r="AI556" i="7"/>
  <c r="AI555" i="7"/>
  <c r="AI554" i="7"/>
  <c r="AI553" i="7"/>
  <c r="AI550" i="7"/>
  <c r="AI547" i="7"/>
  <c r="AI534" i="7"/>
  <c r="AI533" i="7"/>
  <c r="AI532" i="7"/>
  <c r="AI531" i="7"/>
  <c r="AI530" i="7"/>
  <c r="AI529" i="7"/>
  <c r="AI528" i="7"/>
  <c r="AI527" i="7"/>
  <c r="AI525" i="7"/>
  <c r="AI524" i="7"/>
  <c r="AI523" i="7"/>
  <c r="AI522" i="7"/>
  <c r="AI521" i="7"/>
  <c r="AI520" i="7"/>
  <c r="AI499" i="7"/>
  <c r="AI498" i="7"/>
  <c r="AI497" i="7"/>
  <c r="AI496" i="7"/>
  <c r="AI495" i="7"/>
  <c r="AI494" i="7"/>
  <c r="AI493" i="7"/>
  <c r="AI491" i="7"/>
  <c r="AI490" i="7"/>
  <c r="AI488" i="7"/>
  <c r="AI474" i="7"/>
  <c r="AI473" i="7"/>
  <c r="AI472" i="7"/>
  <c r="AI471" i="7"/>
  <c r="AI470" i="7"/>
  <c r="AI469" i="7"/>
  <c r="AI468" i="7"/>
  <c r="AI467" i="7"/>
  <c r="AI466" i="7"/>
  <c r="AI465" i="7"/>
  <c r="AI464" i="7"/>
  <c r="AI463" i="7"/>
  <c r="AI462" i="7"/>
  <c r="AI461" i="7"/>
  <c r="AI460" i="7"/>
  <c r="AI445" i="7"/>
  <c r="AI444" i="7"/>
  <c r="AI443" i="7"/>
  <c r="AI442" i="7"/>
  <c r="AI441" i="7"/>
  <c r="AI440" i="7"/>
  <c r="AI439" i="7"/>
  <c r="AI438" i="7"/>
  <c r="AI436" i="7"/>
  <c r="AI435" i="7"/>
  <c r="AI433" i="7"/>
  <c r="AI419" i="7"/>
  <c r="AI418" i="7"/>
  <c r="AI417" i="7"/>
  <c r="AI416" i="7"/>
  <c r="AI415" i="7"/>
  <c r="AI414" i="7"/>
  <c r="AI413" i="7"/>
  <c r="AI412" i="7"/>
  <c r="AI411" i="7"/>
  <c r="AI410" i="7"/>
  <c r="AI409" i="7"/>
  <c r="AI408" i="7"/>
  <c r="AI407" i="7"/>
  <c r="AI406" i="7"/>
  <c r="AI405" i="7"/>
  <c r="AI396" i="7"/>
  <c r="AI395" i="7"/>
  <c r="AI394" i="7"/>
  <c r="AI393" i="7"/>
  <c r="AI392" i="7"/>
  <c r="AI391" i="7"/>
  <c r="AI390" i="7"/>
  <c r="AI389" i="7"/>
  <c r="AI387" i="7"/>
  <c r="AI386" i="7"/>
  <c r="AI384" i="7"/>
  <c r="AI370" i="7"/>
  <c r="AI369" i="7"/>
  <c r="AI368" i="7"/>
  <c r="AI367" i="7"/>
  <c r="AI366" i="7"/>
  <c r="AI365" i="7"/>
  <c r="AI364" i="7"/>
  <c r="AI363" i="7"/>
  <c r="AI362" i="7"/>
  <c r="AI361" i="7"/>
  <c r="AI359" i="7"/>
  <c r="AI358" i="7"/>
  <c r="AI357" i="7"/>
  <c r="AI356" i="7"/>
  <c r="AI337" i="7"/>
  <c r="AI336" i="7"/>
  <c r="AI335" i="7"/>
  <c r="AI334" i="7"/>
  <c r="AI333" i="7"/>
  <c r="AI332" i="7"/>
  <c r="AI331" i="7"/>
  <c r="AI330" i="7"/>
  <c r="AI328" i="7"/>
  <c r="AI325" i="7"/>
  <c r="AI311" i="7"/>
  <c r="AI310" i="7"/>
  <c r="AI309" i="7"/>
  <c r="AI308" i="7"/>
  <c r="AI307" i="7"/>
  <c r="AI305" i="7"/>
  <c r="AI304" i="7"/>
  <c r="AI303" i="7"/>
  <c r="AI302" i="7"/>
  <c r="AI301" i="7"/>
  <c r="AI300" i="7"/>
  <c r="AI299" i="7"/>
  <c r="AI298" i="7"/>
  <c r="AI297" i="7"/>
  <c r="AI279" i="7"/>
  <c r="AI278" i="7"/>
  <c r="AI277" i="7"/>
  <c r="AI276" i="7"/>
  <c r="AI275" i="7"/>
  <c r="AI274" i="7"/>
  <c r="AI273" i="7"/>
  <c r="AI272" i="7"/>
  <c r="AI270" i="7"/>
  <c r="AI269" i="7"/>
  <c r="AI267" i="7"/>
  <c r="AI253" i="7"/>
  <c r="AI252" i="7"/>
  <c r="AI251" i="7"/>
  <c r="AI250" i="7"/>
  <c r="AI249" i="7"/>
  <c r="AI248" i="7"/>
  <c r="AI247" i="7"/>
  <c r="AI246" i="7"/>
  <c r="AI245" i="7"/>
  <c r="AI244" i="7"/>
  <c r="AI243" i="7"/>
  <c r="AI242" i="7"/>
  <c r="AI241" i="7"/>
  <c r="AI240" i="7"/>
  <c r="AI239" i="7"/>
  <c r="AI224" i="7"/>
  <c r="AI223" i="7"/>
  <c r="AI222" i="7"/>
  <c r="AI221" i="7"/>
  <c r="AI220" i="7"/>
  <c r="AI219" i="7"/>
  <c r="AI218" i="7"/>
  <c r="AI217" i="7"/>
  <c r="AI215" i="7"/>
  <c r="AI214" i="7"/>
  <c r="AI212" i="7"/>
  <c r="AI198" i="7"/>
  <c r="AI197" i="7"/>
  <c r="AI196" i="7"/>
  <c r="AI195" i="7"/>
  <c r="AI194" i="7"/>
  <c r="AI193" i="7"/>
  <c r="AI192" i="7"/>
  <c r="AI191" i="7"/>
  <c r="AI190" i="7"/>
  <c r="AI189" i="7"/>
  <c r="AI188" i="7"/>
  <c r="AI187" i="7"/>
  <c r="AI186" i="7"/>
  <c r="AI185" i="7"/>
  <c r="AI184" i="7"/>
  <c r="AI163" i="7"/>
  <c r="AI162" i="7"/>
  <c r="AI161" i="7"/>
  <c r="AI160" i="7"/>
  <c r="AI159" i="7"/>
  <c r="AI158" i="7"/>
  <c r="AI157" i="7"/>
  <c r="AI156" i="7"/>
  <c r="AI154" i="7"/>
  <c r="AI151" i="7"/>
  <c r="AI137" i="7"/>
  <c r="AI136" i="7"/>
  <c r="AI135" i="7"/>
  <c r="AI134" i="7"/>
  <c r="AI133" i="7"/>
  <c r="AI132" i="7"/>
  <c r="AI131" i="7"/>
  <c r="AI130" i="7"/>
  <c r="AI129" i="7"/>
  <c r="AI128" i="7"/>
  <c r="AI127" i="7"/>
  <c r="AI126" i="7"/>
  <c r="AI125" i="7"/>
  <c r="AI124" i="7"/>
  <c r="AI102" i="7"/>
  <c r="AI101" i="7"/>
  <c r="AI100" i="7"/>
  <c r="AI99" i="7"/>
  <c r="AI98" i="7"/>
  <c r="AI97" i="7"/>
  <c r="AI96" i="7"/>
  <c r="AI95" i="7"/>
  <c r="AI93" i="7"/>
  <c r="AI92" i="7"/>
  <c r="AI90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47" i="7"/>
  <c r="AI46" i="7"/>
  <c r="AI45" i="7"/>
  <c r="AI44" i="7"/>
  <c r="AI43" i="7"/>
  <c r="AI41" i="7"/>
  <c r="AI40" i="7"/>
  <c r="AI38" i="7"/>
  <c r="AI37" i="7"/>
  <c r="AI35" i="7"/>
  <c r="AI21" i="7"/>
  <c r="AI20" i="7"/>
  <c r="AI19" i="7"/>
  <c r="AI18" i="7"/>
  <c r="AI17" i="7"/>
  <c r="AI16" i="7"/>
  <c r="AI15" i="7"/>
  <c r="AI14" i="7"/>
  <c r="AI13" i="7"/>
  <c r="AI11" i="7"/>
  <c r="AI10" i="7"/>
  <c r="AI9" i="7"/>
  <c r="AI8" i="7"/>
  <c r="AH36" i="7"/>
  <c r="AG36" i="7"/>
  <c r="T18" i="7" s="1"/>
  <c r="AH39" i="7"/>
  <c r="AG39" i="7"/>
  <c r="T17" i="7" s="1"/>
  <c r="AG48" i="7"/>
  <c r="T10" i="7" s="1"/>
  <c r="AH48" i="7"/>
  <c r="AG22" i="7"/>
  <c r="T13" i="7" s="1"/>
  <c r="AH22" i="7"/>
  <c r="AG561" i="7"/>
  <c r="T523" i="7" s="1"/>
  <c r="AG552" i="7"/>
  <c r="T530" i="7" s="1"/>
  <c r="AG548" i="7"/>
  <c r="AG549" i="7" s="1"/>
  <c r="T531" i="7" s="1"/>
  <c r="AG535" i="7"/>
  <c r="T526" i="7" s="1"/>
  <c r="AG501" i="7"/>
  <c r="T463" i="7" s="1"/>
  <c r="AG489" i="7"/>
  <c r="AK489" i="7" s="1"/>
  <c r="AG475" i="7"/>
  <c r="T466" i="7" s="1"/>
  <c r="AG446" i="7"/>
  <c r="T408" i="7" s="1"/>
  <c r="AG437" i="7"/>
  <c r="T415" i="7" s="1"/>
  <c r="AG434" i="7"/>
  <c r="T416" i="7" s="1"/>
  <c r="AG420" i="7"/>
  <c r="T411" i="7" s="1"/>
  <c r="AG397" i="7"/>
  <c r="T359" i="7" s="1"/>
  <c r="AG388" i="7"/>
  <c r="AK388" i="7" s="1"/>
  <c r="AG371" i="7"/>
  <c r="T362" i="7" s="1"/>
  <c r="AG338" i="7"/>
  <c r="T300" i="7" s="1"/>
  <c r="AG329" i="7"/>
  <c r="T307" i="7" s="1"/>
  <c r="AG326" i="7"/>
  <c r="T308" i="7" s="1"/>
  <c r="AG312" i="7"/>
  <c r="T303" i="7" s="1"/>
  <c r="AG280" i="7"/>
  <c r="AG268" i="7"/>
  <c r="T250" i="7" s="1"/>
  <c r="AG254" i="7"/>
  <c r="T245" i="7" s="1"/>
  <c r="AG225" i="7"/>
  <c r="T187" i="7" s="1"/>
  <c r="AG216" i="7"/>
  <c r="T194" i="7" s="1"/>
  <c r="AG213" i="7"/>
  <c r="T195" i="7" s="1"/>
  <c r="AG199" i="7"/>
  <c r="T190" i="7" s="1"/>
  <c r="AG164" i="7"/>
  <c r="T126" i="7" s="1"/>
  <c r="AG155" i="7"/>
  <c r="T133" i="7" s="1"/>
  <c r="AG152" i="7"/>
  <c r="T134" i="7" s="1"/>
  <c r="AG138" i="7"/>
  <c r="T129" i="7" s="1"/>
  <c r="AG94" i="7"/>
  <c r="T72" i="7" s="1"/>
  <c r="AG77" i="7"/>
  <c r="T68" i="7" s="1"/>
  <c r="AE561" i="7"/>
  <c r="AE548" i="7"/>
  <c r="AE501" i="7"/>
  <c r="AE492" i="7"/>
  <c r="AK492" i="7" s="1"/>
  <c r="AE475" i="7"/>
  <c r="R466" i="7" s="1"/>
  <c r="AE446" i="7"/>
  <c r="R408" i="7" s="1"/>
  <c r="AE437" i="7"/>
  <c r="AE434" i="7"/>
  <c r="AE420" i="7"/>
  <c r="R411" i="7" s="1"/>
  <c r="AE397" i="7"/>
  <c r="AE385" i="7"/>
  <c r="R367" i="7" s="1"/>
  <c r="AE371" i="7"/>
  <c r="R362" i="7" s="1"/>
  <c r="AE338" i="7"/>
  <c r="AE326" i="7"/>
  <c r="AE271" i="7"/>
  <c r="AK271" i="7" s="1"/>
  <c r="AE254" i="7"/>
  <c r="R245" i="7" s="1"/>
  <c r="AE225" i="7"/>
  <c r="R187" i="7" s="1"/>
  <c r="AE216" i="7"/>
  <c r="R194" i="7" s="1"/>
  <c r="AE199" i="7"/>
  <c r="R190" i="7" s="1"/>
  <c r="AE164" i="7"/>
  <c r="R126" i="7" s="1"/>
  <c r="AE152" i="7"/>
  <c r="AE103" i="7"/>
  <c r="R65" i="7" s="1"/>
  <c r="AE94" i="7"/>
  <c r="R72" i="7" s="1"/>
  <c r="AE91" i="7"/>
  <c r="R73" i="7" s="1"/>
  <c r="X73" i="7" s="1"/>
  <c r="AE48" i="7"/>
  <c r="AE39" i="7"/>
  <c r="R17" i="7" s="1"/>
  <c r="X17" i="7" s="1"/>
  <c r="AE36" i="7"/>
  <c r="R18" i="7" s="1"/>
  <c r="X18" i="7" s="1"/>
  <c r="AC548" i="7"/>
  <c r="AC549" i="7" s="1"/>
  <c r="P531" i="7" s="1"/>
  <c r="AC535" i="7"/>
  <c r="AC492" i="7"/>
  <c r="P470" i="7" s="1"/>
  <c r="AC489" i="7"/>
  <c r="P471" i="7" s="1"/>
  <c r="AC475" i="7"/>
  <c r="AC446" i="7"/>
  <c r="P408" i="7" s="1"/>
  <c r="AC437" i="7"/>
  <c r="P415" i="7" s="1"/>
  <c r="AC434" i="7"/>
  <c r="P416" i="7" s="1"/>
  <c r="AC420" i="7"/>
  <c r="P411" i="7" s="1"/>
  <c r="AC397" i="7"/>
  <c r="P359" i="7" s="1"/>
  <c r="AC388" i="7"/>
  <c r="P366" i="7" s="1"/>
  <c r="AC385" i="7"/>
  <c r="P367" i="7" s="1"/>
  <c r="AC338" i="7"/>
  <c r="P300" i="7" s="1"/>
  <c r="AC329" i="7"/>
  <c r="P307" i="7" s="1"/>
  <c r="AC326" i="7"/>
  <c r="P308" i="7" s="1"/>
  <c r="AC312" i="7"/>
  <c r="AC280" i="7"/>
  <c r="P242" i="7" s="1"/>
  <c r="AC271" i="7"/>
  <c r="AC268" i="7"/>
  <c r="P250" i="7" s="1"/>
  <c r="AC254" i="7"/>
  <c r="P245" i="7" s="1"/>
  <c r="AC225" i="7"/>
  <c r="AC216" i="7"/>
  <c r="AC213" i="7"/>
  <c r="P195" i="7" s="1"/>
  <c r="AC199" i="7"/>
  <c r="AC164" i="7"/>
  <c r="P126" i="7" s="1"/>
  <c r="AC155" i="7"/>
  <c r="P133" i="7" s="1"/>
  <c r="AC152" i="7"/>
  <c r="P134" i="7" s="1"/>
  <c r="AC138" i="7"/>
  <c r="AC103" i="7"/>
  <c r="AI103" i="7" s="1"/>
  <c r="AC94" i="7"/>
  <c r="P72" i="7" s="1"/>
  <c r="AC91" i="7"/>
  <c r="P73" i="7" s="1"/>
  <c r="AC77" i="7"/>
  <c r="P68" i="7" s="1"/>
  <c r="AD36" i="7"/>
  <c r="Q18" i="7" s="1"/>
  <c r="AC36" i="7"/>
  <c r="P18" i="7" s="1"/>
  <c r="AD39" i="7"/>
  <c r="Q17" i="7" s="1"/>
  <c r="AC39" i="7"/>
  <c r="P17" i="7" s="1"/>
  <c r="AD22" i="7"/>
  <c r="Q13" i="7" s="1"/>
  <c r="AC22" i="7"/>
  <c r="P13" i="7" s="1"/>
  <c r="AF7" i="7"/>
  <c r="AJ7" i="7" s="1"/>
  <c r="Z542" i="7" l="1"/>
  <c r="V143" i="7"/>
  <c r="X137" i="7"/>
  <c r="Z151" i="7"/>
  <c r="X124" i="7"/>
  <c r="AE138" i="7"/>
  <c r="R129" i="7" s="1"/>
  <c r="X129" i="7" s="1"/>
  <c r="AK123" i="7"/>
  <c r="AI123" i="7"/>
  <c r="X146" i="7"/>
  <c r="V258" i="7"/>
  <c r="Z258" i="7"/>
  <c r="X542" i="7"/>
  <c r="V542" i="7"/>
  <c r="X469" i="7"/>
  <c r="AC371" i="7"/>
  <c r="Z540" i="7"/>
  <c r="Z311" i="7"/>
  <c r="X375" i="7"/>
  <c r="Z407" i="7"/>
  <c r="X245" i="7"/>
  <c r="P550" i="7"/>
  <c r="V550" i="7" s="1"/>
  <c r="AM306" i="7"/>
  <c r="Z323" i="7"/>
  <c r="Z364" i="7"/>
  <c r="Z461" i="7"/>
  <c r="X82" i="7"/>
  <c r="Q198" i="7"/>
  <c r="Z481" i="7"/>
  <c r="AM71" i="7"/>
  <c r="AL205" i="7"/>
  <c r="AL382" i="7"/>
  <c r="Z479" i="7"/>
  <c r="X260" i="7"/>
  <c r="AL431" i="7"/>
  <c r="AI486" i="7"/>
  <c r="AK213" i="7"/>
  <c r="AK437" i="7"/>
  <c r="AL481" i="7"/>
  <c r="AK327" i="7"/>
  <c r="AI327" i="7"/>
  <c r="V317" i="7"/>
  <c r="Z317" i="7"/>
  <c r="AI306" i="7"/>
  <c r="AE312" i="7"/>
  <c r="R303" i="7" s="1"/>
  <c r="X303" i="7" s="1"/>
  <c r="Z299" i="7"/>
  <c r="AD318" i="7"/>
  <c r="AJ318" i="7" s="1"/>
  <c r="V240" i="7"/>
  <c r="Z239" i="7"/>
  <c r="Z63" i="7"/>
  <c r="Z82" i="7"/>
  <c r="AK71" i="7"/>
  <c r="AK77" i="7" s="1"/>
  <c r="AE77" i="7"/>
  <c r="R68" i="7" s="1"/>
  <c r="Z68" i="7" s="1"/>
  <c r="AI228" i="7"/>
  <c r="P198" i="7"/>
  <c r="Z541" i="7"/>
  <c r="X541" i="7"/>
  <c r="AK228" i="7"/>
  <c r="T198" i="7"/>
  <c r="X198" i="7" s="1"/>
  <c r="AL323" i="7"/>
  <c r="S306" i="7"/>
  <c r="Z260" i="7"/>
  <c r="V260" i="7"/>
  <c r="AG103" i="7"/>
  <c r="T65" i="7" s="1"/>
  <c r="X65" i="7" s="1"/>
  <c r="AI526" i="7"/>
  <c r="AM526" i="7"/>
  <c r="AI259" i="7"/>
  <c r="AJ382" i="7"/>
  <c r="X365" i="7"/>
  <c r="V90" i="7"/>
  <c r="V302" i="7"/>
  <c r="V433" i="7"/>
  <c r="V540" i="7"/>
  <c r="X239" i="7"/>
  <c r="X361" i="7"/>
  <c r="Z26" i="7"/>
  <c r="Z357" i="7"/>
  <c r="AK226" i="7"/>
  <c r="X327" i="7"/>
  <c r="Z424" i="7"/>
  <c r="AL377" i="7"/>
  <c r="AK140" i="7"/>
  <c r="V244" i="7"/>
  <c r="V481" i="7"/>
  <c r="X302" i="7"/>
  <c r="Z8" i="7"/>
  <c r="Z90" i="7"/>
  <c r="AI271" i="7"/>
  <c r="X408" i="7"/>
  <c r="AL149" i="7"/>
  <c r="AJ205" i="7"/>
  <c r="AI210" i="7"/>
  <c r="AJ426" i="7"/>
  <c r="AJ431" i="7"/>
  <c r="V461" i="7"/>
  <c r="X479" i="7"/>
  <c r="X540" i="7"/>
  <c r="Z30" i="7"/>
  <c r="Z361" i="7"/>
  <c r="X92" i="7"/>
  <c r="AK259" i="7"/>
  <c r="AI360" i="7"/>
  <c r="AK153" i="7"/>
  <c r="AK431" i="7"/>
  <c r="AC501" i="7"/>
  <c r="P463" i="7" s="1"/>
  <c r="AI263" i="7"/>
  <c r="R249" i="7"/>
  <c r="V325" i="7"/>
  <c r="V373" i="7"/>
  <c r="V544" i="7"/>
  <c r="S248" i="7"/>
  <c r="S365" i="7"/>
  <c r="V479" i="7"/>
  <c r="AJ322" i="7"/>
  <c r="AJ481" i="7"/>
  <c r="AJ537" i="7"/>
  <c r="V405" i="7"/>
  <c r="X323" i="7"/>
  <c r="X461" i="7"/>
  <c r="Z240" i="7"/>
  <c r="Z21" i="7"/>
  <c r="X269" i="7"/>
  <c r="Z268" i="7"/>
  <c r="S414" i="7"/>
  <c r="AK537" i="7"/>
  <c r="V128" i="7"/>
  <c r="V375" i="7"/>
  <c r="V427" i="7"/>
  <c r="X311" i="7"/>
  <c r="X373" i="7"/>
  <c r="Z488" i="7"/>
  <c r="Z538" i="7"/>
  <c r="AE535" i="7"/>
  <c r="R526" i="7" s="1"/>
  <c r="X526" i="7" s="1"/>
  <c r="AL322" i="7"/>
  <c r="AL537" i="7"/>
  <c r="V70" i="7"/>
  <c r="V357" i="7"/>
  <c r="V376" i="7"/>
  <c r="X63" i="7"/>
  <c r="Q414" i="7"/>
  <c r="AI12" i="7"/>
  <c r="AI153" i="7"/>
  <c r="AJ546" i="7"/>
  <c r="V413" i="7"/>
  <c r="X407" i="7"/>
  <c r="Z185" i="7"/>
  <c r="Z427" i="7"/>
  <c r="Z203" i="7"/>
  <c r="Z298" i="7"/>
  <c r="X478" i="7"/>
  <c r="AM193" i="7"/>
  <c r="AM12" i="7"/>
  <c r="AL318" i="7"/>
  <c r="Z325" i="7"/>
  <c r="S412" i="7"/>
  <c r="Z316" i="7"/>
  <c r="AC552" i="7"/>
  <c r="P530" i="7" s="1"/>
  <c r="Z530" i="7" s="1"/>
  <c r="AK323" i="7"/>
  <c r="V88" i="7"/>
  <c r="AH228" i="7"/>
  <c r="U198" i="7" s="1"/>
  <c r="Q467" i="7"/>
  <c r="Z143" i="7"/>
  <c r="AK397" i="7"/>
  <c r="V37" i="7"/>
  <c r="AL33" i="7"/>
  <c r="AJ377" i="7"/>
  <c r="V185" i="7"/>
  <c r="X413" i="7"/>
  <c r="V267" i="7"/>
  <c r="R435" i="7"/>
  <c r="V435" i="7" s="1"/>
  <c r="Z202" i="7"/>
  <c r="V131" i="7"/>
  <c r="X131" i="7"/>
  <c r="V410" i="7"/>
  <c r="V476" i="7"/>
  <c r="X476" i="7"/>
  <c r="X483" i="7"/>
  <c r="V483" i="7"/>
  <c r="AL541" i="7"/>
  <c r="X527" i="7"/>
  <c r="AL486" i="7"/>
  <c r="X490" i="7"/>
  <c r="X466" i="7"/>
  <c r="Z433" i="7"/>
  <c r="X424" i="7"/>
  <c r="X411" i="7"/>
  <c r="Z369" i="7"/>
  <c r="X202" i="7"/>
  <c r="X187" i="7"/>
  <c r="X130" i="7"/>
  <c r="X84" i="7"/>
  <c r="Z478" i="7"/>
  <c r="AL426" i="7"/>
  <c r="AI426" i="7"/>
  <c r="X386" i="7"/>
  <c r="Z386" i="7"/>
  <c r="X316" i="7"/>
  <c r="AJ260" i="7"/>
  <c r="AI216" i="7"/>
  <c r="X214" i="7"/>
  <c r="R153" i="7"/>
  <c r="Z153" i="7" s="1"/>
  <c r="Z84" i="7"/>
  <c r="X69" i="7"/>
  <c r="V26" i="7"/>
  <c r="Z35" i="7"/>
  <c r="X29" i="7"/>
  <c r="Q191" i="7"/>
  <c r="Q304" i="7"/>
  <c r="V426" i="7"/>
  <c r="V370" i="7"/>
  <c r="AF144" i="7"/>
  <c r="V144" i="7"/>
  <c r="Z135" i="7"/>
  <c r="AL79" i="7"/>
  <c r="AJ83" i="7"/>
  <c r="AJ88" i="7"/>
  <c r="P92" i="7"/>
  <c r="V92" i="7" s="1"/>
  <c r="V35" i="7"/>
  <c r="AI48" i="7"/>
  <c r="AM371" i="7"/>
  <c r="AK33" i="7"/>
  <c r="AI83" i="7"/>
  <c r="AL260" i="7"/>
  <c r="AK265" i="7"/>
  <c r="V327" i="7"/>
  <c r="X550" i="7"/>
  <c r="AL83" i="7"/>
  <c r="Z490" i="7"/>
  <c r="AK318" i="7"/>
  <c r="AK326" i="7"/>
  <c r="AK501" i="7"/>
  <c r="Z550" i="7"/>
  <c r="AK329" i="7"/>
  <c r="AK149" i="7"/>
  <c r="AI318" i="7"/>
  <c r="AI377" i="7"/>
  <c r="AJ265" i="7"/>
  <c r="AK152" i="7"/>
  <c r="AK338" i="7"/>
  <c r="AK548" i="7"/>
  <c r="AI382" i="7"/>
  <c r="P412" i="7"/>
  <c r="AK155" i="7"/>
  <c r="X362" i="7"/>
  <c r="X191" i="7"/>
  <c r="AI546" i="7"/>
  <c r="Z214" i="7"/>
  <c r="X37" i="7"/>
  <c r="X126" i="7"/>
  <c r="X367" i="7"/>
  <c r="AI28" i="7"/>
  <c r="R463" i="7"/>
  <c r="X463" i="7" s="1"/>
  <c r="X72" i="7"/>
  <c r="AM199" i="7"/>
  <c r="AK280" i="7"/>
  <c r="AJ541" i="7"/>
  <c r="AI437" i="7"/>
  <c r="AI225" i="7"/>
  <c r="AK205" i="7"/>
  <c r="X246" i="7"/>
  <c r="AL546" i="7"/>
  <c r="Z269" i="7"/>
  <c r="V304" i="7"/>
  <c r="AA16" i="7"/>
  <c r="W16" i="7"/>
  <c r="Z250" i="7"/>
  <c r="V250" i="7"/>
  <c r="V71" i="7"/>
  <c r="Z71" i="7"/>
  <c r="V68" i="7"/>
  <c r="V130" i="7"/>
  <c r="Z130" i="7"/>
  <c r="Z467" i="7"/>
  <c r="V467" i="7"/>
  <c r="X530" i="7"/>
  <c r="X249" i="7"/>
  <c r="V73" i="7"/>
  <c r="Z73" i="7"/>
  <c r="V72" i="7"/>
  <c r="Z72" i="7"/>
  <c r="V242" i="7"/>
  <c r="Z408" i="7"/>
  <c r="V408" i="7"/>
  <c r="V469" i="7"/>
  <c r="V471" i="7"/>
  <c r="Z527" i="7"/>
  <c r="V527" i="7"/>
  <c r="Z463" i="7"/>
  <c r="V463" i="7"/>
  <c r="X250" i="7"/>
  <c r="Z191" i="7"/>
  <c r="V191" i="7"/>
  <c r="V126" i="7"/>
  <c r="Z126" i="7"/>
  <c r="X195" i="7"/>
  <c r="Z412" i="7"/>
  <c r="Z17" i="7"/>
  <c r="V17" i="7"/>
  <c r="V411" i="7"/>
  <c r="Z411" i="7"/>
  <c r="Z195" i="7"/>
  <c r="V195" i="7"/>
  <c r="V367" i="7"/>
  <c r="Z367" i="7"/>
  <c r="Z246" i="7"/>
  <c r="V246" i="7"/>
  <c r="Z245" i="7"/>
  <c r="Z13" i="7"/>
  <c r="V13" i="7"/>
  <c r="Z18" i="7"/>
  <c r="V18" i="7"/>
  <c r="V366" i="7"/>
  <c r="X13" i="7"/>
  <c r="X190" i="7"/>
  <c r="X14" i="7"/>
  <c r="X412" i="7"/>
  <c r="X71" i="7"/>
  <c r="X467" i="7"/>
  <c r="AI541" i="7"/>
  <c r="R134" i="7"/>
  <c r="X134" i="7" s="1"/>
  <c r="R248" i="7"/>
  <c r="X248" i="7" s="1"/>
  <c r="T366" i="7"/>
  <c r="Z366" i="7" s="1"/>
  <c r="V412" i="7"/>
  <c r="Z327" i="7"/>
  <c r="Z469" i="7"/>
  <c r="AK216" i="7"/>
  <c r="AK561" i="7"/>
  <c r="AK83" i="7"/>
  <c r="AK88" i="7"/>
  <c r="AI205" i="7"/>
  <c r="AK210" i="7"/>
  <c r="AI323" i="7"/>
  <c r="AK541" i="7"/>
  <c r="AK546" i="7"/>
  <c r="AK481" i="7"/>
  <c r="P14" i="7"/>
  <c r="V245" i="7"/>
  <c r="V269" i="7"/>
  <c r="Z37" i="7"/>
  <c r="P65" i="7"/>
  <c r="P362" i="7"/>
  <c r="T304" i="7"/>
  <c r="Z304" i="7" s="1"/>
  <c r="T471" i="7"/>
  <c r="X471" i="7" s="1"/>
  <c r="AK225" i="7"/>
  <c r="AK426" i="7"/>
  <c r="P249" i="7"/>
  <c r="P363" i="7"/>
  <c r="R300" i="7"/>
  <c r="X300" i="7" s="1"/>
  <c r="V386" i="7"/>
  <c r="AK434" i="7"/>
  <c r="P69" i="7"/>
  <c r="P187" i="7"/>
  <c r="P365" i="7"/>
  <c r="R193" i="7"/>
  <c r="X193" i="7" s="1"/>
  <c r="R470" i="7"/>
  <c r="X470" i="7" s="1"/>
  <c r="AM312" i="7"/>
  <c r="AK94" i="7"/>
  <c r="P190" i="7"/>
  <c r="P526" i="7"/>
  <c r="R10" i="7"/>
  <c r="X10" i="7" s="1"/>
  <c r="X194" i="7"/>
  <c r="T242" i="7"/>
  <c r="Z242" i="7" s="1"/>
  <c r="V490" i="7"/>
  <c r="AM475" i="7"/>
  <c r="AK446" i="7"/>
  <c r="AK28" i="7"/>
  <c r="AI33" i="7"/>
  <c r="AI149" i="7"/>
  <c r="R306" i="7"/>
  <c r="X306" i="7" s="1"/>
  <c r="V214" i="7"/>
  <c r="AI22" i="7"/>
  <c r="AL28" i="7"/>
  <c r="AJ33" i="7"/>
  <c r="AI144" i="7"/>
  <c r="AI260" i="7"/>
  <c r="AI265" i="7"/>
  <c r="AK486" i="7"/>
  <c r="AK382" i="7"/>
  <c r="P193" i="7"/>
  <c r="P303" i="7"/>
  <c r="P529" i="7"/>
  <c r="R307" i="7"/>
  <c r="X307" i="7" s="1"/>
  <c r="R523" i="7"/>
  <c r="X523" i="7" s="1"/>
  <c r="AK144" i="7"/>
  <c r="AK377" i="7"/>
  <c r="P194" i="7"/>
  <c r="R16" i="7"/>
  <c r="X16" i="7" s="1"/>
  <c r="R308" i="7"/>
  <c r="X308" i="7" s="1"/>
  <c r="R414" i="7"/>
  <c r="X414" i="7" s="1"/>
  <c r="AK268" i="7"/>
  <c r="AK260" i="7"/>
  <c r="P306" i="7"/>
  <c r="R132" i="7"/>
  <c r="X132" i="7" s="1"/>
  <c r="R415" i="7"/>
  <c r="X415" i="7" s="1"/>
  <c r="T363" i="7"/>
  <c r="X363" i="7" s="1"/>
  <c r="AK164" i="7"/>
  <c r="P129" i="7"/>
  <c r="P466" i="7"/>
  <c r="R133" i="7"/>
  <c r="X133" i="7" s="1"/>
  <c r="R359" i="7"/>
  <c r="X359" i="7" s="1"/>
  <c r="R416" i="7"/>
  <c r="X416" i="7" s="1"/>
  <c r="R529" i="7"/>
  <c r="X529" i="7" s="1"/>
  <c r="AL88" i="7"/>
  <c r="AI91" i="7"/>
  <c r="AK91" i="7"/>
  <c r="AI388" i="7"/>
  <c r="AI397" i="7"/>
  <c r="AK385" i="7"/>
  <c r="AI481" i="7"/>
  <c r="AE549" i="7"/>
  <c r="AI561" i="7"/>
  <c r="AK552" i="7"/>
  <c r="AI552" i="7"/>
  <c r="AJ486" i="7"/>
  <c r="AI431" i="7"/>
  <c r="AJ323" i="7"/>
  <c r="AJ210" i="7"/>
  <c r="AJ149" i="7"/>
  <c r="AI88" i="7"/>
  <c r="AI489" i="7"/>
  <c r="AI492" i="7"/>
  <c r="AI501" i="7"/>
  <c r="AI434" i="7"/>
  <c r="AI446" i="7"/>
  <c r="AI326" i="7"/>
  <c r="AI329" i="7"/>
  <c r="AI338" i="7"/>
  <c r="AI268" i="7"/>
  <c r="AI280" i="7"/>
  <c r="AI152" i="7"/>
  <c r="AI155" i="7"/>
  <c r="AI164" i="7"/>
  <c r="AI94" i="7"/>
  <c r="AK36" i="7"/>
  <c r="AK39" i="7"/>
  <c r="AI213" i="7"/>
  <c r="AI385" i="7"/>
  <c r="AI548" i="7"/>
  <c r="AI36" i="7"/>
  <c r="AM77" i="7"/>
  <c r="AM254" i="7"/>
  <c r="AM420" i="7"/>
  <c r="AN7" i="7"/>
  <c r="AI39" i="7"/>
  <c r="AK48" i="7"/>
  <c r="AI199" i="7"/>
  <c r="AK199" i="7"/>
  <c r="AL7" i="7"/>
  <c r="AI371" i="7"/>
  <c r="AI254" i="7"/>
  <c r="AK475" i="7"/>
  <c r="AM22" i="7"/>
  <c r="AI138" i="7"/>
  <c r="AK371" i="7"/>
  <c r="AI535" i="7"/>
  <c r="AK254" i="7"/>
  <c r="AK535" i="7"/>
  <c r="AI420" i="7"/>
  <c r="AK138" i="7"/>
  <c r="AI312" i="7"/>
  <c r="AI475" i="7"/>
  <c r="AK22" i="7"/>
  <c r="AK312" i="7"/>
  <c r="AI77" i="7"/>
  <c r="AK420" i="7"/>
  <c r="AM138" i="7" l="1"/>
  <c r="X153" i="7"/>
  <c r="V153" i="7"/>
  <c r="X68" i="7"/>
  <c r="AK103" i="7"/>
  <c r="Z435" i="7"/>
  <c r="AL228" i="7"/>
  <c r="V530" i="7"/>
  <c r="X304" i="7"/>
  <c r="V198" i="7"/>
  <c r="Z198" i="7"/>
  <c r="X435" i="7"/>
  <c r="AM535" i="7"/>
  <c r="AL144" i="7"/>
  <c r="S130" i="7"/>
  <c r="AJ144" i="7"/>
  <c r="Z92" i="7"/>
  <c r="V470" i="7"/>
  <c r="X366" i="7"/>
  <c r="Z187" i="7"/>
  <c r="V187" i="7"/>
  <c r="V194" i="7"/>
  <c r="Z194" i="7"/>
  <c r="Z365" i="7"/>
  <c r="V365" i="7"/>
  <c r="V132" i="7"/>
  <c r="X242" i="7"/>
  <c r="Z416" i="7"/>
  <c r="Z69" i="7"/>
  <c r="V69" i="7"/>
  <c r="Z415" i="7"/>
  <c r="Z362" i="7"/>
  <c r="V362" i="7"/>
  <c r="Z132" i="7"/>
  <c r="Z471" i="7"/>
  <c r="Z65" i="7"/>
  <c r="V65" i="7"/>
  <c r="V10" i="7"/>
  <c r="Z306" i="7"/>
  <c r="V306" i="7"/>
  <c r="Z526" i="7"/>
  <c r="V526" i="7"/>
  <c r="V307" i="7"/>
  <c r="V308" i="7"/>
  <c r="Z10" i="7"/>
  <c r="Z529" i="7"/>
  <c r="V529" i="7"/>
  <c r="Z190" i="7"/>
  <c r="V190" i="7"/>
  <c r="Z363" i="7"/>
  <c r="V363" i="7"/>
  <c r="Z307" i="7"/>
  <c r="V133" i="7"/>
  <c r="Z308" i="7"/>
  <c r="V16" i="7"/>
  <c r="V303" i="7"/>
  <c r="Z303" i="7"/>
  <c r="Z249" i="7"/>
  <c r="V249" i="7"/>
  <c r="Z248" i="7"/>
  <c r="V300" i="7"/>
  <c r="Z133" i="7"/>
  <c r="V134" i="7"/>
  <c r="Z523" i="7"/>
  <c r="V193" i="7"/>
  <c r="Z193" i="7"/>
  <c r="Z300" i="7"/>
  <c r="Z134" i="7"/>
  <c r="V523" i="7"/>
  <c r="V359" i="7"/>
  <c r="AK549" i="7"/>
  <c r="R531" i="7"/>
  <c r="V248" i="7"/>
  <c r="Z16" i="7"/>
  <c r="V414" i="7"/>
  <c r="Z359" i="7"/>
  <c r="Z466" i="7"/>
  <c r="V466" i="7"/>
  <c r="V14" i="7"/>
  <c r="Z14" i="7"/>
  <c r="Z414" i="7"/>
  <c r="Z129" i="7"/>
  <c r="V129" i="7"/>
  <c r="V415" i="7"/>
  <c r="Z470" i="7"/>
  <c r="V416" i="7"/>
  <c r="AI549" i="7"/>
  <c r="E313" i="14"/>
  <c r="E95" i="29"/>
  <c r="F95" i="29"/>
  <c r="G95" i="29"/>
  <c r="H95" i="29"/>
  <c r="I95" i="29"/>
  <c r="J95" i="29"/>
  <c r="K95" i="29"/>
  <c r="L95" i="29"/>
  <c r="M95" i="29"/>
  <c r="N95" i="29"/>
  <c r="O95" i="29"/>
  <c r="P95" i="29"/>
  <c r="X531" i="7" l="1"/>
  <c r="V531" i="7"/>
  <c r="Z531" i="7"/>
  <c r="Q539" i="7"/>
  <c r="Q479" i="7"/>
  <c r="Q425" i="7"/>
  <c r="Q424" i="7"/>
  <c r="Q375" i="7"/>
  <c r="Q316" i="7"/>
  <c r="Q258" i="7"/>
  <c r="Q203" i="7"/>
  <c r="Q142" i="7"/>
  <c r="Q82" i="7"/>
  <c r="Q26" i="7"/>
  <c r="H199" i="14"/>
  <c r="H203" i="14" s="1"/>
  <c r="U460" i="7" l="1"/>
  <c r="U520" i="7"/>
  <c r="U124" i="7"/>
  <c r="U24" i="7"/>
  <c r="U8" i="7"/>
  <c r="U90" i="7" l="1"/>
  <c r="U81" i="7"/>
  <c r="U82" i="7"/>
  <c r="U203" i="7" l="1"/>
  <c r="U299" i="7"/>
  <c r="U316" i="7"/>
  <c r="U311" i="7"/>
  <c r="U375" i="7"/>
  <c r="U407" i="7"/>
  <c r="U424" i="7"/>
  <c r="U488" i="7"/>
  <c r="U479" i="7"/>
  <c r="U548" i="7"/>
  <c r="U539" i="7"/>
  <c r="U534" i="7"/>
  <c r="U525" i="7"/>
  <c r="S542" i="7"/>
  <c r="S534" i="7"/>
  <c r="S546" i="7"/>
  <c r="S539" i="7"/>
  <c r="S521" i="7"/>
  <c r="S483" i="7"/>
  <c r="S461" i="7"/>
  <c r="S460" i="7"/>
  <c r="S462" i="7"/>
  <c r="S495" i="7"/>
  <c r="S479" i="7"/>
  <c r="S474" i="7"/>
  <c r="S488" i="7"/>
  <c r="S491" i="7"/>
  <c r="S490" i="7" s="1"/>
  <c r="S437" i="7"/>
  <c r="AF409" i="7"/>
  <c r="AF414" i="7"/>
  <c r="S436" i="7"/>
  <c r="S435" i="7" s="1"/>
  <c r="S433" i="7"/>
  <c r="S424" i="7"/>
  <c r="AF415" i="7"/>
  <c r="S375" i="7"/>
  <c r="S387" i="7"/>
  <c r="S386" i="7" s="1"/>
  <c r="S370" i="7"/>
  <c r="S311" i="7"/>
  <c r="S325" i="7"/>
  <c r="AF299" i="7"/>
  <c r="S267" i="7" l="1"/>
  <c r="S270" i="7"/>
  <c r="S269" i="7" s="1"/>
  <c r="S241" i="7"/>
  <c r="S274" i="7"/>
  <c r="S258" i="7"/>
  <c r="S268" i="7"/>
  <c r="AF247" i="7"/>
  <c r="S253" i="7"/>
  <c r="S201" i="7"/>
  <c r="S215" i="7"/>
  <c r="S204" i="7"/>
  <c r="AF192" i="7"/>
  <c r="AF193" i="7"/>
  <c r="S212" i="7"/>
  <c r="S203" i="7"/>
  <c r="S145" i="7"/>
  <c r="S151" i="7"/>
  <c r="S143" i="7"/>
  <c r="AF131" i="7"/>
  <c r="AF127" i="7"/>
  <c r="S142" i="7"/>
  <c r="S154" i="7"/>
  <c r="AF132" i="7"/>
  <c r="S76" i="7"/>
  <c r="S90" i="7"/>
  <c r="S84" i="7"/>
  <c r="S82" i="7"/>
  <c r="AF70" i="7"/>
  <c r="AF71" i="7"/>
  <c r="S81" i="7"/>
  <c r="S93" i="7"/>
  <c r="S29" i="7"/>
  <c r="S35" i="7"/>
  <c r="S26" i="7"/>
  <c r="AF11" i="7"/>
  <c r="AF16" i="7"/>
  <c r="AF15" i="7"/>
  <c r="S38" i="7"/>
  <c r="AF48" i="7"/>
  <c r="AH164" i="7"/>
  <c r="AD164" i="7"/>
  <c r="AD199" i="7"/>
  <c r="AD225" i="7"/>
  <c r="AH254" i="7"/>
  <c r="AH280" i="7"/>
  <c r="AF280" i="7"/>
  <c r="AD280" i="7"/>
  <c r="AH338" i="7"/>
  <c r="AD338" i="7"/>
  <c r="AH397" i="7"/>
  <c r="AH446" i="7"/>
  <c r="AD446" i="7"/>
  <c r="AD475" i="7"/>
  <c r="AF501" i="7"/>
  <c r="AD561" i="7"/>
  <c r="Q552" i="7"/>
  <c r="Q548" i="7"/>
  <c r="Q551" i="7"/>
  <c r="Q550" i="7" s="1"/>
  <c r="Q540" i="7"/>
  <c r="Q482" i="7"/>
  <c r="Q474" i="7"/>
  <c r="Q433" i="7"/>
  <c r="Q427" i="7"/>
  <c r="Q407" i="7"/>
  <c r="Q436" i="7"/>
  <c r="AD413" i="7"/>
  <c r="AD414" i="7"/>
  <c r="AD409" i="7"/>
  <c r="Q419" i="7"/>
  <c r="Q357" i="7"/>
  <c r="Q356" i="7"/>
  <c r="Q378" i="7"/>
  <c r="Q364" i="7"/>
  <c r="Q384" i="7"/>
  <c r="AD360" i="7"/>
  <c r="AD365" i="7"/>
  <c r="Q360" i="7"/>
  <c r="Q358" i="7"/>
  <c r="Q370" i="7"/>
  <c r="Q311" i="7"/>
  <c r="Q240" i="7"/>
  <c r="Q239" i="7"/>
  <c r="Q247" i="7"/>
  <c r="Q241" i="7"/>
  <c r="Q267" i="7"/>
  <c r="Q253" i="7"/>
  <c r="Q270" i="7"/>
  <c r="Q185" i="7"/>
  <c r="Q206" i="7"/>
  <c r="Q123" i="7"/>
  <c r="Q137" i="7"/>
  <c r="AD131" i="7"/>
  <c r="Q125" i="7"/>
  <c r="Q124" i="7"/>
  <c r="Q94" i="7"/>
  <c r="Q29" i="7"/>
  <c r="Q21" i="7"/>
  <c r="AD42" i="7"/>
  <c r="AD48" i="7" s="1"/>
  <c r="Q10" i="7" s="1"/>
  <c r="L627" i="29"/>
  <c r="K639" i="29"/>
  <c r="G646" i="29"/>
  <c r="O639" i="29"/>
  <c r="G639" i="29"/>
  <c r="M594" i="29"/>
  <c r="E594" i="29"/>
  <c r="L587" i="29"/>
  <c r="K574" i="29"/>
  <c r="K539" i="29"/>
  <c r="M532" i="29"/>
  <c r="J521" i="29"/>
  <c r="H539" i="29"/>
  <c r="M521" i="29"/>
  <c r="E484" i="29"/>
  <c r="O484" i="29"/>
  <c r="J477" i="29"/>
  <c r="E465" i="29"/>
  <c r="E467" i="29" s="1"/>
  <c r="O465" i="29"/>
  <c r="M477" i="29"/>
  <c r="J423" i="29"/>
  <c r="F313" i="29"/>
  <c r="O259" i="29"/>
  <c r="O240" i="29"/>
  <c r="O252" i="29"/>
  <c r="M252" i="29"/>
  <c r="E252" i="29"/>
  <c r="J206" i="29"/>
  <c r="N198" i="29"/>
  <c r="O186" i="29"/>
  <c r="M77" i="29"/>
  <c r="E77" i="29"/>
  <c r="E79" i="29" s="1"/>
  <c r="H75" i="14"/>
  <c r="H86" i="14"/>
  <c r="H91" i="14"/>
  <c r="H93" i="14" s="1"/>
  <c r="F73" i="14"/>
  <c r="F75" i="14" s="1"/>
  <c r="H147" i="14"/>
  <c r="H138" i="14"/>
  <c r="H140" i="14" s="1"/>
  <c r="H129" i="14"/>
  <c r="G127" i="14"/>
  <c r="G129" i="14" s="1"/>
  <c r="H251" i="14"/>
  <c r="H258" i="14"/>
  <c r="H293" i="14"/>
  <c r="F293" i="14"/>
  <c r="H304" i="14"/>
  <c r="H306" i="14" s="1"/>
  <c r="E304" i="14"/>
  <c r="E306" i="14" s="1"/>
  <c r="E634" i="14"/>
  <c r="E636" i="14" s="1"/>
  <c r="H634" i="14"/>
  <c r="H636" i="14" s="1"/>
  <c r="H622" i="14"/>
  <c r="H624" i="14" s="1"/>
  <c r="G624" i="14"/>
  <c r="E583" i="14"/>
  <c r="G581" i="14"/>
  <c r="G583" i="14" s="1"/>
  <c r="H568" i="14"/>
  <c r="H570" i="14" s="1"/>
  <c r="E568" i="14"/>
  <c r="E570" i="14" s="1"/>
  <c r="H533" i="14"/>
  <c r="H535" i="14" s="1"/>
  <c r="F533" i="14"/>
  <c r="F535" i="14" s="1"/>
  <c r="E526" i="14"/>
  <c r="E528" i="14" s="1"/>
  <c r="H528" i="14"/>
  <c r="E515" i="14"/>
  <c r="E517" i="14" s="1"/>
  <c r="H481" i="14"/>
  <c r="E479" i="14"/>
  <c r="E481" i="14" s="1"/>
  <c r="H474" i="14"/>
  <c r="F462" i="14"/>
  <c r="H417" i="14"/>
  <c r="H419" i="14" s="1"/>
  <c r="H406" i="14"/>
  <c r="H408" i="14" s="1"/>
  <c r="E408" i="14"/>
  <c r="AD371" i="7" l="1"/>
  <c r="J208" i="29"/>
  <c r="I85" i="14"/>
  <c r="I74" i="14"/>
  <c r="I623" i="14"/>
  <c r="P143" i="29"/>
  <c r="P145" i="29" s="1"/>
  <c r="P132" i="29"/>
  <c r="P134" i="29" s="1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Q24" i="28"/>
  <c r="Q25" i="28"/>
  <c r="Q26" i="28"/>
  <c r="Q27" i="28"/>
  <c r="Q28" i="28"/>
  <c r="Q29" i="28"/>
  <c r="Q30" i="28"/>
  <c r="Q31" i="28"/>
  <c r="Q32" i="28"/>
  <c r="Q33" i="28"/>
  <c r="Q34" i="28"/>
  <c r="Q35" i="28"/>
  <c r="Q36" i="28"/>
  <c r="Q37" i="28"/>
  <c r="Q38" i="28"/>
  <c r="Q39" i="28"/>
  <c r="Q40" i="28"/>
  <c r="Q41" i="28"/>
  <c r="Q42" i="28"/>
  <c r="Q43" i="28"/>
  <c r="Q9" i="28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Q9" i="27"/>
  <c r="Q10" i="25"/>
  <c r="Q11" i="25"/>
  <c r="Q12" i="25"/>
  <c r="Q13" i="25"/>
  <c r="Q14" i="25"/>
  <c r="Q15" i="25"/>
  <c r="Q16" i="25"/>
  <c r="Q17" i="25"/>
  <c r="Q18" i="25"/>
  <c r="Q19" i="25"/>
  <c r="Q20" i="25"/>
  <c r="Q21" i="25"/>
  <c r="Q22" i="25"/>
  <c r="Q23" i="25"/>
  <c r="Q24" i="25"/>
  <c r="Q25" i="25"/>
  <c r="Q26" i="25"/>
  <c r="Q27" i="25"/>
  <c r="Q28" i="25"/>
  <c r="Q29" i="25"/>
  <c r="Q30" i="25"/>
  <c r="Q31" i="25"/>
  <c r="Q32" i="25"/>
  <c r="Q33" i="25"/>
  <c r="Q34" i="25"/>
  <c r="Q35" i="25"/>
  <c r="Q36" i="25"/>
  <c r="Q37" i="25"/>
  <c r="Q38" i="25"/>
  <c r="Q39" i="25"/>
  <c r="Q40" i="25"/>
  <c r="Q41" i="25"/>
  <c r="Q42" i="25"/>
  <c r="Q43" i="25"/>
  <c r="Q9" i="25"/>
  <c r="Q10" i="26"/>
  <c r="Q11" i="26"/>
  <c r="Q12" i="26"/>
  <c r="Q13" i="26"/>
  <c r="Q14" i="26"/>
  <c r="Q15" i="26"/>
  <c r="Q16" i="26"/>
  <c r="Q17" i="26"/>
  <c r="Q18" i="26"/>
  <c r="Q19" i="26"/>
  <c r="Q20" i="26"/>
  <c r="Q21" i="26"/>
  <c r="Q22" i="26"/>
  <c r="Q23" i="26"/>
  <c r="Q24" i="26"/>
  <c r="Q25" i="26"/>
  <c r="Q26" i="26"/>
  <c r="Q27" i="26"/>
  <c r="Q28" i="26"/>
  <c r="Q29" i="26"/>
  <c r="Q30" i="26"/>
  <c r="Q31" i="26"/>
  <c r="Q32" i="26"/>
  <c r="Q33" i="26"/>
  <c r="Q34" i="26"/>
  <c r="Q35" i="26"/>
  <c r="Q36" i="26"/>
  <c r="Q37" i="26"/>
  <c r="Q38" i="26"/>
  <c r="Q39" i="26"/>
  <c r="Q40" i="26"/>
  <c r="Q41" i="26"/>
  <c r="Q42" i="26"/>
  <c r="Q43" i="26"/>
  <c r="Q9" i="26"/>
  <c r="Q10" i="24"/>
  <c r="Q11" i="24"/>
  <c r="Q12" i="24"/>
  <c r="Q13" i="24"/>
  <c r="Q14" i="24"/>
  <c r="Q15" i="24"/>
  <c r="Q16" i="24"/>
  <c r="Q17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37" i="24"/>
  <c r="Q38" i="24"/>
  <c r="Q39" i="24"/>
  <c r="Q40" i="24"/>
  <c r="Q41" i="24"/>
  <c r="Q42" i="24"/>
  <c r="Q43" i="24"/>
  <c r="Q9" i="24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9" i="9"/>
  <c r="AD255" i="7" l="1"/>
  <c r="AF23" i="7" l="1"/>
  <c r="AF12" i="7"/>
  <c r="U143" i="7" l="1"/>
  <c r="S27" i="7"/>
  <c r="Q390" i="7" l="1"/>
  <c r="U206" i="7" l="1"/>
  <c r="S157" i="7"/>
  <c r="AH306" i="7" l="1"/>
  <c r="S198" i="7"/>
  <c r="S209" i="7"/>
  <c r="S206" i="7"/>
  <c r="AF139" i="7"/>
  <c r="AF129" i="7"/>
  <c r="U151" i="7" l="1"/>
  <c r="AF133" i="7"/>
  <c r="S96" i="7" l="1"/>
  <c r="S92" i="7" s="1"/>
  <c r="AF66" i="7"/>
  <c r="S79" i="7"/>
  <c r="S63" i="7"/>
  <c r="F634" i="14" l="1"/>
  <c r="F636" i="14" s="1"/>
  <c r="G636" i="14"/>
  <c r="E138" i="14"/>
  <c r="E140" i="14" s="1"/>
  <c r="F140" i="14"/>
  <c r="G138" i="14"/>
  <c r="G140" i="14" s="1"/>
  <c r="AF460" i="7" l="1"/>
  <c r="F581" i="14" l="1"/>
  <c r="F583" i="14" s="1"/>
  <c r="E533" i="14"/>
  <c r="E535" i="14" s="1"/>
  <c r="E472" i="14"/>
  <c r="E474" i="14" s="1"/>
  <c r="F472" i="14"/>
  <c r="F474" i="14" s="1"/>
  <c r="G472" i="14"/>
  <c r="G474" i="14" s="1"/>
  <c r="E417" i="14" l="1"/>
  <c r="E419" i="14" s="1"/>
  <c r="F417" i="14"/>
  <c r="F419" i="14" s="1"/>
  <c r="G419" i="14"/>
  <c r="E203" i="14" l="1"/>
  <c r="E205" i="14" s="1"/>
  <c r="F203" i="14"/>
  <c r="F205" i="14" s="1"/>
  <c r="G205" i="14"/>
  <c r="P646" i="29" l="1"/>
  <c r="P648" i="29" s="1"/>
  <c r="O646" i="29"/>
  <c r="O648" i="29" s="1"/>
  <c r="N646" i="29"/>
  <c r="N648" i="29" s="1"/>
  <c r="M646" i="29"/>
  <c r="M648" i="29" s="1"/>
  <c r="L646" i="29"/>
  <c r="L648" i="29" s="1"/>
  <c r="K646" i="29"/>
  <c r="K648" i="29" s="1"/>
  <c r="J646" i="29"/>
  <c r="J648" i="29" s="1"/>
  <c r="I646" i="29"/>
  <c r="I648" i="29" s="1"/>
  <c r="H646" i="29"/>
  <c r="H648" i="29" s="1"/>
  <c r="G648" i="29"/>
  <c r="F646" i="29"/>
  <c r="F648" i="29" s="1"/>
  <c r="E646" i="29"/>
  <c r="E648" i="29" s="1"/>
  <c r="P639" i="29"/>
  <c r="P641" i="29" s="1"/>
  <c r="O641" i="29"/>
  <c r="N639" i="29"/>
  <c r="M639" i="29"/>
  <c r="M641" i="29" s="1"/>
  <c r="L639" i="29"/>
  <c r="L641" i="29" s="1"/>
  <c r="J639" i="29"/>
  <c r="J641" i="29" s="1"/>
  <c r="I639" i="29"/>
  <c r="I641" i="29" s="1"/>
  <c r="H639" i="29"/>
  <c r="G641" i="29"/>
  <c r="F639" i="29"/>
  <c r="E639" i="29"/>
  <c r="E641" i="29" s="1"/>
  <c r="P627" i="29"/>
  <c r="P629" i="29" s="1"/>
  <c r="O627" i="29"/>
  <c r="O629" i="29" s="1"/>
  <c r="N627" i="29"/>
  <c r="N629" i="29" s="1"/>
  <c r="M627" i="29"/>
  <c r="M629" i="29" s="1"/>
  <c r="L629" i="29"/>
  <c r="K627" i="29"/>
  <c r="K629" i="29" s="1"/>
  <c r="J627" i="29"/>
  <c r="J629" i="29" s="1"/>
  <c r="I627" i="29"/>
  <c r="I629" i="29" s="1"/>
  <c r="H627" i="29"/>
  <c r="H629" i="29" s="1"/>
  <c r="G629" i="29"/>
  <c r="F627" i="29"/>
  <c r="E627" i="29"/>
  <c r="E629" i="29" s="1"/>
  <c r="P594" i="29"/>
  <c r="P596" i="29" s="1"/>
  <c r="O594" i="29"/>
  <c r="O596" i="29" s="1"/>
  <c r="N594" i="29"/>
  <c r="N596" i="29" s="1"/>
  <c r="M596" i="29"/>
  <c r="L594" i="29"/>
  <c r="L596" i="29" s="1"/>
  <c r="K594" i="29"/>
  <c r="K596" i="29" s="1"/>
  <c r="J594" i="29"/>
  <c r="J596" i="29" s="1"/>
  <c r="I594" i="29"/>
  <c r="I596" i="29" s="1"/>
  <c r="H594" i="29"/>
  <c r="H596" i="29" s="1"/>
  <c r="G594" i="29"/>
  <c r="G596" i="29" s="1"/>
  <c r="F594" i="29"/>
  <c r="F596" i="29" s="1"/>
  <c r="E596" i="29"/>
  <c r="P587" i="29"/>
  <c r="P589" i="29" s="1"/>
  <c r="O587" i="29"/>
  <c r="O589" i="29" s="1"/>
  <c r="N587" i="29"/>
  <c r="M587" i="29"/>
  <c r="M589" i="29" s="1"/>
  <c r="K587" i="29"/>
  <c r="K589" i="29" s="1"/>
  <c r="J587" i="29"/>
  <c r="J589" i="29" s="1"/>
  <c r="I587" i="29"/>
  <c r="I589" i="29" s="1"/>
  <c r="H587" i="29"/>
  <c r="H589" i="29" s="1"/>
  <c r="G587" i="29"/>
  <c r="G589" i="29" s="1"/>
  <c r="F587" i="29"/>
  <c r="F589" i="29" s="1"/>
  <c r="E587" i="29"/>
  <c r="P574" i="29"/>
  <c r="P576" i="29" s="1"/>
  <c r="O574" i="29"/>
  <c r="O576" i="29" s="1"/>
  <c r="N574" i="29"/>
  <c r="N576" i="29" s="1"/>
  <c r="M574" i="29"/>
  <c r="M576" i="29" s="1"/>
  <c r="L574" i="29"/>
  <c r="L576" i="29" s="1"/>
  <c r="K576" i="29"/>
  <c r="J574" i="29"/>
  <c r="J576" i="29" s="1"/>
  <c r="I574" i="29"/>
  <c r="I576" i="29" s="1"/>
  <c r="H574" i="29"/>
  <c r="H576" i="29" s="1"/>
  <c r="G574" i="29"/>
  <c r="G576" i="29" s="1"/>
  <c r="F574" i="29"/>
  <c r="F576" i="29" s="1"/>
  <c r="E574" i="29"/>
  <c r="P539" i="29"/>
  <c r="P541" i="29" s="1"/>
  <c r="O539" i="29"/>
  <c r="O541" i="29" s="1"/>
  <c r="N539" i="29"/>
  <c r="N541" i="29" s="1"/>
  <c r="M539" i="29"/>
  <c r="M541" i="29" s="1"/>
  <c r="L539" i="29"/>
  <c r="L541" i="29" s="1"/>
  <c r="K541" i="29"/>
  <c r="J539" i="29"/>
  <c r="J541" i="29" s="1"/>
  <c r="I539" i="29"/>
  <c r="I541" i="29" s="1"/>
  <c r="H541" i="29"/>
  <c r="G539" i="29"/>
  <c r="G541" i="29" s="1"/>
  <c r="F539" i="29"/>
  <c r="F541" i="29" s="1"/>
  <c r="E539" i="29"/>
  <c r="E541" i="29" s="1"/>
  <c r="P532" i="29"/>
  <c r="P534" i="29" s="1"/>
  <c r="O532" i="29"/>
  <c r="O534" i="29" s="1"/>
  <c r="N532" i="29"/>
  <c r="M534" i="29"/>
  <c r="L532" i="29"/>
  <c r="L534" i="29" s="1"/>
  <c r="K532" i="29"/>
  <c r="K534" i="29" s="1"/>
  <c r="J532" i="29"/>
  <c r="J534" i="29" s="1"/>
  <c r="I532" i="29"/>
  <c r="I534" i="29" s="1"/>
  <c r="H532" i="29"/>
  <c r="G532" i="29"/>
  <c r="F532" i="29"/>
  <c r="F534" i="29" s="1"/>
  <c r="E532" i="29"/>
  <c r="P521" i="29"/>
  <c r="P523" i="29" s="1"/>
  <c r="O521" i="29"/>
  <c r="O523" i="29" s="1"/>
  <c r="N521" i="29"/>
  <c r="N523" i="29" s="1"/>
  <c r="M523" i="29"/>
  <c r="L521" i="29"/>
  <c r="L523" i="29" s="1"/>
  <c r="K521" i="29"/>
  <c r="K523" i="29" s="1"/>
  <c r="J523" i="29"/>
  <c r="I521" i="29"/>
  <c r="I523" i="29" s="1"/>
  <c r="H521" i="29"/>
  <c r="G521" i="29"/>
  <c r="G523" i="29" s="1"/>
  <c r="F523" i="29"/>
  <c r="E521" i="29"/>
  <c r="P484" i="29"/>
  <c r="P486" i="29" s="1"/>
  <c r="O486" i="29"/>
  <c r="N484" i="29"/>
  <c r="N486" i="29" s="1"/>
  <c r="M484" i="29"/>
  <c r="M486" i="29" s="1"/>
  <c r="L484" i="29"/>
  <c r="L486" i="29" s="1"/>
  <c r="K484" i="29"/>
  <c r="K486" i="29" s="1"/>
  <c r="J484" i="29"/>
  <c r="J486" i="29" s="1"/>
  <c r="I484" i="29"/>
  <c r="I486" i="29" s="1"/>
  <c r="H484" i="29"/>
  <c r="H486" i="29" s="1"/>
  <c r="G484" i="29"/>
  <c r="G486" i="29" s="1"/>
  <c r="F484" i="29"/>
  <c r="F486" i="29" s="1"/>
  <c r="E486" i="29"/>
  <c r="P477" i="29"/>
  <c r="P479" i="29" s="1"/>
  <c r="O477" i="29"/>
  <c r="O479" i="29" s="1"/>
  <c r="N477" i="29"/>
  <c r="N479" i="29" s="1"/>
  <c r="M479" i="29"/>
  <c r="L477" i="29"/>
  <c r="L479" i="29" s="1"/>
  <c r="K477" i="29"/>
  <c r="J479" i="29"/>
  <c r="I477" i="29"/>
  <c r="I479" i="29" s="1"/>
  <c r="H477" i="29"/>
  <c r="H479" i="29" s="1"/>
  <c r="G477" i="29"/>
  <c r="G479" i="29" s="1"/>
  <c r="F477" i="29"/>
  <c r="F479" i="29" s="1"/>
  <c r="E477" i="29"/>
  <c r="P465" i="29"/>
  <c r="P467" i="29" s="1"/>
  <c r="O467" i="29"/>
  <c r="N465" i="29"/>
  <c r="N467" i="29" s="1"/>
  <c r="M465" i="29"/>
  <c r="M467" i="29" s="1"/>
  <c r="L465" i="29"/>
  <c r="L467" i="29" s="1"/>
  <c r="K465" i="29"/>
  <c r="K467" i="29" s="1"/>
  <c r="J465" i="29"/>
  <c r="J467" i="29" s="1"/>
  <c r="I465" i="29"/>
  <c r="I467" i="29" s="1"/>
  <c r="H465" i="29"/>
  <c r="H467" i="29" s="1"/>
  <c r="G465" i="29"/>
  <c r="G467" i="29" s="1"/>
  <c r="F465" i="29"/>
  <c r="F467" i="29" s="1"/>
  <c r="P429" i="29"/>
  <c r="P431" i="29" s="1"/>
  <c r="O429" i="29"/>
  <c r="O431" i="29" s="1"/>
  <c r="N429" i="29"/>
  <c r="N431" i="29" s="1"/>
  <c r="M429" i="29"/>
  <c r="M431" i="29" s="1"/>
  <c r="L429" i="29"/>
  <c r="L431" i="29" s="1"/>
  <c r="K429" i="29"/>
  <c r="K431" i="29" s="1"/>
  <c r="J429" i="29"/>
  <c r="J431" i="29" s="1"/>
  <c r="I429" i="29"/>
  <c r="I431" i="29" s="1"/>
  <c r="H429" i="29"/>
  <c r="H431" i="29" s="1"/>
  <c r="G429" i="29"/>
  <c r="G431" i="29" s="1"/>
  <c r="F429" i="29"/>
  <c r="F431" i="29" s="1"/>
  <c r="E429" i="29"/>
  <c r="P423" i="29"/>
  <c r="P425" i="29" s="1"/>
  <c r="O423" i="29"/>
  <c r="O425" i="29" s="1"/>
  <c r="N423" i="29"/>
  <c r="N425" i="29" s="1"/>
  <c r="M423" i="29"/>
  <c r="M425" i="29" s="1"/>
  <c r="L423" i="29"/>
  <c r="L425" i="29" s="1"/>
  <c r="K423" i="29"/>
  <c r="K425" i="29" s="1"/>
  <c r="J425" i="29"/>
  <c r="I423" i="29"/>
  <c r="I425" i="29" s="1"/>
  <c r="H423" i="29"/>
  <c r="H425" i="29" s="1"/>
  <c r="G423" i="29"/>
  <c r="G425" i="29" s="1"/>
  <c r="F423" i="29"/>
  <c r="F425" i="29" s="1"/>
  <c r="E423" i="29"/>
  <c r="P412" i="29"/>
  <c r="P414" i="29" s="1"/>
  <c r="O412" i="29"/>
  <c r="O414" i="29" s="1"/>
  <c r="N412" i="29"/>
  <c r="N414" i="29" s="1"/>
  <c r="M412" i="29"/>
  <c r="M414" i="29" s="1"/>
  <c r="L412" i="29"/>
  <c r="L414" i="29" s="1"/>
  <c r="K412" i="29"/>
  <c r="K414" i="29" s="1"/>
  <c r="J412" i="29"/>
  <c r="J414" i="29" s="1"/>
  <c r="I414" i="29"/>
  <c r="H412" i="29"/>
  <c r="H414" i="29" s="1"/>
  <c r="G412" i="29"/>
  <c r="G414" i="29" s="1"/>
  <c r="F412" i="29"/>
  <c r="F414" i="29" s="1"/>
  <c r="E412" i="29"/>
  <c r="P313" i="29"/>
  <c r="O313" i="29"/>
  <c r="N313" i="29"/>
  <c r="M313" i="29"/>
  <c r="L313" i="29"/>
  <c r="K313" i="29"/>
  <c r="J313" i="29"/>
  <c r="I313" i="29"/>
  <c r="H313" i="29"/>
  <c r="G313" i="29"/>
  <c r="F315" i="29"/>
  <c r="E313" i="29"/>
  <c r="P306" i="29"/>
  <c r="P308" i="29" s="1"/>
  <c r="O306" i="29"/>
  <c r="O308" i="29" s="1"/>
  <c r="N306" i="29"/>
  <c r="N308" i="29" s="1"/>
  <c r="M306" i="29"/>
  <c r="M308" i="29" s="1"/>
  <c r="L306" i="29"/>
  <c r="L308" i="29" s="1"/>
  <c r="K306" i="29"/>
  <c r="K308" i="29" s="1"/>
  <c r="J306" i="29"/>
  <c r="J308" i="29" s="1"/>
  <c r="I306" i="29"/>
  <c r="I308" i="29" s="1"/>
  <c r="H306" i="29"/>
  <c r="H308" i="29" s="1"/>
  <c r="G306" i="29"/>
  <c r="G308" i="29" s="1"/>
  <c r="F306" i="29"/>
  <c r="F308" i="29" s="1"/>
  <c r="E306" i="29"/>
  <c r="P293" i="29"/>
  <c r="P295" i="29" s="1"/>
  <c r="O293" i="29"/>
  <c r="O295" i="29" s="1"/>
  <c r="N293" i="29"/>
  <c r="N295" i="29" s="1"/>
  <c r="M293" i="29"/>
  <c r="M295" i="29" s="1"/>
  <c r="L293" i="29"/>
  <c r="L295" i="29" s="1"/>
  <c r="K293" i="29"/>
  <c r="K295" i="29" s="1"/>
  <c r="J293" i="29"/>
  <c r="J295" i="29" s="1"/>
  <c r="I293" i="29"/>
  <c r="I295" i="29" s="1"/>
  <c r="H293" i="29"/>
  <c r="H295" i="29" s="1"/>
  <c r="G293" i="29"/>
  <c r="G295" i="29" s="1"/>
  <c r="F293" i="29"/>
  <c r="F295" i="29" s="1"/>
  <c r="P259" i="29"/>
  <c r="P261" i="29" s="1"/>
  <c r="O261" i="29"/>
  <c r="N259" i="29"/>
  <c r="N261" i="29" s="1"/>
  <c r="M259" i="29"/>
  <c r="M261" i="29" s="1"/>
  <c r="L259" i="29"/>
  <c r="L261" i="29" s="1"/>
  <c r="K259" i="29"/>
  <c r="K261" i="29" s="1"/>
  <c r="J259" i="29"/>
  <c r="J261" i="29" s="1"/>
  <c r="I259" i="29"/>
  <c r="I261" i="29" s="1"/>
  <c r="H259" i="29"/>
  <c r="H261" i="29" s="1"/>
  <c r="G259" i="29"/>
  <c r="G261" i="29" s="1"/>
  <c r="F259" i="29"/>
  <c r="F261" i="29" s="1"/>
  <c r="E259" i="29"/>
  <c r="P252" i="29"/>
  <c r="P254" i="29" s="1"/>
  <c r="O254" i="29"/>
  <c r="N252" i="29"/>
  <c r="N254" i="29" s="1"/>
  <c r="L252" i="29"/>
  <c r="L254" i="29" s="1"/>
  <c r="K252" i="29"/>
  <c r="K254" i="29" s="1"/>
  <c r="J252" i="29"/>
  <c r="J254" i="29" s="1"/>
  <c r="I252" i="29"/>
  <c r="I254" i="29" s="1"/>
  <c r="H252" i="29"/>
  <c r="H254" i="29" s="1"/>
  <c r="G254" i="29"/>
  <c r="F252" i="29"/>
  <c r="F254" i="29" s="1"/>
  <c r="E254" i="29"/>
  <c r="P240" i="29"/>
  <c r="P242" i="29" s="1"/>
  <c r="O242" i="29"/>
  <c r="N240" i="29"/>
  <c r="N242" i="29" s="1"/>
  <c r="M240" i="29"/>
  <c r="M242" i="29" s="1"/>
  <c r="L240" i="29"/>
  <c r="L242" i="29" s="1"/>
  <c r="K240" i="29"/>
  <c r="K242" i="29" s="1"/>
  <c r="J240" i="29"/>
  <c r="J242" i="29" s="1"/>
  <c r="I240" i="29"/>
  <c r="I242" i="29" s="1"/>
  <c r="H240" i="29"/>
  <c r="H242" i="29" s="1"/>
  <c r="G240" i="29"/>
  <c r="G242" i="29" s="1"/>
  <c r="F240" i="29"/>
  <c r="F242" i="29" s="1"/>
  <c r="E240" i="29"/>
  <c r="P206" i="29"/>
  <c r="O206" i="29"/>
  <c r="N206" i="29"/>
  <c r="M206" i="29"/>
  <c r="L206" i="29"/>
  <c r="K206" i="29"/>
  <c r="I206" i="29"/>
  <c r="H206" i="29"/>
  <c r="G206" i="29"/>
  <c r="F206" i="29"/>
  <c r="E206" i="29"/>
  <c r="P198" i="29"/>
  <c r="P200" i="29" s="1"/>
  <c r="O198" i="29"/>
  <c r="O200" i="29" s="1"/>
  <c r="N200" i="29"/>
  <c r="M198" i="29"/>
  <c r="M200" i="29" s="1"/>
  <c r="L198" i="29"/>
  <c r="L200" i="29" s="1"/>
  <c r="K198" i="29"/>
  <c r="K200" i="29" s="1"/>
  <c r="J198" i="29"/>
  <c r="J200" i="29" s="1"/>
  <c r="I198" i="29"/>
  <c r="I200" i="29" s="1"/>
  <c r="H198" i="29"/>
  <c r="H200" i="29" s="1"/>
  <c r="G198" i="29"/>
  <c r="G200" i="29" s="1"/>
  <c r="F198" i="29"/>
  <c r="F200" i="29" s="1"/>
  <c r="E198" i="29"/>
  <c r="P186" i="29"/>
  <c r="P188" i="29" s="1"/>
  <c r="O188" i="29"/>
  <c r="N186" i="29"/>
  <c r="N188" i="29" s="1"/>
  <c r="M186" i="29"/>
  <c r="M188" i="29" s="1"/>
  <c r="L186" i="29"/>
  <c r="L188" i="29" s="1"/>
  <c r="K186" i="29"/>
  <c r="K188" i="29" s="1"/>
  <c r="J186" i="29"/>
  <c r="J188" i="29" s="1"/>
  <c r="I186" i="29"/>
  <c r="I188" i="29" s="1"/>
  <c r="H186" i="29"/>
  <c r="H188" i="29" s="1"/>
  <c r="G186" i="29"/>
  <c r="G188" i="29" s="1"/>
  <c r="F186" i="29"/>
  <c r="F188" i="29" s="1"/>
  <c r="E186" i="29"/>
  <c r="P150" i="29"/>
  <c r="P152" i="29" s="1"/>
  <c r="O150" i="29"/>
  <c r="O152" i="29" s="1"/>
  <c r="N150" i="29"/>
  <c r="N152" i="29" s="1"/>
  <c r="M150" i="29"/>
  <c r="M152" i="29" s="1"/>
  <c r="L150" i="29"/>
  <c r="L152" i="29" s="1"/>
  <c r="K150" i="29"/>
  <c r="K152" i="29" s="1"/>
  <c r="J150" i="29"/>
  <c r="J152" i="29" s="1"/>
  <c r="I150" i="29"/>
  <c r="I152" i="29" s="1"/>
  <c r="H150" i="29"/>
  <c r="H152" i="29" s="1"/>
  <c r="G150" i="29"/>
  <c r="G152" i="29" s="1"/>
  <c r="F150" i="29"/>
  <c r="F152" i="29" s="1"/>
  <c r="E150" i="29"/>
  <c r="O143" i="29"/>
  <c r="O145" i="29" s="1"/>
  <c r="N143" i="29"/>
  <c r="N145" i="29" s="1"/>
  <c r="M143" i="29"/>
  <c r="L143" i="29"/>
  <c r="K143" i="29"/>
  <c r="J143" i="29"/>
  <c r="J145" i="29" s="1"/>
  <c r="I143" i="29"/>
  <c r="I145" i="29" s="1"/>
  <c r="H143" i="29"/>
  <c r="H145" i="29" s="1"/>
  <c r="G143" i="29"/>
  <c r="G145" i="29" s="1"/>
  <c r="F143" i="29"/>
  <c r="E143" i="29"/>
  <c r="O132" i="29"/>
  <c r="O134" i="29" s="1"/>
  <c r="N132" i="29"/>
  <c r="N134" i="29" s="1"/>
  <c r="M132" i="29"/>
  <c r="M134" i="29" s="1"/>
  <c r="L132" i="29"/>
  <c r="L134" i="29" s="1"/>
  <c r="K132" i="29"/>
  <c r="K134" i="29" s="1"/>
  <c r="J132" i="29"/>
  <c r="J134" i="29" s="1"/>
  <c r="I132" i="29"/>
  <c r="I134" i="29" s="1"/>
  <c r="H134" i="29"/>
  <c r="G132" i="29"/>
  <c r="G134" i="29" s="1"/>
  <c r="F132" i="29"/>
  <c r="F134" i="29" s="1"/>
  <c r="E132" i="29"/>
  <c r="P97" i="29"/>
  <c r="O97" i="29"/>
  <c r="N97" i="29"/>
  <c r="M97" i="29"/>
  <c r="L97" i="29"/>
  <c r="K97" i="29"/>
  <c r="J97" i="29"/>
  <c r="I97" i="29"/>
  <c r="H97" i="29"/>
  <c r="G97" i="29"/>
  <c r="F97" i="29"/>
  <c r="P88" i="29"/>
  <c r="P90" i="29" s="1"/>
  <c r="O88" i="29"/>
  <c r="O90" i="29" s="1"/>
  <c r="N88" i="29"/>
  <c r="N90" i="29" s="1"/>
  <c r="M88" i="29"/>
  <c r="M90" i="29" s="1"/>
  <c r="L88" i="29"/>
  <c r="L90" i="29" s="1"/>
  <c r="K88" i="29"/>
  <c r="K90" i="29" s="1"/>
  <c r="J88" i="29"/>
  <c r="J90" i="29" s="1"/>
  <c r="I88" i="29"/>
  <c r="I90" i="29" s="1"/>
  <c r="H88" i="29"/>
  <c r="H90" i="29" s="1"/>
  <c r="G88" i="29"/>
  <c r="G90" i="29" s="1"/>
  <c r="F88" i="29"/>
  <c r="F90" i="29" s="1"/>
  <c r="E88" i="29"/>
  <c r="P77" i="29"/>
  <c r="P79" i="29" s="1"/>
  <c r="O77" i="29"/>
  <c r="O79" i="29" s="1"/>
  <c r="N77" i="29"/>
  <c r="N79" i="29" s="1"/>
  <c r="M79" i="29"/>
  <c r="L77" i="29"/>
  <c r="L79" i="29" s="1"/>
  <c r="K77" i="29"/>
  <c r="K79" i="29" s="1"/>
  <c r="J77" i="29"/>
  <c r="J79" i="29" s="1"/>
  <c r="I77" i="29"/>
  <c r="I79" i="29" s="1"/>
  <c r="H77" i="29"/>
  <c r="H79" i="29" s="1"/>
  <c r="G77" i="29"/>
  <c r="G79" i="29" s="1"/>
  <c r="F77" i="29"/>
  <c r="F79" i="29" s="1"/>
  <c r="AF199" i="7"/>
  <c r="E323" i="29" l="1"/>
  <c r="O315" i="29"/>
  <c r="P315" i="29"/>
  <c r="E315" i="29"/>
  <c r="G315" i="29"/>
  <c r="H315" i="29"/>
  <c r="N315" i="29"/>
  <c r="I315" i="29"/>
  <c r="J315" i="29"/>
  <c r="K315" i="29"/>
  <c r="L315" i="29"/>
  <c r="M315" i="29"/>
  <c r="P160" i="29"/>
  <c r="P162" i="29" s="1"/>
  <c r="E319" i="29"/>
  <c r="E548" i="29"/>
  <c r="E550" i="29" s="1"/>
  <c r="E744" i="29"/>
  <c r="E745" i="29" s="1"/>
  <c r="E544" i="29"/>
  <c r="E546" i="29" s="1"/>
  <c r="P208" i="29"/>
  <c r="O208" i="29"/>
  <c r="N208" i="29"/>
  <c r="M208" i="29"/>
  <c r="L208" i="29"/>
  <c r="K208" i="29"/>
  <c r="I208" i="29"/>
  <c r="H208" i="29"/>
  <c r="G208" i="29"/>
  <c r="F208" i="29"/>
  <c r="E208" i="29"/>
  <c r="E479" i="29"/>
  <c r="E494" i="29"/>
  <c r="E496" i="29" s="1"/>
  <c r="E490" i="29"/>
  <c r="E492" i="29" s="1"/>
  <c r="E576" i="29"/>
  <c r="E599" i="29"/>
  <c r="E601" i="29" s="1"/>
  <c r="E589" i="29"/>
  <c r="E602" i="29"/>
  <c r="E604" i="29" s="1"/>
  <c r="F629" i="29"/>
  <c r="F652" i="29"/>
  <c r="F654" i="29" s="1"/>
  <c r="F641" i="29"/>
  <c r="F656" i="29"/>
  <c r="F658" i="29" s="1"/>
  <c r="E425" i="29"/>
  <c r="E685" i="29"/>
  <c r="E439" i="29"/>
  <c r="E431" i="29"/>
  <c r="E694" i="29"/>
  <c r="E695" i="29" s="1"/>
  <c r="E152" i="29"/>
  <c r="E753" i="29"/>
  <c r="E754" i="29" s="1"/>
  <c r="E414" i="29"/>
  <c r="E435" i="29"/>
  <c r="E437" i="29" s="1"/>
  <c r="E735" i="29"/>
  <c r="E736" i="29" s="1"/>
  <c r="E676" i="29"/>
  <c r="E677" i="29" s="1"/>
  <c r="E242" i="29"/>
  <c r="E264" i="29"/>
  <c r="E145" i="29"/>
  <c r="E160" i="29"/>
  <c r="E188" i="29"/>
  <c r="E211" i="29"/>
  <c r="E213" i="29" s="1"/>
  <c r="E200" i="29"/>
  <c r="E215" i="29"/>
  <c r="E217" i="29" s="1"/>
  <c r="E90" i="29"/>
  <c r="E353" i="29"/>
  <c r="E354" i="29" s="1"/>
  <c r="E104" i="29"/>
  <c r="E101" i="29"/>
  <c r="E97" i="29"/>
  <c r="E362" i="29"/>
  <c r="E363" i="29" s="1"/>
  <c r="E134" i="29"/>
  <c r="E156" i="29"/>
  <c r="E344" i="29"/>
  <c r="E345" i="29" s="1"/>
  <c r="E523" i="29"/>
  <c r="E552" i="29"/>
  <c r="E554" i="29" s="1"/>
  <c r="E534" i="29"/>
  <c r="E261" i="29"/>
  <c r="E268" i="29"/>
  <c r="E270" i="29" s="1"/>
  <c r="H656" i="29"/>
  <c r="H658" i="29" s="1"/>
  <c r="H641" i="29"/>
  <c r="L602" i="29"/>
  <c r="L604" i="29" s="1"/>
  <c r="L589" i="29"/>
  <c r="K656" i="29"/>
  <c r="K658" i="29" s="1"/>
  <c r="K641" i="29"/>
  <c r="N602" i="29"/>
  <c r="N604" i="29" s="1"/>
  <c r="N589" i="29"/>
  <c r="N656" i="29"/>
  <c r="N658" i="29" s="1"/>
  <c r="N641" i="29"/>
  <c r="H552" i="29"/>
  <c r="H554" i="29" s="1"/>
  <c r="H523" i="29"/>
  <c r="H548" i="29"/>
  <c r="H550" i="29" s="1"/>
  <c r="H534" i="29"/>
  <c r="K494" i="29"/>
  <c r="K496" i="29" s="1"/>
  <c r="K479" i="29"/>
  <c r="E327" i="29"/>
  <c r="E329" i="29" s="1"/>
  <c r="E295" i="29"/>
  <c r="E325" i="29"/>
  <c r="E308" i="29"/>
  <c r="N548" i="29"/>
  <c r="N550" i="29" s="1"/>
  <c r="N534" i="29"/>
  <c r="G548" i="29"/>
  <c r="G550" i="29" s="1"/>
  <c r="G534" i="29"/>
  <c r="K160" i="29"/>
  <c r="K162" i="29" s="1"/>
  <c r="K145" i="29"/>
  <c r="L160" i="29"/>
  <c r="L162" i="29" s="1"/>
  <c r="L145" i="29"/>
  <c r="M160" i="29"/>
  <c r="M162" i="29" s="1"/>
  <c r="M145" i="29"/>
  <c r="F160" i="29"/>
  <c r="F162" i="29" s="1"/>
  <c r="F145" i="29"/>
  <c r="M268" i="29"/>
  <c r="M270" i="29" s="1"/>
  <c r="M254" i="29"/>
  <c r="J268" i="29"/>
  <c r="J270" i="29" s="1"/>
  <c r="G160" i="29"/>
  <c r="G162" i="29" s="1"/>
  <c r="M215" i="29"/>
  <c r="M217" i="29" s="1"/>
  <c r="I439" i="29"/>
  <c r="I441" i="29" s="1"/>
  <c r="G323" i="29"/>
  <c r="G325" i="29" s="1"/>
  <c r="H160" i="29"/>
  <c r="H162" i="29" s="1"/>
  <c r="L268" i="29"/>
  <c r="L270" i="29" s="1"/>
  <c r="G268" i="29"/>
  <c r="G270" i="29" s="1"/>
  <c r="L215" i="29"/>
  <c r="L217" i="29" s="1"/>
  <c r="E164" i="29"/>
  <c r="E166" i="29" s="1"/>
  <c r="P660" i="29"/>
  <c r="P662" i="29" s="1"/>
  <c r="P219" i="29"/>
  <c r="P221" i="29" s="1"/>
  <c r="I656" i="29"/>
  <c r="I658" i="29" s="1"/>
  <c r="I552" i="29"/>
  <c r="I554" i="29" s="1"/>
  <c r="M656" i="29"/>
  <c r="M658" i="29" s="1"/>
  <c r="L656" i="29"/>
  <c r="L658" i="29" s="1"/>
  <c r="K660" i="29"/>
  <c r="K662" i="29" s="1"/>
  <c r="N660" i="29"/>
  <c r="N662" i="29" s="1"/>
  <c r="M660" i="29"/>
  <c r="M662" i="29" s="1"/>
  <c r="L660" i="29"/>
  <c r="L662" i="29" s="1"/>
  <c r="N606" i="29"/>
  <c r="N608" i="29" s="1"/>
  <c r="H694" i="29"/>
  <c r="H695" i="29" s="1"/>
  <c r="O606" i="29"/>
  <c r="O608" i="29" s="1"/>
  <c r="O602" i="29"/>
  <c r="O604" i="29" s="1"/>
  <c r="F602" i="29"/>
  <c r="F604" i="29" s="1"/>
  <c r="O694" i="29"/>
  <c r="O695" i="29" s="1"/>
  <c r="M694" i="29"/>
  <c r="M695" i="29" s="1"/>
  <c r="M548" i="29"/>
  <c r="M550" i="29" s="1"/>
  <c r="J552" i="29"/>
  <c r="J554" i="29" s="1"/>
  <c r="L494" i="29"/>
  <c r="L496" i="29" s="1"/>
  <c r="J494" i="29"/>
  <c r="J496" i="29" s="1"/>
  <c r="G494" i="29"/>
  <c r="G496" i="29" s="1"/>
  <c r="F494" i="29"/>
  <c r="F496" i="29" s="1"/>
  <c r="P494" i="29"/>
  <c r="P496" i="29" s="1"/>
  <c r="K498" i="29"/>
  <c r="K500" i="29" s="1"/>
  <c r="G498" i="29"/>
  <c r="G500" i="29" s="1"/>
  <c r="L498" i="29"/>
  <c r="L500" i="29" s="1"/>
  <c r="H498" i="29"/>
  <c r="H500" i="29" s="1"/>
  <c r="K435" i="29"/>
  <c r="K437" i="29" s="1"/>
  <c r="P435" i="29"/>
  <c r="P437" i="29" s="1"/>
  <c r="H443" i="29"/>
  <c r="H445" i="29" s="1"/>
  <c r="N435" i="29"/>
  <c r="N437" i="29" s="1"/>
  <c r="J498" i="29"/>
  <c r="J500" i="29" s="1"/>
  <c r="I494" i="29"/>
  <c r="I496" i="29" s="1"/>
  <c r="I548" i="29"/>
  <c r="I550" i="29" s="1"/>
  <c r="I694" i="29"/>
  <c r="I695" i="29" s="1"/>
  <c r="P552" i="29"/>
  <c r="P554" i="29" s="1"/>
  <c r="L548" i="29"/>
  <c r="L550" i="29" s="1"/>
  <c r="J694" i="29"/>
  <c r="J695" i="29" s="1"/>
  <c r="K694" i="29"/>
  <c r="K695" i="29" s="1"/>
  <c r="I498" i="29"/>
  <c r="I500" i="29" s="1"/>
  <c r="O548" i="29"/>
  <c r="O550" i="29" s="1"/>
  <c r="J602" i="29"/>
  <c r="J604" i="29" s="1"/>
  <c r="P323" i="29"/>
  <c r="P325" i="29" s="1"/>
  <c r="N323" i="29"/>
  <c r="N325" i="29" s="1"/>
  <c r="J323" i="29"/>
  <c r="J325" i="29" s="1"/>
  <c r="I323" i="29"/>
  <c r="I325" i="29" s="1"/>
  <c r="F323" i="29"/>
  <c r="F325" i="29" s="1"/>
  <c r="K323" i="29"/>
  <c r="K325" i="29" s="1"/>
  <c r="K327" i="29"/>
  <c r="K329" i="29" s="1"/>
  <c r="F327" i="29"/>
  <c r="F329" i="29" s="1"/>
  <c r="P327" i="29"/>
  <c r="P329" i="29" s="1"/>
  <c r="J327" i="29"/>
  <c r="J329" i="29" s="1"/>
  <c r="I327" i="29"/>
  <c r="I329" i="29" s="1"/>
  <c r="G327" i="29"/>
  <c r="G329" i="29" s="1"/>
  <c r="N268" i="29"/>
  <c r="N270" i="29" s="1"/>
  <c r="I268" i="29"/>
  <c r="I270" i="29" s="1"/>
  <c r="N272" i="29"/>
  <c r="N274" i="29" s="1"/>
  <c r="L272" i="29"/>
  <c r="L274" i="29" s="1"/>
  <c r="J272" i="29"/>
  <c r="J274" i="29" s="1"/>
  <c r="G272" i="29"/>
  <c r="G274" i="29" s="1"/>
  <c r="E272" i="29"/>
  <c r="E274" i="29" s="1"/>
  <c r="M272" i="29"/>
  <c r="M274" i="29" s="1"/>
  <c r="P215" i="29"/>
  <c r="P217" i="29" s="1"/>
  <c r="J215" i="29"/>
  <c r="J217" i="29" s="1"/>
  <c r="H215" i="29"/>
  <c r="H217" i="29" s="1"/>
  <c r="O215" i="29"/>
  <c r="O217" i="29" s="1"/>
  <c r="K215" i="29"/>
  <c r="K217" i="29" s="1"/>
  <c r="M219" i="29"/>
  <c r="M221" i="29" s="1"/>
  <c r="N211" i="29"/>
  <c r="N213" i="29" s="1"/>
  <c r="L219" i="29"/>
  <c r="L221" i="29" s="1"/>
  <c r="K219" i="29"/>
  <c r="K221" i="29" s="1"/>
  <c r="J219" i="29"/>
  <c r="J221" i="29" s="1"/>
  <c r="E219" i="29"/>
  <c r="E221" i="29" s="1"/>
  <c r="N215" i="29"/>
  <c r="N217" i="29" s="1"/>
  <c r="O160" i="29"/>
  <c r="O162" i="29" s="1"/>
  <c r="N160" i="29"/>
  <c r="N162" i="29" s="1"/>
  <c r="O164" i="29"/>
  <c r="O166" i="29" s="1"/>
  <c r="P164" i="29"/>
  <c r="P166" i="29" s="1"/>
  <c r="N164" i="29"/>
  <c r="N166" i="29" s="1"/>
  <c r="M164" i="29"/>
  <c r="M166" i="29" s="1"/>
  <c r="H164" i="29"/>
  <c r="H166" i="29" s="1"/>
  <c r="G164" i="29"/>
  <c r="G166" i="29" s="1"/>
  <c r="F164" i="29"/>
  <c r="F166" i="29" s="1"/>
  <c r="J164" i="29"/>
  <c r="J166" i="29" s="1"/>
  <c r="N344" i="29"/>
  <c r="N345" i="29" s="1"/>
  <c r="K164" i="29"/>
  <c r="K166" i="29" s="1"/>
  <c r="O219" i="29"/>
  <c r="O221" i="29" s="1"/>
  <c r="H268" i="29"/>
  <c r="H270" i="29" s="1"/>
  <c r="F548" i="29"/>
  <c r="F550" i="29" s="1"/>
  <c r="F606" i="29"/>
  <c r="F608" i="29" s="1"/>
  <c r="O353" i="29"/>
  <c r="O354" i="29" s="1"/>
  <c r="O494" i="29"/>
  <c r="O496" i="29" s="1"/>
  <c r="J544" i="29"/>
  <c r="J546" i="29" s="1"/>
  <c r="O323" i="29"/>
  <c r="O325" i="29" s="1"/>
  <c r="L544" i="29"/>
  <c r="L546" i="29" s="1"/>
  <c r="G606" i="29"/>
  <c r="G608" i="29" s="1"/>
  <c r="G599" i="29"/>
  <c r="G601" i="29" s="1"/>
  <c r="F660" i="29"/>
  <c r="F662" i="29" s="1"/>
  <c r="G652" i="29"/>
  <c r="G654" i="29" s="1"/>
  <c r="P753" i="29"/>
  <c r="P754" i="29" s="1"/>
  <c r="G211" i="29"/>
  <c r="G213" i="29" s="1"/>
  <c r="K272" i="29"/>
  <c r="K274" i="29" s="1"/>
  <c r="O435" i="29"/>
  <c r="O437" i="29" s="1"/>
  <c r="N694" i="29"/>
  <c r="N695" i="29" s="1"/>
  <c r="O490" i="29"/>
  <c r="O492" i="29" s="1"/>
  <c r="M544" i="29"/>
  <c r="M546" i="29" s="1"/>
  <c r="I599" i="29"/>
  <c r="I601" i="29" s="1"/>
  <c r="J652" i="29"/>
  <c r="J654" i="29" s="1"/>
  <c r="H494" i="29"/>
  <c r="H496" i="29" s="1"/>
  <c r="J548" i="29"/>
  <c r="J550" i="29" s="1"/>
  <c r="P544" i="29"/>
  <c r="P546" i="29" s="1"/>
  <c r="M599" i="29"/>
  <c r="M601" i="29" s="1"/>
  <c r="P652" i="29"/>
  <c r="P654" i="29" s="1"/>
  <c r="G219" i="29"/>
  <c r="G221" i="29" s="1"/>
  <c r="H319" i="29"/>
  <c r="H321" i="29" s="1"/>
  <c r="P694" i="29"/>
  <c r="P695" i="29" s="1"/>
  <c r="K602" i="29"/>
  <c r="K604" i="29" s="1"/>
  <c r="I602" i="29"/>
  <c r="I604" i="29" s="1"/>
  <c r="M319" i="29"/>
  <c r="M321" i="29" s="1"/>
  <c r="G676" i="29"/>
  <c r="G677" i="29" s="1"/>
  <c r="F685" i="29"/>
  <c r="F686" i="29" s="1"/>
  <c r="I606" i="29"/>
  <c r="I608" i="29" s="1"/>
  <c r="J660" i="29"/>
  <c r="J662" i="29" s="1"/>
  <c r="I215" i="29"/>
  <c r="I217" i="29" s="1"/>
  <c r="H327" i="29"/>
  <c r="H329" i="29" s="1"/>
  <c r="M323" i="29"/>
  <c r="M325" i="29" s="1"/>
  <c r="G685" i="29"/>
  <c r="G686" i="29" s="1"/>
  <c r="F694" i="29"/>
  <c r="F695" i="29" s="1"/>
  <c r="L552" i="29"/>
  <c r="L554" i="29" s="1"/>
  <c r="J606" i="29"/>
  <c r="J608" i="29" s="1"/>
  <c r="O660" i="29"/>
  <c r="O662" i="29" s="1"/>
  <c r="J156" i="29"/>
  <c r="J158" i="29" s="1"/>
  <c r="P272" i="29"/>
  <c r="P274" i="29" s="1"/>
  <c r="M327" i="29"/>
  <c r="M329" i="29" s="1"/>
  <c r="M498" i="29"/>
  <c r="M500" i="29" s="1"/>
  <c r="F552" i="29"/>
  <c r="F554" i="29" s="1"/>
  <c r="M552" i="29"/>
  <c r="M554" i="29" s="1"/>
  <c r="M606" i="29"/>
  <c r="M608" i="29" s="1"/>
  <c r="H272" i="29"/>
  <c r="H274" i="29" s="1"/>
  <c r="K264" i="29"/>
  <c r="K266" i="29" s="1"/>
  <c r="M494" i="29"/>
  <c r="M496" i="29" s="1"/>
  <c r="G552" i="29"/>
  <c r="G554" i="29" s="1"/>
  <c r="P606" i="29"/>
  <c r="P608" i="29" s="1"/>
  <c r="O656" i="29"/>
  <c r="O658" i="29" s="1"/>
  <c r="J160" i="29"/>
  <c r="J162" i="29" s="1"/>
  <c r="N219" i="29"/>
  <c r="N221" i="29" s="1"/>
  <c r="I272" i="29"/>
  <c r="I274" i="29" s="1"/>
  <c r="F268" i="29"/>
  <c r="F270" i="29" s="1"/>
  <c r="P264" i="29"/>
  <c r="P266" i="29" s="1"/>
  <c r="F439" i="29"/>
  <c r="F441" i="29" s="1"/>
  <c r="P548" i="29"/>
  <c r="P550" i="29" s="1"/>
  <c r="E606" i="29"/>
  <c r="E608" i="29" s="1"/>
  <c r="P602" i="29"/>
  <c r="P604" i="29" s="1"/>
  <c r="M107" i="29"/>
  <c r="M109" i="29" s="1"/>
  <c r="M104" i="29"/>
  <c r="M106" i="29" s="1"/>
  <c r="F101" i="29"/>
  <c r="F103" i="29" s="1"/>
  <c r="I219" i="29"/>
  <c r="I221" i="29" s="1"/>
  <c r="I211" i="29"/>
  <c r="I213" i="29" s="1"/>
  <c r="E107" i="29"/>
  <c r="E109" i="29" s="1"/>
  <c r="P744" i="29"/>
  <c r="P745" i="29" s="1"/>
  <c r="P104" i="29"/>
  <c r="P106" i="29" s="1"/>
  <c r="P353" i="29"/>
  <c r="P354" i="29" s="1"/>
  <c r="O753" i="29"/>
  <c r="O754" i="29" s="1"/>
  <c r="O362" i="29"/>
  <c r="O363" i="29" s="1"/>
  <c r="M101" i="29"/>
  <c r="M103" i="29" s="1"/>
  <c r="L606" i="29"/>
  <c r="L608" i="29" s="1"/>
  <c r="L599" i="29"/>
  <c r="L601" i="29" s="1"/>
  <c r="G735" i="29"/>
  <c r="G736" i="29" s="1"/>
  <c r="G107" i="29"/>
  <c r="G109" i="29" s="1"/>
  <c r="G101" i="29"/>
  <c r="G103" i="29" s="1"/>
  <c r="G344" i="29"/>
  <c r="G345" i="29" s="1"/>
  <c r="F744" i="29"/>
  <c r="F745" i="29" s="1"/>
  <c r="F104" i="29"/>
  <c r="F106" i="29" s="1"/>
  <c r="F353" i="29"/>
  <c r="F354" i="29" s="1"/>
  <c r="L164" i="29"/>
  <c r="L166" i="29" s="1"/>
  <c r="L156" i="29"/>
  <c r="L158" i="29" s="1"/>
  <c r="P362" i="29"/>
  <c r="P363" i="29" s="1"/>
  <c r="H735" i="29"/>
  <c r="H736" i="29" s="1"/>
  <c r="H107" i="29"/>
  <c r="H109" i="29" s="1"/>
  <c r="H101" i="29"/>
  <c r="H103" i="29" s="1"/>
  <c r="H344" i="29"/>
  <c r="H345" i="29" s="1"/>
  <c r="G744" i="29"/>
  <c r="G745" i="29" s="1"/>
  <c r="G104" i="29"/>
  <c r="G106" i="29" s="1"/>
  <c r="G353" i="29"/>
  <c r="G354" i="29" s="1"/>
  <c r="F753" i="29"/>
  <c r="F754" i="29" s="1"/>
  <c r="F362" i="29"/>
  <c r="F363" i="29" s="1"/>
  <c r="G215" i="29"/>
  <c r="G217" i="29" s="1"/>
  <c r="F735" i="29"/>
  <c r="F736" i="29" s="1"/>
  <c r="F107" i="29"/>
  <c r="F109" i="29" s="1"/>
  <c r="F344" i="29"/>
  <c r="F345" i="29" s="1"/>
  <c r="I735" i="29"/>
  <c r="I736" i="29" s="1"/>
  <c r="I107" i="29"/>
  <c r="I109" i="29" s="1"/>
  <c r="I101" i="29"/>
  <c r="I103" i="29" s="1"/>
  <c r="I344" i="29"/>
  <c r="I345" i="29" s="1"/>
  <c r="H744" i="29"/>
  <c r="H745" i="29" s="1"/>
  <c r="H104" i="29"/>
  <c r="H106" i="29" s="1"/>
  <c r="H353" i="29"/>
  <c r="H354" i="29" s="1"/>
  <c r="G753" i="29"/>
  <c r="G754" i="29" s="1"/>
  <c r="G362" i="29"/>
  <c r="G363" i="29" s="1"/>
  <c r="P268" i="29"/>
  <c r="P270" i="29" s="1"/>
  <c r="J735" i="29"/>
  <c r="J736" i="29" s="1"/>
  <c r="J107" i="29"/>
  <c r="J109" i="29" s="1"/>
  <c r="J101" i="29"/>
  <c r="J103" i="29" s="1"/>
  <c r="J344" i="29"/>
  <c r="J345" i="29" s="1"/>
  <c r="H753" i="29"/>
  <c r="H754" i="29" s="1"/>
  <c r="H362" i="29"/>
  <c r="H363" i="29" s="1"/>
  <c r="I744" i="29"/>
  <c r="I745" i="29" s="1"/>
  <c r="I104" i="29"/>
  <c r="I106" i="29" s="1"/>
  <c r="I353" i="29"/>
  <c r="I354" i="29" s="1"/>
  <c r="K735" i="29"/>
  <c r="K736" i="29" s="1"/>
  <c r="K107" i="29"/>
  <c r="K109" i="29" s="1"/>
  <c r="K101" i="29"/>
  <c r="K103" i="29" s="1"/>
  <c r="K344" i="29"/>
  <c r="K345" i="29" s="1"/>
  <c r="J744" i="29"/>
  <c r="J745" i="29" s="1"/>
  <c r="J104" i="29"/>
  <c r="J106" i="29" s="1"/>
  <c r="J353" i="29"/>
  <c r="J354" i="29" s="1"/>
  <c r="I753" i="29"/>
  <c r="I754" i="29" s="1"/>
  <c r="I362" i="29"/>
  <c r="I363" i="29" s="1"/>
  <c r="N327" i="29"/>
  <c r="N329" i="29" s="1"/>
  <c r="L735" i="29"/>
  <c r="L736" i="29" s="1"/>
  <c r="L344" i="29"/>
  <c r="L345" i="29" s="1"/>
  <c r="L107" i="29"/>
  <c r="L109" i="29" s="1"/>
  <c r="L101" i="29"/>
  <c r="L103" i="29" s="1"/>
  <c r="K744" i="29"/>
  <c r="K745" i="29" s="1"/>
  <c r="K104" i="29"/>
  <c r="K106" i="29" s="1"/>
  <c r="K353" i="29"/>
  <c r="K354" i="29" s="1"/>
  <c r="J753" i="29"/>
  <c r="J754" i="29" s="1"/>
  <c r="J362" i="29"/>
  <c r="J363" i="29" s="1"/>
  <c r="O327" i="29"/>
  <c r="O329" i="29" s="1"/>
  <c r="O319" i="29"/>
  <c r="O321" i="29" s="1"/>
  <c r="L744" i="29"/>
  <c r="L745" i="29" s="1"/>
  <c r="L353" i="29"/>
  <c r="L354" i="29" s="1"/>
  <c r="L104" i="29"/>
  <c r="L106" i="29" s="1"/>
  <c r="M735" i="29"/>
  <c r="M736" i="29" s="1"/>
  <c r="M344" i="29"/>
  <c r="M345" i="29" s="1"/>
  <c r="N735" i="29"/>
  <c r="N736" i="29" s="1"/>
  <c r="N107" i="29"/>
  <c r="N109" i="29" s="1"/>
  <c r="N101" i="29"/>
  <c r="N103" i="29" s="1"/>
  <c r="M744" i="29"/>
  <c r="M745" i="29" s="1"/>
  <c r="M353" i="29"/>
  <c r="M354" i="29" s="1"/>
  <c r="L753" i="29"/>
  <c r="L754" i="29" s="1"/>
  <c r="L362" i="29"/>
  <c r="L363" i="29" s="1"/>
  <c r="F272" i="29"/>
  <c r="F274" i="29" s="1"/>
  <c r="F264" i="29"/>
  <c r="F266" i="29" s="1"/>
  <c r="K753" i="29"/>
  <c r="K754" i="29" s="1"/>
  <c r="K362" i="29"/>
  <c r="K363" i="29" s="1"/>
  <c r="O735" i="29"/>
  <c r="O736" i="29" s="1"/>
  <c r="O107" i="29"/>
  <c r="O109" i="29" s="1"/>
  <c r="O101" i="29"/>
  <c r="O103" i="29" s="1"/>
  <c r="O344" i="29"/>
  <c r="O345" i="29" s="1"/>
  <c r="N104" i="29"/>
  <c r="N106" i="29" s="1"/>
  <c r="N744" i="29"/>
  <c r="N745" i="29" s="1"/>
  <c r="N353" i="29"/>
  <c r="N354" i="29" s="1"/>
  <c r="M753" i="29"/>
  <c r="M754" i="29" s="1"/>
  <c r="M362" i="29"/>
  <c r="M363" i="29" s="1"/>
  <c r="H219" i="29"/>
  <c r="H221" i="29" s="1"/>
  <c r="F676" i="29"/>
  <c r="F677" i="29" s="1"/>
  <c r="F443" i="29"/>
  <c r="F445" i="29" s="1"/>
  <c r="F435" i="29"/>
  <c r="F437" i="29" s="1"/>
  <c r="G656" i="29"/>
  <c r="G658" i="29" s="1"/>
  <c r="G660" i="29"/>
  <c r="G662" i="29" s="1"/>
  <c r="P735" i="29"/>
  <c r="P736" i="29" s="1"/>
  <c r="P107" i="29"/>
  <c r="P109" i="29" s="1"/>
  <c r="P101" i="29"/>
  <c r="P103" i="29" s="1"/>
  <c r="P344" i="29"/>
  <c r="P345" i="29" s="1"/>
  <c r="O744" i="29"/>
  <c r="O745" i="29" s="1"/>
  <c r="O104" i="29"/>
  <c r="O106" i="29" s="1"/>
  <c r="N753" i="29"/>
  <c r="N754" i="29" s="1"/>
  <c r="N362" i="29"/>
  <c r="N363" i="29" s="1"/>
  <c r="E686" i="29"/>
  <c r="E441" i="29"/>
  <c r="I156" i="29"/>
  <c r="I158" i="29" s="1"/>
  <c r="I160" i="29"/>
  <c r="I162" i="29" s="1"/>
  <c r="I164" i="29"/>
  <c r="I166" i="29" s="1"/>
  <c r="F211" i="29"/>
  <c r="F213" i="29" s="1"/>
  <c r="F215" i="29"/>
  <c r="F217" i="29" s="1"/>
  <c r="F219" i="29"/>
  <c r="F221" i="29" s="1"/>
  <c r="O264" i="29"/>
  <c r="O266" i="29" s="1"/>
  <c r="O268" i="29"/>
  <c r="O270" i="29" s="1"/>
  <c r="O272" i="29"/>
  <c r="O274" i="29" s="1"/>
  <c r="L319" i="29"/>
  <c r="L321" i="29" s="1"/>
  <c r="L323" i="29"/>
  <c r="L325" i="29" s="1"/>
  <c r="L327" i="29"/>
  <c r="L329" i="29" s="1"/>
  <c r="E443" i="29"/>
  <c r="P439" i="29"/>
  <c r="P441" i="29" s="1"/>
  <c r="P685" i="29"/>
  <c r="P686" i="29" s="1"/>
  <c r="K606" i="29"/>
  <c r="K608" i="29" s="1"/>
  <c r="K599" i="29"/>
  <c r="K601" i="29" s="1"/>
  <c r="K156" i="29"/>
  <c r="K158" i="29" s="1"/>
  <c r="H211" i="29"/>
  <c r="H213" i="29" s="1"/>
  <c r="E266" i="29"/>
  <c r="N319" i="29"/>
  <c r="N321" i="29" s="1"/>
  <c r="G439" i="29"/>
  <c r="G441" i="29" s="1"/>
  <c r="O498" i="29"/>
  <c r="O500" i="29" s="1"/>
  <c r="P498" i="29"/>
  <c r="P500" i="29" s="1"/>
  <c r="M156" i="29"/>
  <c r="M158" i="29" s="1"/>
  <c r="J211" i="29"/>
  <c r="J213" i="29" s="1"/>
  <c r="G264" i="29"/>
  <c r="G266" i="29" s="1"/>
  <c r="P319" i="29"/>
  <c r="P321" i="29" s="1"/>
  <c r="I443" i="29"/>
  <c r="I445" i="29" s="1"/>
  <c r="I676" i="29"/>
  <c r="I677" i="29" s="1"/>
  <c r="H439" i="29"/>
  <c r="H441" i="29" s="1"/>
  <c r="G694" i="29"/>
  <c r="G695" i="29" s="1"/>
  <c r="G435" i="29"/>
  <c r="G437" i="29" s="1"/>
  <c r="N552" i="29"/>
  <c r="N554" i="29" s="1"/>
  <c r="N544" i="29"/>
  <c r="N546" i="29" s="1"/>
  <c r="J599" i="29"/>
  <c r="J601" i="29" s="1"/>
  <c r="N156" i="29"/>
  <c r="N158" i="29" s="1"/>
  <c r="K211" i="29"/>
  <c r="K213" i="29" s="1"/>
  <c r="H264" i="29"/>
  <c r="H266" i="29" s="1"/>
  <c r="E321" i="29"/>
  <c r="J443" i="29"/>
  <c r="J445" i="29" s="1"/>
  <c r="J676" i="29"/>
  <c r="J677" i="29" s="1"/>
  <c r="H435" i="29"/>
  <c r="H437" i="29" s="1"/>
  <c r="O552" i="29"/>
  <c r="O554" i="29" s="1"/>
  <c r="O544" i="29"/>
  <c r="O546" i="29" s="1"/>
  <c r="O156" i="29"/>
  <c r="O158" i="29" s="1"/>
  <c r="L211" i="29"/>
  <c r="L213" i="29" s="1"/>
  <c r="I264" i="29"/>
  <c r="I266" i="29" s="1"/>
  <c r="F319" i="29"/>
  <c r="F321" i="29" s="1"/>
  <c r="K443" i="29"/>
  <c r="K445" i="29" s="1"/>
  <c r="K676" i="29"/>
  <c r="K677" i="29" s="1"/>
  <c r="J439" i="29"/>
  <c r="J441" i="29" s="1"/>
  <c r="J685" i="29"/>
  <c r="J686" i="29" s="1"/>
  <c r="I435" i="29"/>
  <c r="I437" i="29" s="1"/>
  <c r="G443" i="29"/>
  <c r="G445" i="29" s="1"/>
  <c r="P156" i="29"/>
  <c r="P158" i="29" s="1"/>
  <c r="M211" i="29"/>
  <c r="M213" i="29" s="1"/>
  <c r="J264" i="29"/>
  <c r="J266" i="29" s="1"/>
  <c r="G319" i="29"/>
  <c r="G321" i="29" s="1"/>
  <c r="L443" i="29"/>
  <c r="L445" i="29" s="1"/>
  <c r="L676" i="29"/>
  <c r="L677" i="29" s="1"/>
  <c r="K439" i="29"/>
  <c r="K441" i="29" s="1"/>
  <c r="K685" i="29"/>
  <c r="K686" i="29" s="1"/>
  <c r="J435" i="29"/>
  <c r="J437" i="29" s="1"/>
  <c r="P490" i="29"/>
  <c r="P492" i="29" s="1"/>
  <c r="H685" i="29"/>
  <c r="H686" i="29" s="1"/>
  <c r="E158" i="29"/>
  <c r="K268" i="29"/>
  <c r="K270" i="29" s="1"/>
  <c r="H323" i="29"/>
  <c r="H325" i="29" s="1"/>
  <c r="M443" i="29"/>
  <c r="M445" i="29" s="1"/>
  <c r="M676" i="29"/>
  <c r="M677" i="29" s="1"/>
  <c r="L439" i="29"/>
  <c r="L441" i="29" s="1"/>
  <c r="L685" i="29"/>
  <c r="L686" i="29" s="1"/>
  <c r="H660" i="29"/>
  <c r="H662" i="29" s="1"/>
  <c r="H652" i="29"/>
  <c r="H654" i="29" s="1"/>
  <c r="I685" i="29"/>
  <c r="I686" i="29" s="1"/>
  <c r="F156" i="29"/>
  <c r="F158" i="29" s="1"/>
  <c r="O211" i="29"/>
  <c r="O213" i="29" s="1"/>
  <c r="L264" i="29"/>
  <c r="L266" i="29" s="1"/>
  <c r="I319" i="29"/>
  <c r="I321" i="29" s="1"/>
  <c r="N443" i="29"/>
  <c r="N445" i="29" s="1"/>
  <c r="N676" i="29"/>
  <c r="N677" i="29" s="1"/>
  <c r="M439" i="29"/>
  <c r="M441" i="29" s="1"/>
  <c r="M685" i="29"/>
  <c r="M686" i="29" s="1"/>
  <c r="L694" i="29"/>
  <c r="L695" i="29" s="1"/>
  <c r="L435" i="29"/>
  <c r="L437" i="29" s="1"/>
  <c r="I660" i="29"/>
  <c r="I662" i="29" s="1"/>
  <c r="I652" i="29"/>
  <c r="I654" i="29" s="1"/>
  <c r="G156" i="29"/>
  <c r="G158" i="29" s="1"/>
  <c r="P211" i="29"/>
  <c r="P213" i="29" s="1"/>
  <c r="M264" i="29"/>
  <c r="M266" i="29" s="1"/>
  <c r="J319" i="29"/>
  <c r="J321" i="29" s="1"/>
  <c r="O443" i="29"/>
  <c r="O445" i="29" s="1"/>
  <c r="O676" i="29"/>
  <c r="O677" i="29" s="1"/>
  <c r="N439" i="29"/>
  <c r="N441" i="29" s="1"/>
  <c r="N685" i="29"/>
  <c r="N686" i="29" s="1"/>
  <c r="M435" i="29"/>
  <c r="M437" i="29" s="1"/>
  <c r="E498" i="29"/>
  <c r="E500" i="29" s="1"/>
  <c r="H676" i="29"/>
  <c r="H677" i="29" s="1"/>
  <c r="H156" i="29"/>
  <c r="H158" i="29" s="1"/>
  <c r="N264" i="29"/>
  <c r="N266" i="29" s="1"/>
  <c r="K319" i="29"/>
  <c r="K321" i="29" s="1"/>
  <c r="P443" i="29"/>
  <c r="P445" i="29" s="1"/>
  <c r="P676" i="29"/>
  <c r="P677" i="29" s="1"/>
  <c r="O439" i="29"/>
  <c r="O441" i="29" s="1"/>
  <c r="O685" i="29"/>
  <c r="O686" i="29" s="1"/>
  <c r="F498" i="29"/>
  <c r="F500" i="29" s="1"/>
  <c r="F490" i="29"/>
  <c r="F492" i="29" s="1"/>
  <c r="N490" i="29"/>
  <c r="N492" i="29" s="1"/>
  <c r="N494" i="29"/>
  <c r="N496" i="29" s="1"/>
  <c r="N498" i="29"/>
  <c r="N500" i="29" s="1"/>
  <c r="K544" i="29"/>
  <c r="K546" i="29" s="1"/>
  <c r="K548" i="29"/>
  <c r="K550" i="29" s="1"/>
  <c r="K552" i="29"/>
  <c r="K554" i="29" s="1"/>
  <c r="H599" i="29"/>
  <c r="H601" i="29" s="1"/>
  <c r="H602" i="29"/>
  <c r="H604" i="29" s="1"/>
  <c r="H606" i="29"/>
  <c r="H608" i="29" s="1"/>
  <c r="E652" i="29"/>
  <c r="E654" i="29" s="1"/>
  <c r="E656" i="29"/>
  <c r="E658" i="29" s="1"/>
  <c r="E660" i="29"/>
  <c r="E662" i="29" s="1"/>
  <c r="G490" i="29"/>
  <c r="G492" i="29" s="1"/>
  <c r="M602" i="29"/>
  <c r="M604" i="29" s="1"/>
  <c r="J656" i="29"/>
  <c r="J658" i="29" s="1"/>
  <c r="H490" i="29"/>
  <c r="H492" i="29" s="1"/>
  <c r="N599" i="29"/>
  <c r="N601" i="29" s="1"/>
  <c r="K652" i="29"/>
  <c r="K654" i="29" s="1"/>
  <c r="I490" i="29"/>
  <c r="I492" i="29" s="1"/>
  <c r="F544" i="29"/>
  <c r="F546" i="29" s="1"/>
  <c r="O599" i="29"/>
  <c r="O601" i="29" s="1"/>
  <c r="L652" i="29"/>
  <c r="L654" i="29" s="1"/>
  <c r="J490" i="29"/>
  <c r="J492" i="29" s="1"/>
  <c r="G544" i="29"/>
  <c r="G546" i="29" s="1"/>
  <c r="P599" i="29"/>
  <c r="P601" i="29" s="1"/>
  <c r="M652" i="29"/>
  <c r="M654" i="29" s="1"/>
  <c r="K490" i="29"/>
  <c r="K492" i="29" s="1"/>
  <c r="H544" i="29"/>
  <c r="H546" i="29" s="1"/>
  <c r="N652" i="29"/>
  <c r="N654" i="29" s="1"/>
  <c r="L490" i="29"/>
  <c r="L492" i="29" s="1"/>
  <c r="I544" i="29"/>
  <c r="I546" i="29" s="1"/>
  <c r="F599" i="29"/>
  <c r="F601" i="29" s="1"/>
  <c r="O652" i="29"/>
  <c r="O654" i="29" s="1"/>
  <c r="M490" i="29"/>
  <c r="M492" i="29" s="1"/>
  <c r="G602" i="29"/>
  <c r="G604" i="29" s="1"/>
  <c r="P656" i="29"/>
  <c r="P658" i="29" s="1"/>
  <c r="U478" i="7"/>
  <c r="U147" i="7"/>
  <c r="U145" i="7"/>
  <c r="S489" i="7"/>
  <c r="Q542" i="7"/>
  <c r="Q544" i="7"/>
  <c r="S468" i="7"/>
  <c r="AF420" i="7"/>
  <c r="U267" i="7"/>
  <c r="U240" i="7"/>
  <c r="U253" i="7"/>
  <c r="U146" i="7"/>
  <c r="AH364" i="7"/>
  <c r="AH371" i="7" s="1"/>
  <c r="AH131" i="7"/>
  <c r="AH138" i="7" s="1"/>
  <c r="U137" i="7"/>
  <c r="U125" i="7"/>
  <c r="S125" i="7"/>
  <c r="S131" i="7"/>
  <c r="Q96" i="7"/>
  <c r="Q92" i="7" s="1"/>
  <c r="Q84" i="7"/>
  <c r="Q70" i="7"/>
  <c r="E371" i="29" l="1"/>
  <c r="E372" i="29" s="1"/>
  <c r="E103" i="29"/>
  <c r="E771" i="29"/>
  <c r="E772" i="29" s="1"/>
  <c r="E712" i="29"/>
  <c r="E713" i="29" s="1"/>
  <c r="E162" i="29"/>
  <c r="E762" i="29"/>
  <c r="E763" i="29" s="1"/>
  <c r="E703" i="29"/>
  <c r="E704" i="29" s="1"/>
  <c r="E445" i="29"/>
  <c r="E780" i="29"/>
  <c r="E380" i="29"/>
  <c r="E381" i="29" s="1"/>
  <c r="E106" i="29"/>
  <c r="I712" i="29"/>
  <c r="I713" i="29" s="1"/>
  <c r="F712" i="29"/>
  <c r="F713" i="29" s="1"/>
  <c r="M389" i="29"/>
  <c r="M380" i="29"/>
  <c r="M381" i="29" s="1"/>
  <c r="K703" i="29"/>
  <c r="K704" i="29" s="1"/>
  <c r="O712" i="29"/>
  <c r="O713" i="29" s="1"/>
  <c r="K721" i="29"/>
  <c r="E721" i="29"/>
  <c r="O771" i="29"/>
  <c r="O772" i="29" s="1"/>
  <c r="O380" i="29"/>
  <c r="O381" i="29" s="1"/>
  <c r="E389" i="29"/>
  <c r="O762" i="29"/>
  <c r="O763" i="29" s="1"/>
  <c r="O371" i="29"/>
  <c r="O372" i="29" s="1"/>
  <c r="J771" i="29"/>
  <c r="J772" i="29" s="1"/>
  <c r="J380" i="29"/>
  <c r="J381" i="29" s="1"/>
  <c r="G712" i="29"/>
  <c r="G713" i="29" s="1"/>
  <c r="N703" i="29"/>
  <c r="N704" i="29" s="1"/>
  <c r="N712" i="29"/>
  <c r="N713" i="29" s="1"/>
  <c r="M712" i="29"/>
  <c r="M713" i="29" s="1"/>
  <c r="P371" i="29"/>
  <c r="P372" i="29" s="1"/>
  <c r="P762" i="29"/>
  <c r="P763" i="29" s="1"/>
  <c r="O780" i="29"/>
  <c r="O781" i="29" s="1"/>
  <c r="O389" i="29"/>
  <c r="I762" i="29"/>
  <c r="I763" i="29" s="1"/>
  <c r="I371" i="29"/>
  <c r="I372" i="29" s="1"/>
  <c r="F771" i="29"/>
  <c r="F772" i="29" s="1"/>
  <c r="F380" i="29"/>
  <c r="F381" i="29" s="1"/>
  <c r="M762" i="29"/>
  <c r="M763" i="29" s="1"/>
  <c r="M371" i="29"/>
  <c r="M372" i="29" s="1"/>
  <c r="K712" i="29"/>
  <c r="K713" i="29" s="1"/>
  <c r="L721" i="29"/>
  <c r="G721" i="29"/>
  <c r="H703" i="29"/>
  <c r="H704" i="29" s="1"/>
  <c r="I721" i="29"/>
  <c r="H721" i="29"/>
  <c r="P780" i="29"/>
  <c r="P389" i="29"/>
  <c r="N762" i="29"/>
  <c r="N763" i="29" s="1"/>
  <c r="N371" i="29"/>
  <c r="N372" i="29" s="1"/>
  <c r="I780" i="29"/>
  <c r="I781" i="29" s="1"/>
  <c r="I389" i="29"/>
  <c r="M721" i="29"/>
  <c r="H712" i="29"/>
  <c r="H713" i="29" s="1"/>
  <c r="L762" i="29"/>
  <c r="L763" i="29" s="1"/>
  <c r="L371" i="29"/>
  <c r="L372" i="29" s="1"/>
  <c r="L780" i="29"/>
  <c r="L781" i="29" s="1"/>
  <c r="L389" i="29"/>
  <c r="I703" i="29"/>
  <c r="I704" i="29" s="1"/>
  <c r="N780" i="29"/>
  <c r="N389" i="29"/>
  <c r="O721" i="29"/>
  <c r="K762" i="29"/>
  <c r="K763" i="29" s="1"/>
  <c r="K371" i="29"/>
  <c r="K372" i="29" s="1"/>
  <c r="G771" i="29"/>
  <c r="G772" i="29" s="1"/>
  <c r="G380" i="29"/>
  <c r="G381" i="29" s="1"/>
  <c r="F762" i="29"/>
  <c r="F763" i="29" s="1"/>
  <c r="F371" i="29"/>
  <c r="F372" i="29" s="1"/>
  <c r="K780" i="29"/>
  <c r="K781" i="29" s="1"/>
  <c r="K389" i="29"/>
  <c r="J762" i="29"/>
  <c r="J763" i="29" s="1"/>
  <c r="J371" i="29"/>
  <c r="J372" i="29" s="1"/>
  <c r="F780" i="29"/>
  <c r="F389" i="29"/>
  <c r="G762" i="29"/>
  <c r="G763" i="29" s="1"/>
  <c r="G371" i="29"/>
  <c r="G372" i="29" s="1"/>
  <c r="P771" i="29"/>
  <c r="P772" i="29" s="1"/>
  <c r="P380" i="29"/>
  <c r="P381" i="29" s="1"/>
  <c r="P721" i="29"/>
  <c r="J703" i="29"/>
  <c r="J704" i="29" s="1"/>
  <c r="J712" i="29"/>
  <c r="J713" i="29" s="1"/>
  <c r="G703" i="29"/>
  <c r="G704" i="29" s="1"/>
  <c r="F703" i="29"/>
  <c r="F704" i="29" s="1"/>
  <c r="M771" i="29"/>
  <c r="M772" i="29" s="1"/>
  <c r="J780" i="29"/>
  <c r="J389" i="29"/>
  <c r="G780" i="29"/>
  <c r="G389" i="29"/>
  <c r="L703" i="29"/>
  <c r="L704" i="29" s="1"/>
  <c r="L712" i="29"/>
  <c r="L713" i="29" s="1"/>
  <c r="P712" i="29"/>
  <c r="P713" i="29" s="1"/>
  <c r="F721" i="29"/>
  <c r="O703" i="29"/>
  <c r="O704" i="29" s="1"/>
  <c r="L771" i="29"/>
  <c r="L772" i="29" s="1"/>
  <c r="L380" i="29"/>
  <c r="L381" i="29" s="1"/>
  <c r="K771" i="29"/>
  <c r="K772" i="29" s="1"/>
  <c r="K380" i="29"/>
  <c r="K381" i="29" s="1"/>
  <c r="I771" i="29"/>
  <c r="I772" i="29" s="1"/>
  <c r="I380" i="29"/>
  <c r="I381" i="29" s="1"/>
  <c r="P703" i="29"/>
  <c r="P704" i="29" s="1"/>
  <c r="H762" i="29"/>
  <c r="H763" i="29" s="1"/>
  <c r="H371" i="29"/>
  <c r="H372" i="29" s="1"/>
  <c r="M780" i="29"/>
  <c r="N721" i="29"/>
  <c r="M703" i="29"/>
  <c r="M704" i="29" s="1"/>
  <c r="J721" i="29"/>
  <c r="N771" i="29"/>
  <c r="N772" i="29" s="1"/>
  <c r="N380" i="29"/>
  <c r="N381" i="29" s="1"/>
  <c r="H771" i="29"/>
  <c r="H772" i="29" s="1"/>
  <c r="H380" i="29"/>
  <c r="H381" i="29" s="1"/>
  <c r="H780" i="29"/>
  <c r="H389" i="29"/>
  <c r="E781" i="29" l="1"/>
  <c r="N781" i="29"/>
  <c r="H781" i="29"/>
  <c r="J781" i="29"/>
  <c r="M781" i="29"/>
  <c r="P781" i="29"/>
  <c r="F781" i="29"/>
  <c r="G781" i="29"/>
  <c r="P390" i="29"/>
  <c r="L390" i="29"/>
  <c r="O390" i="29"/>
  <c r="E390" i="29"/>
  <c r="G390" i="29"/>
  <c r="J390" i="29"/>
  <c r="F390" i="29"/>
  <c r="I390" i="29"/>
  <c r="H390" i="29"/>
  <c r="N390" i="29"/>
  <c r="M390" i="29"/>
  <c r="K390" i="29"/>
  <c r="P722" i="29"/>
  <c r="N722" i="29"/>
  <c r="K722" i="29"/>
  <c r="O722" i="29"/>
  <c r="M722" i="29"/>
  <c r="L722" i="29"/>
  <c r="J722" i="29"/>
  <c r="I722" i="29"/>
  <c r="E722" i="29"/>
  <c r="H722" i="29"/>
  <c r="G722" i="29"/>
  <c r="F722" i="29"/>
  <c r="S299" i="7"/>
  <c r="S315" i="7"/>
  <c r="AD246" i="7" l="1"/>
  <c r="U317" i="7" l="1"/>
  <c r="U158" i="7"/>
  <c r="AF558" i="7" l="1"/>
  <c r="AF561" i="7" s="1"/>
  <c r="Q488" i="7" l="1"/>
  <c r="Q325" i="7"/>
  <c r="Q90" i="7"/>
  <c r="Q35" i="7"/>
  <c r="AD306" i="7"/>
  <c r="AD312" i="7" s="1"/>
  <c r="S552" i="7" l="1"/>
  <c r="AJ239" i="7"/>
  <c r="AL239" i="7"/>
  <c r="AJ240" i="7"/>
  <c r="AL240" i="7"/>
  <c r="AN240" i="7"/>
  <c r="AJ241" i="7"/>
  <c r="AL241" i="7"/>
  <c r="AN241" i="7"/>
  <c r="AJ242" i="7"/>
  <c r="AL242" i="7"/>
  <c r="AN242" i="7"/>
  <c r="AD243" i="7"/>
  <c r="AL243" i="7"/>
  <c r="AJ244" i="7"/>
  <c r="AL244" i="7"/>
  <c r="AN244" i="7"/>
  <c r="AJ245" i="7"/>
  <c r="AL245" i="7"/>
  <c r="AN245" i="7"/>
  <c r="AJ246" i="7"/>
  <c r="AL246" i="7"/>
  <c r="AN246" i="7"/>
  <c r="AD248" i="7"/>
  <c r="AF254" i="7"/>
  <c r="AJ249" i="7"/>
  <c r="AL249" i="7"/>
  <c r="AN249" i="7"/>
  <c r="AJ250" i="7"/>
  <c r="AN251" i="7"/>
  <c r="AL251" i="7"/>
  <c r="AJ252" i="7"/>
  <c r="AL252" i="7"/>
  <c r="AN252" i="7"/>
  <c r="AJ253" i="7"/>
  <c r="AL253" i="7"/>
  <c r="AN253" i="7"/>
  <c r="AH297" i="7"/>
  <c r="AJ297" i="7"/>
  <c r="AL298" i="7"/>
  <c r="AN299" i="7"/>
  <c r="AJ300" i="7"/>
  <c r="AL300" i="7"/>
  <c r="AN300" i="7"/>
  <c r="AJ301" i="7"/>
  <c r="AL301" i="7"/>
  <c r="AN301" i="7"/>
  <c r="AJ302" i="7"/>
  <c r="AL302" i="7"/>
  <c r="AN302" i="7"/>
  <c r="AF303" i="7"/>
  <c r="AJ304" i="7"/>
  <c r="AL304" i="7"/>
  <c r="AN304" i="7"/>
  <c r="AJ305" i="7"/>
  <c r="AN306" i="7"/>
  <c r="AJ307" i="7"/>
  <c r="AL307" i="7"/>
  <c r="AN307" i="7"/>
  <c r="AJ308" i="7"/>
  <c r="AL308" i="7"/>
  <c r="AJ309" i="7"/>
  <c r="AF310" i="7"/>
  <c r="AJ310" i="7" s="1"/>
  <c r="AJ311" i="7"/>
  <c r="AL311" i="7"/>
  <c r="AN311" i="7"/>
  <c r="AF313" i="7"/>
  <c r="AJ356" i="7"/>
  <c r="AL356" i="7"/>
  <c r="AN356" i="7"/>
  <c r="AJ357" i="7"/>
  <c r="AL357" i="7"/>
  <c r="AN357" i="7"/>
  <c r="AJ358" i="7"/>
  <c r="AL358" i="7"/>
  <c r="AN358" i="7"/>
  <c r="AJ359" i="7"/>
  <c r="AL359" i="7"/>
  <c r="AN359" i="7"/>
  <c r="AJ360" i="7"/>
  <c r="AL360" i="7"/>
  <c r="AJ361" i="7"/>
  <c r="AL361" i="7"/>
  <c r="AN361" i="7"/>
  <c r="AJ362" i="7"/>
  <c r="AL362" i="7"/>
  <c r="AN362" i="7"/>
  <c r="AL365" i="7"/>
  <c r="AJ366" i="7"/>
  <c r="AL366" i="7"/>
  <c r="AN366" i="7"/>
  <c r="AJ367" i="7"/>
  <c r="AL367" i="7"/>
  <c r="AN367" i="7"/>
  <c r="AJ368" i="7"/>
  <c r="AL368" i="7"/>
  <c r="AN368" i="7"/>
  <c r="AN369" i="7"/>
  <c r="AL369" i="7"/>
  <c r="AJ370" i="7"/>
  <c r="AL370" i="7"/>
  <c r="AN370" i="7"/>
  <c r="AA78" i="7"/>
  <c r="AA80" i="7"/>
  <c r="AA85" i="7"/>
  <c r="AA86" i="7"/>
  <c r="AA87" i="7"/>
  <c r="AA89" i="7"/>
  <c r="AA91" i="7"/>
  <c r="M42" i="24"/>
  <c r="M41" i="24"/>
  <c r="M40" i="24"/>
  <c r="G570" i="14"/>
  <c r="E460" i="14"/>
  <c r="E462" i="14" s="1"/>
  <c r="G460" i="14"/>
  <c r="G462" i="14" s="1"/>
  <c r="E423" i="14"/>
  <c r="E425" i="14" s="1"/>
  <c r="F423" i="14"/>
  <c r="F425" i="14" s="1"/>
  <c r="G425" i="14"/>
  <c r="J40" i="9"/>
  <c r="F406" i="14"/>
  <c r="AJ363" i="7" l="1"/>
  <c r="AN303" i="7"/>
  <c r="AF312" i="7"/>
  <c r="AL297" i="7"/>
  <c r="AH312" i="7"/>
  <c r="AJ243" i="7"/>
  <c r="AD254" i="7"/>
  <c r="J42" i="9"/>
  <c r="G408" i="14"/>
  <c r="J41" i="9"/>
  <c r="F408" i="14"/>
  <c r="H583" i="14"/>
  <c r="M42" i="9"/>
  <c r="M40" i="9"/>
  <c r="K42" i="9"/>
  <c r="K41" i="9"/>
  <c r="K40" i="9"/>
  <c r="J42" i="26"/>
  <c r="J41" i="26"/>
  <c r="J40" i="26"/>
  <c r="AN297" i="7"/>
  <c r="AN365" i="7"/>
  <c r="AJ306" i="7"/>
  <c r="AN305" i="7"/>
  <c r="AJ369" i="7"/>
  <c r="AN248" i="7"/>
  <c r="AL364" i="7"/>
  <c r="AN363" i="7"/>
  <c r="AJ248" i="7"/>
  <c r="AL363" i="7"/>
  <c r="AL371" i="7" s="1"/>
  <c r="AL305" i="7"/>
  <c r="AJ247" i="7"/>
  <c r="AJ298" i="7"/>
  <c r="AN309" i="7"/>
  <c r="AN250" i="7"/>
  <c r="AL309" i="7"/>
  <c r="AL250" i="7"/>
  <c r="AJ364" i="7"/>
  <c r="AL299" i="7"/>
  <c r="AJ303" i="7"/>
  <c r="AJ299" i="7"/>
  <c r="AN298" i="7"/>
  <c r="AN310" i="7"/>
  <c r="AL306" i="7"/>
  <c r="AN239" i="7"/>
  <c r="AL310" i="7"/>
  <c r="AJ251" i="7"/>
  <c r="AL247" i="7"/>
  <c r="AJ365" i="7"/>
  <c r="AL303" i="7"/>
  <c r="AL248" i="7"/>
  <c r="AN364" i="7"/>
  <c r="AN247" i="7"/>
  <c r="AN308" i="7"/>
  <c r="AN360" i="7"/>
  <c r="AN243" i="7"/>
  <c r="N43" i="9" l="1"/>
  <c r="I582" i="14"/>
  <c r="M43" i="24"/>
  <c r="AJ371" i="7"/>
  <c r="AJ254" i="7"/>
  <c r="AJ312" i="7"/>
  <c r="AL254" i="7"/>
  <c r="AL312" i="7"/>
  <c r="AN254" i="7"/>
  <c r="AN371" i="7"/>
  <c r="AN312" i="7"/>
  <c r="H42" i="9" l="1"/>
  <c r="G239" i="14"/>
  <c r="H43" i="26"/>
  <c r="E195" i="14"/>
  <c r="E197" i="14" s="1"/>
  <c r="F195" i="14"/>
  <c r="F197" i="14" s="1"/>
  <c r="G195" i="14"/>
  <c r="G197" i="14" s="1"/>
  <c r="H205" i="14"/>
  <c r="E84" i="14"/>
  <c r="G41" i="24" l="1"/>
  <c r="G42" i="24"/>
  <c r="G40" i="24"/>
  <c r="E40" i="24"/>
  <c r="E86" i="14"/>
  <c r="F43" i="24"/>
  <c r="H183" i="14"/>
  <c r="H185" i="14" s="1"/>
  <c r="G43" i="26"/>
  <c r="G43" i="9" l="1"/>
  <c r="H152" i="14"/>
  <c r="F43" i="9"/>
  <c r="E73" i="14"/>
  <c r="F43" i="25" l="1"/>
  <c r="H154" i="14"/>
  <c r="E40" i="9"/>
  <c r="E75" i="14"/>
  <c r="L40" i="26"/>
  <c r="G84" i="14"/>
  <c r="E42" i="9" l="1"/>
  <c r="G75" i="14"/>
  <c r="E42" i="24"/>
  <c r="G86" i="14"/>
  <c r="G98" i="14"/>
  <c r="E42" i="25" l="1"/>
  <c r="G100" i="14"/>
  <c r="Y23" i="7"/>
  <c r="Y28" i="7"/>
  <c r="Y33" i="7"/>
  <c r="Y34" i="7"/>
  <c r="Y36" i="7"/>
  <c r="Y22" i="7"/>
  <c r="AA199" i="7" l="1"/>
  <c r="H24" i="28" s="1"/>
  <c r="U77" i="7"/>
  <c r="U84" i="7"/>
  <c r="Y86" i="7"/>
  <c r="F33" i="27" s="1"/>
  <c r="E25" i="27"/>
  <c r="E30" i="27"/>
  <c r="E35" i="27"/>
  <c r="E36" i="27"/>
  <c r="E38" i="27"/>
  <c r="E24" i="27"/>
  <c r="Y27" i="7"/>
  <c r="E29" i="27" s="1"/>
  <c r="Y26" i="7"/>
  <c r="E28" i="27" s="1"/>
  <c r="S357" i="7"/>
  <c r="S356" i="7"/>
  <c r="S358" i="7"/>
  <c r="S373" i="7"/>
  <c r="S368" i="7"/>
  <c r="AF395" i="7"/>
  <c r="AF397" i="7" s="1"/>
  <c r="S298" i="7"/>
  <c r="S297" i="7"/>
  <c r="S332" i="7"/>
  <c r="AF334" i="7"/>
  <c r="AF338" i="7" s="1"/>
  <c r="AL397" i="7" l="1"/>
  <c r="AJ397" i="7"/>
  <c r="S32" i="7"/>
  <c r="Y32" i="7" s="1"/>
  <c r="E34" i="27" s="1"/>
  <c r="S21" i="7"/>
  <c r="S434" i="7"/>
  <c r="U385" i="7" l="1"/>
  <c r="U425" i="7"/>
  <c r="L29" i="26" s="1"/>
  <c r="U492" i="7"/>
  <c r="U538" i="7"/>
  <c r="N27" i="26" s="1"/>
  <c r="N23" i="26"/>
  <c r="J28" i="26"/>
  <c r="M28" i="26"/>
  <c r="N28" i="26"/>
  <c r="U552" i="7"/>
  <c r="U522" i="7"/>
  <c r="N11" i="26" s="1"/>
  <c r="N30" i="26"/>
  <c r="N25" i="26"/>
  <c r="N26" i="26"/>
  <c r="N29" i="26"/>
  <c r="N32" i="26"/>
  <c r="N34" i="26"/>
  <c r="N35" i="26"/>
  <c r="N36" i="26"/>
  <c r="N38" i="26"/>
  <c r="N24" i="26"/>
  <c r="N13" i="26"/>
  <c r="N17" i="26"/>
  <c r="N18" i="26"/>
  <c r="N19" i="26"/>
  <c r="N20" i="26"/>
  <c r="N21" i="26"/>
  <c r="N22" i="26"/>
  <c r="N9" i="26"/>
  <c r="N10" i="26"/>
  <c r="N16" i="26"/>
  <c r="U542" i="7"/>
  <c r="N31" i="26" s="1"/>
  <c r="U544" i="7"/>
  <c r="N33" i="26" s="1"/>
  <c r="N37" i="26"/>
  <c r="U551" i="7"/>
  <c r="U550" i="7" s="1"/>
  <c r="U555" i="7"/>
  <c r="AH555" i="7"/>
  <c r="AH561" i="7" s="1"/>
  <c r="AH526" i="7"/>
  <c r="AH535" i="7" s="1"/>
  <c r="N14" i="26"/>
  <c r="M37" i="26"/>
  <c r="U462" i="7"/>
  <c r="M11" i="26" s="1"/>
  <c r="U474" i="7"/>
  <c r="M23" i="26" s="1"/>
  <c r="Y30" i="7"/>
  <c r="E32" i="27" s="1"/>
  <c r="Y24" i="7"/>
  <c r="E26" i="27" s="1"/>
  <c r="M25" i="26"/>
  <c r="M26" i="26"/>
  <c r="M27" i="26"/>
  <c r="M29" i="26"/>
  <c r="M32" i="26"/>
  <c r="M34" i="26"/>
  <c r="M35" i="26"/>
  <c r="M36" i="26"/>
  <c r="M38" i="26"/>
  <c r="M24" i="26"/>
  <c r="M10" i="26"/>
  <c r="M13" i="26"/>
  <c r="M14" i="26"/>
  <c r="M17" i="26"/>
  <c r="M18" i="26"/>
  <c r="M21" i="26"/>
  <c r="M22" i="26"/>
  <c r="M9" i="26"/>
  <c r="M16" i="26"/>
  <c r="M31" i="26"/>
  <c r="M33" i="26"/>
  <c r="U491" i="7"/>
  <c r="U490" i="7" s="1"/>
  <c r="M30" i="26"/>
  <c r="AH500" i="7"/>
  <c r="AH501" i="7" s="1"/>
  <c r="AH469" i="7"/>
  <c r="AH468" i="7"/>
  <c r="AH466" i="7"/>
  <c r="L25" i="26"/>
  <c r="L26" i="26"/>
  <c r="L27" i="26"/>
  <c r="L28" i="26"/>
  <c r="L30" i="26"/>
  <c r="L32" i="26"/>
  <c r="L34" i="26"/>
  <c r="L35" i="26"/>
  <c r="L36" i="26"/>
  <c r="L38" i="26"/>
  <c r="L24" i="26"/>
  <c r="L11" i="26"/>
  <c r="L13" i="26"/>
  <c r="L17" i="26"/>
  <c r="L18" i="26"/>
  <c r="L19" i="26"/>
  <c r="L20" i="26"/>
  <c r="L21" i="26"/>
  <c r="L22" i="26"/>
  <c r="L9" i="26"/>
  <c r="U410" i="7"/>
  <c r="L14" i="26" s="1"/>
  <c r="U406" i="7"/>
  <c r="L10" i="26" s="1"/>
  <c r="L16" i="26"/>
  <c r="U427" i="7"/>
  <c r="L31" i="26" s="1"/>
  <c r="U429" i="7"/>
  <c r="L33" i="26" s="1"/>
  <c r="U433" i="7"/>
  <c r="L37" i="26" s="1"/>
  <c r="U436" i="7"/>
  <c r="U435" i="7" s="1"/>
  <c r="U419" i="7"/>
  <c r="L23" i="26" s="1"/>
  <c r="U440" i="7"/>
  <c r="AH414" i="7"/>
  <c r="AH413" i="7"/>
  <c r="U319" i="7"/>
  <c r="J31" i="26" s="1"/>
  <c r="U323" i="7"/>
  <c r="J35" i="26" s="1"/>
  <c r="J23" i="26"/>
  <c r="Y304" i="7"/>
  <c r="J16" i="27" s="1"/>
  <c r="K25" i="26"/>
  <c r="K26" i="26"/>
  <c r="K29" i="26"/>
  <c r="K30" i="26"/>
  <c r="K32" i="26"/>
  <c r="K33" i="26"/>
  <c r="K34" i="26"/>
  <c r="K35" i="26"/>
  <c r="K36" i="26"/>
  <c r="K38" i="26"/>
  <c r="K24" i="26"/>
  <c r="K13" i="26"/>
  <c r="K16" i="26"/>
  <c r="K18" i="26"/>
  <c r="K19" i="26"/>
  <c r="K20" i="26"/>
  <c r="K21" i="26"/>
  <c r="K23" i="26"/>
  <c r="J25" i="26"/>
  <c r="J26" i="26"/>
  <c r="J27" i="26"/>
  <c r="J29" i="26"/>
  <c r="J32" i="26"/>
  <c r="J33" i="26"/>
  <c r="J34" i="26"/>
  <c r="J36" i="26"/>
  <c r="J38" i="26"/>
  <c r="J24" i="26"/>
  <c r="J10" i="26"/>
  <c r="J14" i="26"/>
  <c r="J16" i="26"/>
  <c r="J17" i="26"/>
  <c r="J18" i="26"/>
  <c r="J19" i="26"/>
  <c r="J20" i="26"/>
  <c r="J21" i="26"/>
  <c r="J22" i="26"/>
  <c r="J9" i="26"/>
  <c r="U325" i="7"/>
  <c r="J37" i="26" s="1"/>
  <c r="U328" i="7"/>
  <c r="J11" i="26"/>
  <c r="J30" i="26"/>
  <c r="U301" i="7"/>
  <c r="J13" i="26" s="1"/>
  <c r="U356" i="7"/>
  <c r="K9" i="26" s="1"/>
  <c r="U390" i="7"/>
  <c r="U378" i="7"/>
  <c r="K31" i="26" s="1"/>
  <c r="U364" i="7"/>
  <c r="K17" i="26" s="1"/>
  <c r="K28" i="26"/>
  <c r="U384" i="7"/>
  <c r="K37" i="26" s="1"/>
  <c r="U387" i="7"/>
  <c r="U358" i="7"/>
  <c r="K11" i="26" s="1"/>
  <c r="U374" i="7"/>
  <c r="K27" i="26" s="1"/>
  <c r="U361" i="7"/>
  <c r="K14" i="26" s="1"/>
  <c r="U357" i="7"/>
  <c r="K10" i="26" s="1"/>
  <c r="U369" i="7"/>
  <c r="K22" i="26" s="1"/>
  <c r="I25" i="26"/>
  <c r="I26" i="26"/>
  <c r="I27" i="26"/>
  <c r="I32" i="26"/>
  <c r="I34" i="26"/>
  <c r="I35" i="26"/>
  <c r="I36" i="26"/>
  <c r="I38" i="26"/>
  <c r="I24" i="26"/>
  <c r="I13" i="26"/>
  <c r="I14" i="26"/>
  <c r="I17" i="26"/>
  <c r="I18" i="26"/>
  <c r="I21" i="26"/>
  <c r="I22" i="26"/>
  <c r="U239" i="7"/>
  <c r="I9" i="26" s="1"/>
  <c r="I10" i="26"/>
  <c r="I16" i="26"/>
  <c r="U261" i="7"/>
  <c r="I31" i="26" s="1"/>
  <c r="U263" i="7"/>
  <c r="I33" i="26" s="1"/>
  <c r="I37" i="26"/>
  <c r="I11" i="26"/>
  <c r="I28" i="26"/>
  <c r="I23" i="26"/>
  <c r="U259" i="7"/>
  <c r="I29" i="26" s="1"/>
  <c r="U274" i="7"/>
  <c r="I30" i="26"/>
  <c r="G9" i="26"/>
  <c r="G10" i="26"/>
  <c r="H26" i="26"/>
  <c r="H29" i="26"/>
  <c r="H32" i="26"/>
  <c r="H34" i="26"/>
  <c r="H35" i="26"/>
  <c r="H36" i="26"/>
  <c r="H37" i="26"/>
  <c r="H38" i="26"/>
  <c r="H24" i="26"/>
  <c r="H10" i="26"/>
  <c r="H11" i="26"/>
  <c r="H13" i="26"/>
  <c r="H14" i="26"/>
  <c r="H16" i="26"/>
  <c r="H17" i="26"/>
  <c r="H18" i="26"/>
  <c r="H19" i="26"/>
  <c r="H20" i="26"/>
  <c r="H21" i="26"/>
  <c r="H22" i="26"/>
  <c r="H9" i="26"/>
  <c r="H23" i="26"/>
  <c r="H31" i="26"/>
  <c r="U208" i="7"/>
  <c r="H33" i="26" s="1"/>
  <c r="U202" i="7"/>
  <c r="H27" i="26" s="1"/>
  <c r="U219" i="7"/>
  <c r="H28" i="26"/>
  <c r="U205" i="7"/>
  <c r="AH193" i="7"/>
  <c r="AH199" i="7" s="1"/>
  <c r="AH219" i="7"/>
  <c r="AH225" i="7" s="1"/>
  <c r="U200" i="7"/>
  <c r="H25" i="26" s="1"/>
  <c r="G25" i="26"/>
  <c r="G26" i="26"/>
  <c r="G31" i="26"/>
  <c r="G32" i="26"/>
  <c r="G33" i="26"/>
  <c r="G34" i="26"/>
  <c r="G35" i="26"/>
  <c r="G36" i="26"/>
  <c r="G38" i="26"/>
  <c r="G24" i="26"/>
  <c r="G13" i="26"/>
  <c r="G14" i="26"/>
  <c r="G16" i="26"/>
  <c r="G17" i="26"/>
  <c r="G19" i="26"/>
  <c r="G20" i="26"/>
  <c r="G22" i="26"/>
  <c r="F25" i="26"/>
  <c r="F26" i="26"/>
  <c r="F27" i="26"/>
  <c r="F32" i="26"/>
  <c r="F34" i="26"/>
  <c r="F35" i="26"/>
  <c r="F36" i="26"/>
  <c r="F38" i="26"/>
  <c r="F24" i="26"/>
  <c r="F13" i="26"/>
  <c r="F14" i="26"/>
  <c r="F16" i="26"/>
  <c r="F17" i="26"/>
  <c r="F18" i="26"/>
  <c r="F19" i="26"/>
  <c r="F20" i="26"/>
  <c r="F21" i="26"/>
  <c r="F22" i="26"/>
  <c r="F9" i="26"/>
  <c r="E25" i="26"/>
  <c r="E27" i="26"/>
  <c r="E29" i="26"/>
  <c r="E30" i="26"/>
  <c r="E34" i="26"/>
  <c r="E35" i="26"/>
  <c r="E36" i="26"/>
  <c r="E37" i="26"/>
  <c r="E38" i="26"/>
  <c r="E24" i="26"/>
  <c r="E11" i="26"/>
  <c r="E13" i="26"/>
  <c r="E14" i="26"/>
  <c r="E17" i="26"/>
  <c r="E18" i="26"/>
  <c r="E19" i="26"/>
  <c r="E20" i="26"/>
  <c r="E21" i="26"/>
  <c r="E22" i="26"/>
  <c r="E23" i="26"/>
  <c r="E9" i="26"/>
  <c r="G18" i="26"/>
  <c r="G37" i="26"/>
  <c r="G28" i="26"/>
  <c r="G27" i="26"/>
  <c r="G11" i="26"/>
  <c r="G29" i="26"/>
  <c r="U144" i="7"/>
  <c r="G23" i="26"/>
  <c r="U135" i="7"/>
  <c r="G21" i="26" s="1"/>
  <c r="U63" i="7"/>
  <c r="F10" i="26" s="1"/>
  <c r="F31" i="26"/>
  <c r="F37" i="26"/>
  <c r="U95" i="7"/>
  <c r="U64" i="7"/>
  <c r="F11" i="26" s="1"/>
  <c r="AA81" i="7"/>
  <c r="U76" i="7"/>
  <c r="F23" i="26" s="1"/>
  <c r="F29" i="26"/>
  <c r="U97" i="7"/>
  <c r="F30" i="26"/>
  <c r="AH71" i="7"/>
  <c r="AH77" i="7" s="1"/>
  <c r="AH102" i="7"/>
  <c r="AH103" i="7" s="1"/>
  <c r="F33" i="26"/>
  <c r="E10" i="26"/>
  <c r="AH420" i="7" l="1"/>
  <c r="G30" i="26"/>
  <c r="T144" i="7"/>
  <c r="U92" i="7"/>
  <c r="F39" i="26" s="1"/>
  <c r="H30" i="26"/>
  <c r="O30" i="26" s="1"/>
  <c r="P30" i="26" s="1"/>
  <c r="T205" i="7"/>
  <c r="X205" i="7" s="1"/>
  <c r="U327" i="7"/>
  <c r="J39" i="26" s="1"/>
  <c r="U386" i="7"/>
  <c r="AH475" i="7"/>
  <c r="O17" i="26"/>
  <c r="P17" i="26" s="1"/>
  <c r="O25" i="26"/>
  <c r="P25" i="26" s="1"/>
  <c r="O14" i="26"/>
  <c r="P14" i="26" s="1"/>
  <c r="O13" i="26"/>
  <c r="P13" i="26" s="1"/>
  <c r="O24" i="26"/>
  <c r="P24" i="26" s="1"/>
  <c r="O38" i="26"/>
  <c r="P38" i="26" s="1"/>
  <c r="O10" i="26"/>
  <c r="P10" i="26" s="1"/>
  <c r="O37" i="26"/>
  <c r="P37" i="26" s="1"/>
  <c r="O22" i="26"/>
  <c r="P22" i="26" s="1"/>
  <c r="O36" i="26"/>
  <c r="P36" i="26" s="1"/>
  <c r="O23" i="26"/>
  <c r="P23" i="26" s="1"/>
  <c r="O9" i="26"/>
  <c r="P9" i="26" s="1"/>
  <c r="O21" i="26"/>
  <c r="P21" i="26" s="1"/>
  <c r="O35" i="26"/>
  <c r="P35" i="26" s="1"/>
  <c r="O34" i="26"/>
  <c r="P34" i="26" s="1"/>
  <c r="O18" i="26"/>
  <c r="P18" i="26" s="1"/>
  <c r="O29" i="26"/>
  <c r="P29" i="26" s="1"/>
  <c r="O27" i="26"/>
  <c r="P27" i="26" s="1"/>
  <c r="O11" i="26"/>
  <c r="P11" i="26" s="1"/>
  <c r="E32" i="26"/>
  <c r="O32" i="26" s="1"/>
  <c r="P32" i="26" s="1"/>
  <c r="E26" i="26"/>
  <c r="O26" i="26" s="1"/>
  <c r="P26" i="26" s="1"/>
  <c r="F28" i="26"/>
  <c r="U411" i="7"/>
  <c r="L15" i="26" s="1"/>
  <c r="X144" i="7" l="1"/>
  <c r="Z144" i="7"/>
  <c r="E16" i="26"/>
  <c r="O16" i="26" s="1"/>
  <c r="P16" i="26" s="1"/>
  <c r="E28" i="26"/>
  <c r="O28" i="26" s="1"/>
  <c r="P28" i="26" s="1"/>
  <c r="U29" i="7"/>
  <c r="U31" i="7"/>
  <c r="E33" i="26" l="1"/>
  <c r="O33" i="26" s="1"/>
  <c r="P33" i="26" s="1"/>
  <c r="Y31" i="7"/>
  <c r="E33" i="27" s="1"/>
  <c r="E31" i="26"/>
  <c r="O31" i="26" s="1"/>
  <c r="P31" i="26" s="1"/>
  <c r="Y29" i="7"/>
  <c r="E31" i="27" s="1"/>
  <c r="W23" i="7"/>
  <c r="W24" i="7"/>
  <c r="E26" i="25" s="1"/>
  <c r="W28" i="7"/>
  <c r="W32" i="7"/>
  <c r="E34" i="25" s="1"/>
  <c r="W33" i="7"/>
  <c r="E35" i="25" s="1"/>
  <c r="W34" i="7"/>
  <c r="E36" i="25" s="1"/>
  <c r="W18" i="7"/>
  <c r="E20" i="25" s="1"/>
  <c r="W19" i="7"/>
  <c r="E21" i="25" s="1"/>
  <c r="W64" i="7"/>
  <c r="F11" i="25" s="1"/>
  <c r="W67" i="7"/>
  <c r="W70" i="7"/>
  <c r="F17" i="25" s="1"/>
  <c r="W71" i="7"/>
  <c r="F18" i="25" s="1"/>
  <c r="W74" i="7"/>
  <c r="F21" i="25" s="1"/>
  <c r="W75" i="7"/>
  <c r="W78" i="7"/>
  <c r="F25" i="25" s="1"/>
  <c r="W80" i="7"/>
  <c r="F27" i="25" s="1"/>
  <c r="W85" i="7"/>
  <c r="F32" i="25" s="1"/>
  <c r="W86" i="7"/>
  <c r="F33" i="25" s="1"/>
  <c r="W87" i="7"/>
  <c r="F34" i="25" s="1"/>
  <c r="W89" i="7"/>
  <c r="F36" i="25" s="1"/>
  <c r="W91" i="7"/>
  <c r="F38" i="25" s="1"/>
  <c r="W127" i="7"/>
  <c r="G13" i="25" s="1"/>
  <c r="W131" i="7"/>
  <c r="W134" i="7"/>
  <c r="G20" i="25" s="1"/>
  <c r="W136" i="7"/>
  <c r="G22" i="25" s="1"/>
  <c r="W139" i="7"/>
  <c r="W140" i="7"/>
  <c r="G26" i="25" s="1"/>
  <c r="W145" i="7"/>
  <c r="G31" i="25" s="1"/>
  <c r="W146" i="7"/>
  <c r="G32" i="25" s="1"/>
  <c r="W147" i="7"/>
  <c r="G33" i="25" s="1"/>
  <c r="W148" i="7"/>
  <c r="G34" i="25" s="1"/>
  <c r="W149" i="7"/>
  <c r="G35" i="25" s="1"/>
  <c r="W150" i="7"/>
  <c r="G36" i="25" s="1"/>
  <c r="W152" i="7"/>
  <c r="G38" i="25" s="1"/>
  <c r="W188" i="7"/>
  <c r="W192" i="7"/>
  <c r="H17" i="25" s="1"/>
  <c r="W195" i="7"/>
  <c r="H20" i="25" s="1"/>
  <c r="W196" i="7"/>
  <c r="W197" i="7"/>
  <c r="W201" i="7"/>
  <c r="W209" i="7"/>
  <c r="H34" i="25" s="1"/>
  <c r="W210" i="7"/>
  <c r="H35" i="25" s="1"/>
  <c r="W211" i="7"/>
  <c r="H36" i="25" s="1"/>
  <c r="W213" i="7"/>
  <c r="H38" i="25" s="1"/>
  <c r="W243" i="7"/>
  <c r="I13" i="25" s="1"/>
  <c r="W252" i="7"/>
  <c r="I22" i="25" s="1"/>
  <c r="W256" i="7"/>
  <c r="I26" i="25" s="1"/>
  <c r="W262" i="7"/>
  <c r="W263" i="7"/>
  <c r="I33" i="25" s="1"/>
  <c r="W265" i="7"/>
  <c r="I35" i="25" s="1"/>
  <c r="W266" i="7"/>
  <c r="I36" i="25" s="1"/>
  <c r="W301" i="7"/>
  <c r="J13" i="25" s="1"/>
  <c r="W305" i="7"/>
  <c r="J17" i="25" s="1"/>
  <c r="W310" i="7"/>
  <c r="J22" i="25" s="1"/>
  <c r="W313" i="7"/>
  <c r="J25" i="25" s="1"/>
  <c r="W315" i="7"/>
  <c r="J27" i="25" s="1"/>
  <c r="W320" i="7"/>
  <c r="J32" i="25" s="1"/>
  <c r="W321" i="7"/>
  <c r="J33" i="25" s="1"/>
  <c r="W322" i="7"/>
  <c r="J34" i="25" s="1"/>
  <c r="W324" i="7"/>
  <c r="W326" i="7"/>
  <c r="W365" i="7"/>
  <c r="K18" i="25" s="1"/>
  <c r="W366" i="7"/>
  <c r="K19" i="25" s="1"/>
  <c r="W368" i="7"/>
  <c r="K21" i="25" s="1"/>
  <c r="W372" i="7"/>
  <c r="K25" i="25" s="1"/>
  <c r="W373" i="7"/>
  <c r="K26" i="25" s="1"/>
  <c r="W379" i="7"/>
  <c r="K32" i="25" s="1"/>
  <c r="W380" i="7"/>
  <c r="K33" i="25" s="1"/>
  <c r="W381" i="7"/>
  <c r="K34" i="25" s="1"/>
  <c r="W382" i="7"/>
  <c r="K35" i="25" s="1"/>
  <c r="W383" i="7"/>
  <c r="K36" i="25" s="1"/>
  <c r="W385" i="7"/>
  <c r="K38" i="25" s="1"/>
  <c r="W409" i="7"/>
  <c r="L13" i="25" s="1"/>
  <c r="W416" i="7"/>
  <c r="L20" i="25" s="1"/>
  <c r="W418" i="7"/>
  <c r="L22" i="25" s="1"/>
  <c r="W421" i="7"/>
  <c r="L25" i="25" s="1"/>
  <c r="W422" i="7"/>
  <c r="L26" i="25" s="1"/>
  <c r="W428" i="7"/>
  <c r="L32" i="25" s="1"/>
  <c r="W429" i="7"/>
  <c r="L33" i="25" s="1"/>
  <c r="W430" i="7"/>
  <c r="L34" i="25" s="1"/>
  <c r="W431" i="7"/>
  <c r="L35" i="25" s="1"/>
  <c r="W432" i="7"/>
  <c r="L36" i="25" s="1"/>
  <c r="W434" i="7"/>
  <c r="L38" i="25" s="1"/>
  <c r="W484" i="7"/>
  <c r="M33" i="25" s="1"/>
  <c r="W487" i="7"/>
  <c r="M36" i="25" s="1"/>
  <c r="W489" i="7"/>
  <c r="M38" i="25" s="1"/>
  <c r="W475" i="7"/>
  <c r="M24" i="25" s="1"/>
  <c r="W464" i="7"/>
  <c r="M13" i="25" s="1"/>
  <c r="W468" i="7"/>
  <c r="M17" i="25" s="1"/>
  <c r="W469" i="7"/>
  <c r="M18" i="25" s="1"/>
  <c r="W472" i="7"/>
  <c r="M21" i="25" s="1"/>
  <c r="W473" i="7"/>
  <c r="M22" i="25" s="1"/>
  <c r="W536" i="7"/>
  <c r="N25" i="25" s="1"/>
  <c r="W537" i="7"/>
  <c r="N26" i="25" s="1"/>
  <c r="W541" i="7"/>
  <c r="N30" i="25" s="1"/>
  <c r="W542" i="7"/>
  <c r="N31" i="25" s="1"/>
  <c r="W543" i="7"/>
  <c r="N32" i="25" s="1"/>
  <c r="W544" i="7"/>
  <c r="N33" i="25" s="1"/>
  <c r="W545" i="7"/>
  <c r="N34" i="25" s="1"/>
  <c r="W546" i="7"/>
  <c r="N35" i="25" s="1"/>
  <c r="W547" i="7"/>
  <c r="N36" i="25" s="1"/>
  <c r="W549" i="7"/>
  <c r="N38" i="25" s="1"/>
  <c r="W524" i="7"/>
  <c r="N13" i="25" s="1"/>
  <c r="W528" i="7"/>
  <c r="N17" i="25" s="1"/>
  <c r="W531" i="7"/>
  <c r="N20" i="25" s="1"/>
  <c r="W533" i="7"/>
  <c r="N22" i="25" s="1"/>
  <c r="J36" i="25"/>
  <c r="J38" i="25"/>
  <c r="I32" i="25"/>
  <c r="H26" i="25"/>
  <c r="H13" i="25"/>
  <c r="H21" i="25"/>
  <c r="H22" i="25"/>
  <c r="G25" i="25"/>
  <c r="G17" i="25"/>
  <c r="F14" i="25"/>
  <c r="F22" i="25"/>
  <c r="E25" i="25"/>
  <c r="E30" i="25"/>
  <c r="O36" i="25" l="1"/>
  <c r="P36" i="25" s="1"/>
  <c r="W81" i="7"/>
  <c r="F28" i="25" s="1"/>
  <c r="M31" i="24"/>
  <c r="W480" i="7"/>
  <c r="M29" i="25" s="1"/>
  <c r="AF468" i="7"/>
  <c r="AF475" i="7" s="1"/>
  <c r="F28" i="24"/>
  <c r="AA79" i="7"/>
  <c r="F10" i="24"/>
  <c r="N38" i="24"/>
  <c r="M38" i="24"/>
  <c r="L38" i="24"/>
  <c r="K38" i="24"/>
  <c r="J38" i="24"/>
  <c r="I38" i="24"/>
  <c r="H38" i="24"/>
  <c r="G38" i="24"/>
  <c r="F38" i="24"/>
  <c r="N36" i="24"/>
  <c r="M36" i="24"/>
  <c r="L36" i="24"/>
  <c r="K36" i="24"/>
  <c r="J36" i="24"/>
  <c r="I36" i="24"/>
  <c r="H36" i="24"/>
  <c r="G36" i="24"/>
  <c r="F36" i="24"/>
  <c r="E36" i="24"/>
  <c r="N35" i="24"/>
  <c r="L35" i="24"/>
  <c r="K35" i="24"/>
  <c r="J35" i="24"/>
  <c r="I35" i="24"/>
  <c r="H35" i="24"/>
  <c r="G35" i="24"/>
  <c r="E35" i="24"/>
  <c r="N34" i="24"/>
  <c r="M34" i="24"/>
  <c r="L34" i="24"/>
  <c r="K34" i="24"/>
  <c r="J34" i="24"/>
  <c r="H34" i="24"/>
  <c r="G34" i="24"/>
  <c r="F34" i="24"/>
  <c r="E34" i="24"/>
  <c r="N33" i="24"/>
  <c r="M33" i="24"/>
  <c r="L33" i="24"/>
  <c r="K33" i="24"/>
  <c r="J33" i="24"/>
  <c r="I33" i="24"/>
  <c r="H33" i="24"/>
  <c r="G33" i="24"/>
  <c r="F33" i="24"/>
  <c r="E33" i="24"/>
  <c r="N32" i="24"/>
  <c r="L32" i="24"/>
  <c r="K32" i="24"/>
  <c r="J32" i="24"/>
  <c r="I32" i="24"/>
  <c r="G32" i="24"/>
  <c r="F32" i="24"/>
  <c r="E32" i="24"/>
  <c r="N31" i="24"/>
  <c r="K31" i="24"/>
  <c r="H31" i="24"/>
  <c r="G31" i="24"/>
  <c r="N30" i="24"/>
  <c r="L30" i="24"/>
  <c r="K30" i="24"/>
  <c r="J30" i="24"/>
  <c r="H30" i="24"/>
  <c r="G30" i="24"/>
  <c r="E30" i="24"/>
  <c r="F29" i="24"/>
  <c r="N28" i="24"/>
  <c r="M28" i="24"/>
  <c r="L27" i="24"/>
  <c r="K27" i="24"/>
  <c r="J27" i="24"/>
  <c r="H27" i="24"/>
  <c r="G27" i="24"/>
  <c r="F27" i="24"/>
  <c r="N26" i="24"/>
  <c r="M26" i="24"/>
  <c r="L26" i="24"/>
  <c r="K26" i="24"/>
  <c r="I26" i="24"/>
  <c r="H26" i="24"/>
  <c r="G26" i="24"/>
  <c r="E26" i="24"/>
  <c r="N25" i="24"/>
  <c r="L25" i="24"/>
  <c r="K25" i="24"/>
  <c r="J25" i="24"/>
  <c r="H25" i="24"/>
  <c r="G25" i="24"/>
  <c r="F25" i="24"/>
  <c r="E25" i="24"/>
  <c r="N24" i="24"/>
  <c r="M24" i="24"/>
  <c r="L24" i="24"/>
  <c r="J24" i="24"/>
  <c r="I24" i="24"/>
  <c r="H24" i="24"/>
  <c r="F24" i="24"/>
  <c r="E24" i="24"/>
  <c r="L23" i="24"/>
  <c r="H23" i="24"/>
  <c r="G23" i="24"/>
  <c r="E23" i="24"/>
  <c r="N22" i="24"/>
  <c r="M22" i="24"/>
  <c r="L22" i="24"/>
  <c r="K22" i="24"/>
  <c r="J22" i="24"/>
  <c r="I22" i="24"/>
  <c r="H22" i="24"/>
  <c r="G22" i="24"/>
  <c r="F22" i="24"/>
  <c r="M21" i="24"/>
  <c r="L21" i="24"/>
  <c r="K21" i="24"/>
  <c r="H21" i="24"/>
  <c r="G21" i="24"/>
  <c r="F21" i="24"/>
  <c r="E21" i="24"/>
  <c r="N20" i="24"/>
  <c r="L20" i="24"/>
  <c r="H20" i="24"/>
  <c r="G20" i="24"/>
  <c r="E20" i="24"/>
  <c r="K19" i="24"/>
  <c r="I19" i="24"/>
  <c r="F19" i="24"/>
  <c r="M18" i="24"/>
  <c r="L18" i="24"/>
  <c r="K18" i="24"/>
  <c r="I18" i="24"/>
  <c r="G18" i="24"/>
  <c r="F18" i="24"/>
  <c r="N17" i="24"/>
  <c r="M17" i="24"/>
  <c r="K17" i="24"/>
  <c r="J17" i="24"/>
  <c r="I17" i="24"/>
  <c r="H17" i="24"/>
  <c r="G17" i="24"/>
  <c r="F17" i="24"/>
  <c r="M16" i="24"/>
  <c r="J16" i="24"/>
  <c r="H16" i="24"/>
  <c r="F14" i="24"/>
  <c r="N13" i="24"/>
  <c r="M13" i="24"/>
  <c r="L13" i="24"/>
  <c r="K13" i="24"/>
  <c r="J13" i="24"/>
  <c r="I13" i="24"/>
  <c r="H13" i="24"/>
  <c r="G13" i="24"/>
  <c r="AN54" i="24"/>
  <c r="L11" i="24"/>
  <c r="K11" i="24"/>
  <c r="H11" i="24"/>
  <c r="F11" i="24"/>
  <c r="I37" i="24"/>
  <c r="G37" i="24"/>
  <c r="F37" i="24"/>
  <c r="E16" i="24"/>
  <c r="S520" i="7"/>
  <c r="N9" i="24" s="1"/>
  <c r="N10" i="24"/>
  <c r="W529" i="7"/>
  <c r="N18" i="25" s="1"/>
  <c r="N37" i="24"/>
  <c r="S551" i="7"/>
  <c r="S550" i="7" s="1"/>
  <c r="S522" i="7"/>
  <c r="S538" i="7"/>
  <c r="W538" i="7" s="1"/>
  <c r="N27" i="25" s="1"/>
  <c r="N29" i="24"/>
  <c r="S555" i="7"/>
  <c r="S532" i="7"/>
  <c r="AF524" i="7"/>
  <c r="AF528" i="7"/>
  <c r="AF529" i="7"/>
  <c r="S525" i="7"/>
  <c r="N14" i="24" s="1"/>
  <c r="AF526" i="7"/>
  <c r="K24" i="24"/>
  <c r="AF535" i="7" l="1"/>
  <c r="O33" i="24"/>
  <c r="P33" i="24" s="1"/>
  <c r="O36" i="24"/>
  <c r="P36" i="24" s="1"/>
  <c r="W79" i="7"/>
  <c r="F26" i="25" s="1"/>
  <c r="E37" i="24"/>
  <c r="Y35" i="7"/>
  <c r="E37" i="27" s="1"/>
  <c r="N21" i="24"/>
  <c r="W532" i="7"/>
  <c r="N21" i="25" s="1"/>
  <c r="N16" i="24"/>
  <c r="W527" i="7"/>
  <c r="N16" i="25" s="1"/>
  <c r="N23" i="24"/>
  <c r="W534" i="7"/>
  <c r="N23" i="25" s="1"/>
  <c r="M19" i="24"/>
  <c r="W470" i="7"/>
  <c r="M19" i="25" s="1"/>
  <c r="N11" i="24"/>
  <c r="W522" i="7"/>
  <c r="N11" i="25" s="1"/>
  <c r="H37" i="24"/>
  <c r="W212" i="7"/>
  <c r="H37" i="25" s="1"/>
  <c r="M32" i="24"/>
  <c r="W483" i="7"/>
  <c r="M32" i="25" s="1"/>
  <c r="N18" i="24"/>
  <c r="N27" i="24"/>
  <c r="M23" i="24"/>
  <c r="J37" i="24"/>
  <c r="J28" i="24"/>
  <c r="J23" i="24"/>
  <c r="J26" i="24"/>
  <c r="J31" i="24"/>
  <c r="K10" i="24"/>
  <c r="K9" i="24"/>
  <c r="K23" i="24"/>
  <c r="K28" i="24"/>
  <c r="K29" i="24"/>
  <c r="K37" i="24"/>
  <c r="M37" i="24"/>
  <c r="I11" i="24"/>
  <c r="I30" i="24"/>
  <c r="I28" i="24"/>
  <c r="I23" i="24"/>
  <c r="I14" i="24"/>
  <c r="J29" i="24" l="1"/>
  <c r="W317" i="7"/>
  <c r="J29" i="25" s="1"/>
  <c r="M30" i="24"/>
  <c r="W481" i="7"/>
  <c r="M30" i="25" s="1"/>
  <c r="M14" i="24"/>
  <c r="W465" i="7"/>
  <c r="M14" i="25" s="1"/>
  <c r="K16" i="24"/>
  <c r="W363" i="7"/>
  <c r="K16" i="25" s="1"/>
  <c r="J21" i="24"/>
  <c r="W309" i="7"/>
  <c r="J21" i="25" s="1"/>
  <c r="M11" i="24"/>
  <c r="W462" i="7"/>
  <c r="M11" i="25" s="1"/>
  <c r="K14" i="24"/>
  <c r="W361" i="7"/>
  <c r="K14" i="25" s="1"/>
  <c r="J14" i="24"/>
  <c r="W302" i="7"/>
  <c r="J14" i="25" s="1"/>
  <c r="J11" i="24"/>
  <c r="W299" i="7"/>
  <c r="J11" i="25" s="1"/>
  <c r="S257" i="7" l="1"/>
  <c r="I27" i="24" s="1"/>
  <c r="S255" i="7"/>
  <c r="I25" i="24" l="1"/>
  <c r="W255" i="7"/>
  <c r="I25" i="25" s="1"/>
  <c r="G11" i="24"/>
  <c r="S9" i="7"/>
  <c r="J9" i="24"/>
  <c r="J10" i="24"/>
  <c r="S406" i="7"/>
  <c r="L10" i="24" s="1"/>
  <c r="S405" i="7"/>
  <c r="L9" i="24" s="1"/>
  <c r="M9" i="24"/>
  <c r="M29" i="24"/>
  <c r="M10" i="24"/>
  <c r="S478" i="7"/>
  <c r="S476" i="7"/>
  <c r="L31" i="24"/>
  <c r="S413" i="7"/>
  <c r="L29" i="24"/>
  <c r="AF445" i="7"/>
  <c r="AF446" i="7" s="1"/>
  <c r="L37" i="24"/>
  <c r="O37" i="24" s="1"/>
  <c r="L28" i="24"/>
  <c r="L14" i="24"/>
  <c r="S239" i="7"/>
  <c r="I9" i="24" s="1"/>
  <c r="S240" i="7"/>
  <c r="I10" i="24" s="1"/>
  <c r="I16" i="24"/>
  <c r="I29" i="24"/>
  <c r="S251" i="7"/>
  <c r="I31" i="24"/>
  <c r="S185" i="7"/>
  <c r="H10" i="24" s="1"/>
  <c r="S184" i="7"/>
  <c r="S216" i="7"/>
  <c r="S214" i="7" s="1"/>
  <c r="H28" i="24"/>
  <c r="AF214" i="7"/>
  <c r="AF215" i="7"/>
  <c r="AF218" i="7"/>
  <c r="AF225" i="7" s="1"/>
  <c r="S124" i="7"/>
  <c r="G10" i="24" s="1"/>
  <c r="S123" i="7"/>
  <c r="G9" i="24" s="1"/>
  <c r="G24" i="24"/>
  <c r="O24" i="24" s="1"/>
  <c r="P24" i="24" s="1"/>
  <c r="G28" i="24"/>
  <c r="AF156" i="7"/>
  <c r="AF164" i="7" s="1"/>
  <c r="G29" i="24"/>
  <c r="S155" i="7"/>
  <c r="S153" i="7" s="1"/>
  <c r="S128" i="7"/>
  <c r="G14" i="24" s="1"/>
  <c r="AF123" i="7"/>
  <c r="AF138" i="7" s="1"/>
  <c r="P37" i="24" l="1"/>
  <c r="AF216" i="7"/>
  <c r="S194" i="7" s="1"/>
  <c r="H9" i="24"/>
  <c r="AA184" i="7"/>
  <c r="H9" i="28" s="1"/>
  <c r="J18" i="24"/>
  <c r="W306" i="7"/>
  <c r="J18" i="25" s="1"/>
  <c r="L16" i="24"/>
  <c r="W412" i="7"/>
  <c r="L16" i="25" s="1"/>
  <c r="M25" i="24"/>
  <c r="O25" i="24" s="1"/>
  <c r="P25" i="24" s="1"/>
  <c r="W476" i="7"/>
  <c r="M25" i="25" s="1"/>
  <c r="M27" i="24"/>
  <c r="W478" i="7"/>
  <c r="M27" i="25" s="1"/>
  <c r="H29" i="24"/>
  <c r="W204" i="7"/>
  <c r="H29" i="25" s="1"/>
  <c r="E17" i="24"/>
  <c r="E17" i="25"/>
  <c r="M35" i="24"/>
  <c r="W486" i="7"/>
  <c r="M35" i="25" s="1"/>
  <c r="F23" i="24"/>
  <c r="O23" i="24" s="1"/>
  <c r="W76" i="7"/>
  <c r="F23" i="25" s="1"/>
  <c r="H32" i="24"/>
  <c r="O32" i="24" s="1"/>
  <c r="P32" i="24" s="1"/>
  <c r="W207" i="7"/>
  <c r="H32" i="25" s="1"/>
  <c r="G16" i="24"/>
  <c r="W130" i="7"/>
  <c r="G16" i="25" s="1"/>
  <c r="E11" i="24"/>
  <c r="O11" i="24" s="1"/>
  <c r="P11" i="24" s="1"/>
  <c r="W9" i="7"/>
  <c r="E11" i="25" s="1"/>
  <c r="H18" i="24"/>
  <c r="W193" i="7"/>
  <c r="H18" i="25" s="1"/>
  <c r="I34" i="24"/>
  <c r="O34" i="24" s="1"/>
  <c r="W264" i="7"/>
  <c r="I34" i="25" s="1"/>
  <c r="H14" i="24"/>
  <c r="W189" i="7"/>
  <c r="H14" i="25" s="1"/>
  <c r="I21" i="24"/>
  <c r="O21" i="24" s="1"/>
  <c r="P21" i="24" s="1"/>
  <c r="W251" i="7"/>
  <c r="I21" i="25" s="1"/>
  <c r="L17" i="24"/>
  <c r="W413" i="7"/>
  <c r="L17" i="25" s="1"/>
  <c r="F26" i="24"/>
  <c r="O26" i="24" s="1"/>
  <c r="P26" i="24" s="1"/>
  <c r="S62" i="7"/>
  <c r="F9" i="24" s="1"/>
  <c r="AF73" i="7"/>
  <c r="AF77" i="7" s="1"/>
  <c r="AA84" i="7"/>
  <c r="S88" i="7"/>
  <c r="AA88" i="7" s="1"/>
  <c r="AA83" i="7"/>
  <c r="S66" i="7"/>
  <c r="P34" i="24" l="1"/>
  <c r="P23" i="24"/>
  <c r="O17" i="24"/>
  <c r="P17" i="24" s="1"/>
  <c r="Y84" i="7"/>
  <c r="F31" i="27" s="1"/>
  <c r="F31" i="24"/>
  <c r="W84" i="7"/>
  <c r="F31" i="25" s="1"/>
  <c r="F16" i="24"/>
  <c r="O16" i="24" s="1"/>
  <c r="P16" i="24" s="1"/>
  <c r="W69" i="7"/>
  <c r="F16" i="25" s="1"/>
  <c r="F35" i="24"/>
  <c r="O35" i="24" s="1"/>
  <c r="P35" i="24" s="1"/>
  <c r="W88" i="7"/>
  <c r="F35" i="25" s="1"/>
  <c r="F13" i="24"/>
  <c r="W66" i="7"/>
  <c r="F13" i="25" s="1"/>
  <c r="F30" i="24"/>
  <c r="O30" i="24" s="1"/>
  <c r="P30" i="24" s="1"/>
  <c r="W83" i="7"/>
  <c r="F30" i="25" s="1"/>
  <c r="S8" i="7"/>
  <c r="E10" i="24" s="1"/>
  <c r="O10" i="24" s="1"/>
  <c r="S7" i="7"/>
  <c r="E31" i="24"/>
  <c r="O31" i="24" s="1"/>
  <c r="S11" i="7"/>
  <c r="E28" i="24"/>
  <c r="O28" i="24" s="1"/>
  <c r="S25" i="7"/>
  <c r="Y25" i="7" s="1"/>
  <c r="E27" i="27" s="1"/>
  <c r="S20" i="7"/>
  <c r="S39" i="7"/>
  <c r="S12" i="7"/>
  <c r="AF13" i="7"/>
  <c r="AF17" i="7"/>
  <c r="P10" i="24" l="1"/>
  <c r="P28" i="24"/>
  <c r="P31" i="24"/>
  <c r="E9" i="24"/>
  <c r="O9" i="24" s="1"/>
  <c r="P9" i="24" s="1"/>
  <c r="Y7" i="7"/>
  <c r="AF22" i="7"/>
  <c r="E22" i="24"/>
  <c r="O22" i="24" s="1"/>
  <c r="P22" i="24" s="1"/>
  <c r="W20" i="7"/>
  <c r="E22" i="25" s="1"/>
  <c r="E27" i="24"/>
  <c r="O27" i="24" s="1"/>
  <c r="P27" i="24" s="1"/>
  <c r="W25" i="7"/>
  <c r="E27" i="25" s="1"/>
  <c r="E13" i="24"/>
  <c r="O13" i="24" s="1"/>
  <c r="P13" i="24" s="1"/>
  <c r="W11" i="7"/>
  <c r="E13" i="25" s="1"/>
  <c r="E29" i="24"/>
  <c r="O29" i="24" s="1"/>
  <c r="W27" i="7"/>
  <c r="E29" i="25" s="1"/>
  <c r="E18" i="24"/>
  <c r="O18" i="24" s="1"/>
  <c r="P18" i="24" s="1"/>
  <c r="E18" i="25"/>
  <c r="E14" i="24"/>
  <c r="O14" i="24" s="1"/>
  <c r="P14" i="24" s="1"/>
  <c r="W12" i="7"/>
  <c r="E14" i="25" s="1"/>
  <c r="E38" i="24"/>
  <c r="O38" i="24" s="1"/>
  <c r="P38" i="24" s="1"/>
  <c r="W36" i="7"/>
  <c r="E38" i="25" s="1"/>
  <c r="W191" i="7"/>
  <c r="H16" i="25" s="1"/>
  <c r="W433" i="7"/>
  <c r="L37" i="25" s="1"/>
  <c r="W151" i="7"/>
  <c r="G37" i="25" s="1"/>
  <c r="N25" i="9"/>
  <c r="N26" i="9"/>
  <c r="N27" i="9"/>
  <c r="N30" i="9"/>
  <c r="N31" i="9"/>
  <c r="N32" i="9"/>
  <c r="N33" i="9"/>
  <c r="N34" i="9"/>
  <c r="N35" i="9"/>
  <c r="N36" i="9"/>
  <c r="N38" i="9"/>
  <c r="N11" i="9"/>
  <c r="N13" i="9"/>
  <c r="N16" i="9"/>
  <c r="N17" i="9"/>
  <c r="N18" i="9"/>
  <c r="N20" i="9"/>
  <c r="N21" i="9"/>
  <c r="N22" i="9"/>
  <c r="N23" i="9"/>
  <c r="Q521" i="7"/>
  <c r="W521" i="7" s="1"/>
  <c r="N10" i="25" s="1"/>
  <c r="Q520" i="7"/>
  <c r="W520" i="7" s="1"/>
  <c r="N9" i="25" s="1"/>
  <c r="AJ532" i="7"/>
  <c r="AD524" i="7"/>
  <c r="AN524" i="7" s="1"/>
  <c r="AD528" i="7"/>
  <c r="AJ528" i="7" s="1"/>
  <c r="Q525" i="7"/>
  <c r="N39" i="26"/>
  <c r="N39" i="24"/>
  <c r="S526" i="7"/>
  <c r="N15" i="24" s="1"/>
  <c r="AA549" i="7"/>
  <c r="N38" i="28" s="1"/>
  <c r="Y549" i="7"/>
  <c r="N38" i="27" s="1"/>
  <c r="Y534" i="7"/>
  <c r="N23" i="27" s="1"/>
  <c r="AA534" i="7"/>
  <c r="N23" i="28" s="1"/>
  <c r="AN534" i="7"/>
  <c r="AL534" i="7"/>
  <c r="AJ534" i="7"/>
  <c r="U523" i="7"/>
  <c r="N12" i="26" s="1"/>
  <c r="S523" i="7"/>
  <c r="N12" i="24" s="1"/>
  <c r="Y548" i="7"/>
  <c r="N37" i="27" s="1"/>
  <c r="AA533" i="7"/>
  <c r="N22" i="28" s="1"/>
  <c r="Y533" i="7"/>
  <c r="N22" i="27" s="1"/>
  <c r="AN533" i="7"/>
  <c r="AL533" i="7"/>
  <c r="AJ533" i="7"/>
  <c r="AL560" i="7"/>
  <c r="AA547" i="7"/>
  <c r="N36" i="28" s="1"/>
  <c r="Y547" i="7"/>
  <c r="N36" i="27" s="1"/>
  <c r="AA532" i="7"/>
  <c r="N21" i="28" s="1"/>
  <c r="Y532" i="7"/>
  <c r="N21" i="27" s="1"/>
  <c r="AL532" i="7"/>
  <c r="AL559" i="7"/>
  <c r="AJ559" i="7"/>
  <c r="AA546" i="7"/>
  <c r="N35" i="28" s="1"/>
  <c r="Y546" i="7"/>
  <c r="N35" i="27" s="1"/>
  <c r="AA531" i="7"/>
  <c r="N20" i="28" s="1"/>
  <c r="Y531" i="7"/>
  <c r="N20" i="27" s="1"/>
  <c r="AN531" i="7"/>
  <c r="AL531" i="7"/>
  <c r="AJ531" i="7"/>
  <c r="AL558" i="7"/>
  <c r="AJ558" i="7"/>
  <c r="Y545" i="7"/>
  <c r="N34" i="27" s="1"/>
  <c r="AA545" i="7"/>
  <c r="N34" i="28" s="1"/>
  <c r="AN530" i="7"/>
  <c r="AL530" i="7"/>
  <c r="AJ530" i="7"/>
  <c r="AL557" i="7"/>
  <c r="AJ557" i="7"/>
  <c r="AA544" i="7"/>
  <c r="N33" i="28" s="1"/>
  <c r="Y544" i="7"/>
  <c r="N33" i="27" s="1"/>
  <c r="AA529" i="7"/>
  <c r="N18" i="28" s="1"/>
  <c r="Y529" i="7"/>
  <c r="N18" i="27" s="1"/>
  <c r="AN529" i="7"/>
  <c r="AL529" i="7"/>
  <c r="AJ529" i="7"/>
  <c r="AL556" i="7"/>
  <c r="AJ556" i="7"/>
  <c r="AA543" i="7"/>
  <c r="N32" i="28" s="1"/>
  <c r="Y543" i="7"/>
  <c r="N32" i="27" s="1"/>
  <c r="Y528" i="7"/>
  <c r="N17" i="27" s="1"/>
  <c r="AA528" i="7"/>
  <c r="N17" i="28" s="1"/>
  <c r="AL528" i="7"/>
  <c r="AL555" i="7"/>
  <c r="AJ555" i="7"/>
  <c r="AA542" i="7"/>
  <c r="N31" i="28" s="1"/>
  <c r="Y542" i="7"/>
  <c r="N31" i="27" s="1"/>
  <c r="AA527" i="7"/>
  <c r="N16" i="28" s="1"/>
  <c r="Y527" i="7"/>
  <c r="N16" i="27" s="1"/>
  <c r="AN527" i="7"/>
  <c r="AL527" i="7"/>
  <c r="AJ527" i="7"/>
  <c r="AL554" i="7"/>
  <c r="AJ554" i="7"/>
  <c r="AA541" i="7"/>
  <c r="N30" i="28" s="1"/>
  <c r="Y541" i="7"/>
  <c r="N30" i="27" s="1"/>
  <c r="U526" i="7"/>
  <c r="N15" i="26" s="1"/>
  <c r="AN526" i="7"/>
  <c r="AL526" i="7"/>
  <c r="AJ526" i="7"/>
  <c r="AL553" i="7"/>
  <c r="AJ553" i="7"/>
  <c r="Y540" i="7"/>
  <c r="N29" i="27" s="1"/>
  <c r="Y525" i="7"/>
  <c r="N14" i="27" s="1"/>
  <c r="AN525" i="7"/>
  <c r="AL525" i="7"/>
  <c r="AJ525" i="7"/>
  <c r="AH552" i="7"/>
  <c r="AF552" i="7"/>
  <c r="S530" i="7" s="1"/>
  <c r="N19" i="24" s="1"/>
  <c r="AD552" i="7"/>
  <c r="Q530" i="7" s="1"/>
  <c r="Y539" i="7"/>
  <c r="N28" i="27" s="1"/>
  <c r="AA524" i="7"/>
  <c r="N13" i="28" s="1"/>
  <c r="Y524" i="7"/>
  <c r="N13" i="27" s="1"/>
  <c r="AL524" i="7"/>
  <c r="AL551" i="7"/>
  <c r="AJ551" i="7"/>
  <c r="AA538" i="7"/>
  <c r="N27" i="28" s="1"/>
  <c r="Y538" i="7"/>
  <c r="N27" i="27" s="1"/>
  <c r="AN523" i="7"/>
  <c r="AL523" i="7"/>
  <c r="AJ523" i="7"/>
  <c r="AL550" i="7"/>
  <c r="AJ550" i="7"/>
  <c r="Y537" i="7"/>
  <c r="N26" i="27" s="1"/>
  <c r="AA537" i="7"/>
  <c r="N26" i="28" s="1"/>
  <c r="AA522" i="7"/>
  <c r="N11" i="28" s="1"/>
  <c r="Y522" i="7"/>
  <c r="N11" i="27" s="1"/>
  <c r="AN522" i="7"/>
  <c r="AL522" i="7"/>
  <c r="AJ522" i="7"/>
  <c r="AH548" i="7"/>
  <c r="AH549" i="7" s="1"/>
  <c r="AF548" i="7"/>
  <c r="AF549" i="7" s="1"/>
  <c r="AD548" i="7"/>
  <c r="AD549" i="7" s="1"/>
  <c r="AA536" i="7"/>
  <c r="N25" i="28" s="1"/>
  <c r="Y536" i="7"/>
  <c r="N25" i="27" s="1"/>
  <c r="Y521" i="7"/>
  <c r="N10" i="27" s="1"/>
  <c r="AN521" i="7"/>
  <c r="AL521" i="7"/>
  <c r="AJ521" i="7"/>
  <c r="AL547" i="7"/>
  <c r="AJ547" i="7"/>
  <c r="Y535" i="7"/>
  <c r="N24" i="27" s="1"/>
  <c r="Y520" i="7"/>
  <c r="N9" i="27" s="1"/>
  <c r="AN520" i="7"/>
  <c r="AL520" i="7"/>
  <c r="AJ520" i="7"/>
  <c r="M25" i="9"/>
  <c r="M27" i="9"/>
  <c r="M29" i="9"/>
  <c r="M30" i="9"/>
  <c r="M32" i="9"/>
  <c r="M33" i="9"/>
  <c r="M35" i="9"/>
  <c r="M36" i="9"/>
  <c r="M38" i="9"/>
  <c r="M24" i="9"/>
  <c r="M11" i="9"/>
  <c r="M13" i="9"/>
  <c r="M14" i="9"/>
  <c r="M17" i="9"/>
  <c r="M18" i="9"/>
  <c r="M19" i="9"/>
  <c r="M20" i="9"/>
  <c r="M21" i="9"/>
  <c r="M22" i="9"/>
  <c r="Q461" i="7"/>
  <c r="W461" i="7" s="1"/>
  <c r="M10" i="25" s="1"/>
  <c r="Q460" i="7"/>
  <c r="Q485" i="7"/>
  <c r="Q477" i="7"/>
  <c r="AD500" i="7"/>
  <c r="AD501" i="7" s="1"/>
  <c r="M39" i="26"/>
  <c r="M39" i="24"/>
  <c r="S466" i="7"/>
  <c r="M15" i="24" s="1"/>
  <c r="AA489" i="7"/>
  <c r="M38" i="28" s="1"/>
  <c r="Y489" i="7"/>
  <c r="M38" i="27" s="1"/>
  <c r="Y474" i="7"/>
  <c r="M23" i="27" s="1"/>
  <c r="AN474" i="7"/>
  <c r="AL474" i="7"/>
  <c r="AJ474" i="7"/>
  <c r="U463" i="7"/>
  <c r="M12" i="26" s="1"/>
  <c r="S463" i="7"/>
  <c r="M12" i="24" s="1"/>
  <c r="Y488" i="7"/>
  <c r="M37" i="27" s="1"/>
  <c r="AA473" i="7"/>
  <c r="M22" i="28" s="1"/>
  <c r="Y473" i="7"/>
  <c r="M22" i="27" s="1"/>
  <c r="AN473" i="7"/>
  <c r="AL473" i="7"/>
  <c r="AJ473" i="7"/>
  <c r="AL500" i="7"/>
  <c r="AA487" i="7"/>
  <c r="M36" i="28" s="1"/>
  <c r="Y487" i="7"/>
  <c r="M36" i="27" s="1"/>
  <c r="AA472" i="7"/>
  <c r="M21" i="28" s="1"/>
  <c r="Y472" i="7"/>
  <c r="M21" i="27" s="1"/>
  <c r="AN472" i="7"/>
  <c r="AL472" i="7"/>
  <c r="AJ472" i="7"/>
  <c r="AL499" i="7"/>
  <c r="AJ499" i="7"/>
  <c r="AA486" i="7"/>
  <c r="M35" i="28" s="1"/>
  <c r="Y486" i="7"/>
  <c r="M35" i="27" s="1"/>
  <c r="AL471" i="7"/>
  <c r="AN471" i="7"/>
  <c r="AL498" i="7"/>
  <c r="AJ498" i="7"/>
  <c r="Y485" i="7"/>
  <c r="M34" i="27" s="1"/>
  <c r="AN470" i="7"/>
  <c r="AL470" i="7"/>
  <c r="AJ470" i="7"/>
  <c r="AL497" i="7"/>
  <c r="AJ497" i="7"/>
  <c r="AA484" i="7"/>
  <c r="M33" i="28" s="1"/>
  <c r="Y484" i="7"/>
  <c r="M33" i="27" s="1"/>
  <c r="Y469" i="7"/>
  <c r="M18" i="27" s="1"/>
  <c r="AA469" i="7"/>
  <c r="M18" i="28" s="1"/>
  <c r="AL469" i="7"/>
  <c r="AN469" i="7"/>
  <c r="AL496" i="7"/>
  <c r="AJ496" i="7"/>
  <c r="AA483" i="7"/>
  <c r="M32" i="28" s="1"/>
  <c r="Y483" i="7"/>
  <c r="M32" i="27" s="1"/>
  <c r="AA468" i="7"/>
  <c r="M17" i="28" s="1"/>
  <c r="Y468" i="7"/>
  <c r="M17" i="27" s="1"/>
  <c r="AL468" i="7"/>
  <c r="AN468" i="7"/>
  <c r="AL495" i="7"/>
  <c r="AJ495" i="7"/>
  <c r="Y482" i="7"/>
  <c r="M31" i="27" s="1"/>
  <c r="Y467" i="7"/>
  <c r="M16" i="27" s="1"/>
  <c r="AN467" i="7"/>
  <c r="AL467" i="7"/>
  <c r="AJ467" i="7"/>
  <c r="AL494" i="7"/>
  <c r="AJ494" i="7"/>
  <c r="Y481" i="7"/>
  <c r="M30" i="27" s="1"/>
  <c r="AA481" i="7"/>
  <c r="M30" i="28" s="1"/>
  <c r="U466" i="7"/>
  <c r="M15" i="26" s="1"/>
  <c r="AN466" i="7"/>
  <c r="AL466" i="7"/>
  <c r="AJ466" i="7"/>
  <c r="AL493" i="7"/>
  <c r="AJ493" i="7"/>
  <c r="AA480" i="7"/>
  <c r="M29" i="28" s="1"/>
  <c r="Y480" i="7"/>
  <c r="M29" i="27" s="1"/>
  <c r="Y465" i="7"/>
  <c r="M14" i="27" s="1"/>
  <c r="AA465" i="7"/>
  <c r="M14" i="28" s="1"/>
  <c r="AL465" i="7"/>
  <c r="AN465" i="7"/>
  <c r="AH492" i="7"/>
  <c r="U470" i="7" s="1"/>
  <c r="M19" i="26" s="1"/>
  <c r="AF492" i="7"/>
  <c r="AD492" i="7"/>
  <c r="Y479" i="7"/>
  <c r="M28" i="27" s="1"/>
  <c r="AA464" i="7"/>
  <c r="M13" i="28" s="1"/>
  <c r="Y464" i="7"/>
  <c r="M13" i="27" s="1"/>
  <c r="AN464" i="7"/>
  <c r="AL464" i="7"/>
  <c r="AJ464" i="7"/>
  <c r="AL491" i="7"/>
  <c r="AJ491" i="7"/>
  <c r="AA478" i="7"/>
  <c r="M27" i="28" s="1"/>
  <c r="Y478" i="7"/>
  <c r="M27" i="27" s="1"/>
  <c r="AN463" i="7"/>
  <c r="AL463" i="7"/>
  <c r="AJ463" i="7"/>
  <c r="AL490" i="7"/>
  <c r="AJ490" i="7"/>
  <c r="Y477" i="7"/>
  <c r="M26" i="27" s="1"/>
  <c r="AA462" i="7"/>
  <c r="M11" i="28" s="1"/>
  <c r="Y462" i="7"/>
  <c r="M11" i="27" s="1"/>
  <c r="AN462" i="7"/>
  <c r="AL462" i="7"/>
  <c r="AJ462" i="7"/>
  <c r="AH489" i="7"/>
  <c r="U471" i="7" s="1"/>
  <c r="M20" i="26" s="1"/>
  <c r="AF489" i="7"/>
  <c r="S471" i="7" s="1"/>
  <c r="AD489" i="7"/>
  <c r="AA476" i="7"/>
  <c r="M25" i="28" s="1"/>
  <c r="Y476" i="7"/>
  <c r="M25" i="27" s="1"/>
  <c r="Y461" i="7"/>
  <c r="M10" i="27" s="1"/>
  <c r="AN461" i="7"/>
  <c r="AL461" i="7"/>
  <c r="AJ461" i="7"/>
  <c r="AL488" i="7"/>
  <c r="AJ488" i="7"/>
  <c r="AA475" i="7"/>
  <c r="M24" i="28" s="1"/>
  <c r="Y475" i="7"/>
  <c r="M24" i="27" s="1"/>
  <c r="Y460" i="7"/>
  <c r="M9" i="27" s="1"/>
  <c r="AN460" i="7"/>
  <c r="AL460" i="7"/>
  <c r="AJ460" i="7"/>
  <c r="L25" i="9"/>
  <c r="L26" i="9"/>
  <c r="L32" i="9"/>
  <c r="L33" i="9"/>
  <c r="L34" i="9"/>
  <c r="L35" i="9"/>
  <c r="L36" i="9"/>
  <c r="L37" i="9"/>
  <c r="L38" i="9"/>
  <c r="L24" i="9"/>
  <c r="L13" i="9"/>
  <c r="L16" i="9"/>
  <c r="L17" i="9"/>
  <c r="L19" i="9"/>
  <c r="L20" i="9"/>
  <c r="L22" i="9"/>
  <c r="Q405" i="7"/>
  <c r="L9" i="9" s="1"/>
  <c r="Q406" i="7"/>
  <c r="Q439" i="7"/>
  <c r="Q435" i="7" s="1"/>
  <c r="AN413" i="7"/>
  <c r="AJ414" i="7"/>
  <c r="AJ409" i="7"/>
  <c r="AD411" i="7"/>
  <c r="AN411" i="7" s="1"/>
  <c r="AN416" i="7"/>
  <c r="AA433" i="7"/>
  <c r="L37" i="28" s="1"/>
  <c r="Q423" i="7"/>
  <c r="Q440" i="7"/>
  <c r="AD410" i="7"/>
  <c r="Q417" i="7"/>
  <c r="W417" i="7" s="1"/>
  <c r="L21" i="25" s="1"/>
  <c r="L39" i="26"/>
  <c r="L39" i="24"/>
  <c r="S411" i="7"/>
  <c r="L15" i="24" s="1"/>
  <c r="AA434" i="7"/>
  <c r="L38" i="28" s="1"/>
  <c r="Y434" i="7"/>
  <c r="L38" i="27" s="1"/>
  <c r="Y419" i="7"/>
  <c r="L23" i="27" s="1"/>
  <c r="AN419" i="7"/>
  <c r="AL419" i="7"/>
  <c r="AJ419" i="7"/>
  <c r="U408" i="7"/>
  <c r="L12" i="26" s="1"/>
  <c r="S408" i="7"/>
  <c r="L12" i="24" s="1"/>
  <c r="Q408" i="7"/>
  <c r="Y433" i="7"/>
  <c r="L37" i="27" s="1"/>
  <c r="AA418" i="7"/>
  <c r="L22" i="28" s="1"/>
  <c r="Y418" i="7"/>
  <c r="L22" i="27" s="1"/>
  <c r="AN418" i="7"/>
  <c r="AL418" i="7"/>
  <c r="AJ418" i="7"/>
  <c r="AL445" i="7"/>
  <c r="AJ445" i="7"/>
  <c r="AA432" i="7"/>
  <c r="L36" i="28" s="1"/>
  <c r="Y432" i="7"/>
  <c r="L36" i="27" s="1"/>
  <c r="Y417" i="7"/>
  <c r="L21" i="27" s="1"/>
  <c r="AL417" i="7"/>
  <c r="AN417" i="7"/>
  <c r="AL444" i="7"/>
  <c r="AJ444" i="7"/>
  <c r="AA431" i="7"/>
  <c r="L35" i="28" s="1"/>
  <c r="Y431" i="7"/>
  <c r="L35" i="27" s="1"/>
  <c r="AA416" i="7"/>
  <c r="L20" i="28" s="1"/>
  <c r="Y416" i="7"/>
  <c r="L20" i="27" s="1"/>
  <c r="AL416" i="7"/>
  <c r="AL443" i="7"/>
  <c r="AJ443" i="7"/>
  <c r="AA430" i="7"/>
  <c r="L34" i="28" s="1"/>
  <c r="Y430" i="7"/>
  <c r="L34" i="27" s="1"/>
  <c r="AN415" i="7"/>
  <c r="AL415" i="7"/>
  <c r="AJ415" i="7"/>
  <c r="AL442" i="7"/>
  <c r="AJ442" i="7"/>
  <c r="AA429" i="7"/>
  <c r="L33" i="28" s="1"/>
  <c r="Y429" i="7"/>
  <c r="L33" i="27" s="1"/>
  <c r="Y414" i="7"/>
  <c r="L18" i="27" s="1"/>
  <c r="AL414" i="7"/>
  <c r="AL441" i="7"/>
  <c r="AJ441" i="7"/>
  <c r="AA428" i="7"/>
  <c r="L32" i="28" s="1"/>
  <c r="Y428" i="7"/>
  <c r="L32" i="27" s="1"/>
  <c r="Y413" i="7"/>
  <c r="L17" i="27" s="1"/>
  <c r="AA413" i="7"/>
  <c r="L17" i="28" s="1"/>
  <c r="AL413" i="7"/>
  <c r="AL440" i="7"/>
  <c r="AJ440" i="7"/>
  <c r="Y427" i="7"/>
  <c r="L31" i="27" s="1"/>
  <c r="AA412" i="7"/>
  <c r="L16" i="28" s="1"/>
  <c r="Y412" i="7"/>
  <c r="L16" i="27" s="1"/>
  <c r="AN412" i="7"/>
  <c r="AL412" i="7"/>
  <c r="AJ412" i="7"/>
  <c r="AL439" i="7"/>
  <c r="AJ439" i="7"/>
  <c r="Y426" i="7"/>
  <c r="L30" i="27" s="1"/>
  <c r="AL411" i="7"/>
  <c r="AL438" i="7"/>
  <c r="AJ438" i="7"/>
  <c r="Y425" i="7"/>
  <c r="L29" i="27" s="1"/>
  <c r="Y410" i="7"/>
  <c r="L14" i="27" s="1"/>
  <c r="AL410" i="7"/>
  <c r="AH437" i="7"/>
  <c r="AF437" i="7"/>
  <c r="S415" i="7" s="1"/>
  <c r="Y415" i="7" s="1"/>
  <c r="L19" i="27" s="1"/>
  <c r="AD437" i="7"/>
  <c r="Y424" i="7"/>
  <c r="L28" i="27" s="1"/>
  <c r="Y409" i="7"/>
  <c r="L13" i="27" s="1"/>
  <c r="AA409" i="7"/>
  <c r="L13" i="28" s="1"/>
  <c r="AL409" i="7"/>
  <c r="AL436" i="7"/>
  <c r="AJ436" i="7"/>
  <c r="Y423" i="7"/>
  <c r="L27" i="27" s="1"/>
  <c r="AN408" i="7"/>
  <c r="AL408" i="7"/>
  <c r="AJ408" i="7"/>
  <c r="AL435" i="7"/>
  <c r="AJ435" i="7"/>
  <c r="AA422" i="7"/>
  <c r="L26" i="28" s="1"/>
  <c r="Y422" i="7"/>
  <c r="L26" i="27" s="1"/>
  <c r="Y407" i="7"/>
  <c r="L11" i="27" s="1"/>
  <c r="AN407" i="7"/>
  <c r="AL407" i="7"/>
  <c r="AJ407" i="7"/>
  <c r="AH434" i="7"/>
  <c r="AF434" i="7"/>
  <c r="AD434" i="7"/>
  <c r="AA421" i="7"/>
  <c r="L25" i="28" s="1"/>
  <c r="Y421" i="7"/>
  <c r="L25" i="27" s="1"/>
  <c r="Y406" i="7"/>
  <c r="L10" i="27" s="1"/>
  <c r="AN406" i="7"/>
  <c r="AL406" i="7"/>
  <c r="AJ406" i="7"/>
  <c r="AL433" i="7"/>
  <c r="AJ433" i="7"/>
  <c r="AA420" i="7"/>
  <c r="L24" i="28" s="1"/>
  <c r="Y420" i="7"/>
  <c r="L24" i="27" s="1"/>
  <c r="W420" i="7"/>
  <c r="L24" i="25" s="1"/>
  <c r="Y405" i="7"/>
  <c r="L9" i="27" s="1"/>
  <c r="AN405" i="7"/>
  <c r="AL405" i="7"/>
  <c r="AJ405" i="7"/>
  <c r="K25" i="9"/>
  <c r="K26" i="9"/>
  <c r="K32" i="9"/>
  <c r="K33" i="9"/>
  <c r="K34" i="9"/>
  <c r="K35" i="9"/>
  <c r="K36" i="9"/>
  <c r="K38" i="9"/>
  <c r="K24" i="9"/>
  <c r="K14" i="9"/>
  <c r="K16" i="9"/>
  <c r="K18" i="9"/>
  <c r="K19" i="9"/>
  <c r="K20" i="9"/>
  <c r="K21" i="9"/>
  <c r="W356" i="7"/>
  <c r="K9" i="25" s="1"/>
  <c r="W360" i="7"/>
  <c r="K13" i="25" s="1"/>
  <c r="Q387" i="7"/>
  <c r="Q374" i="7"/>
  <c r="W374" i="7" s="1"/>
  <c r="K27" i="25" s="1"/>
  <c r="Q391" i="7"/>
  <c r="Q377" i="7"/>
  <c r="P377" i="7" s="1"/>
  <c r="Q369" i="7"/>
  <c r="W369" i="7" s="1"/>
  <c r="K22" i="25" s="1"/>
  <c r="K39" i="26"/>
  <c r="K39" i="24"/>
  <c r="S362" i="7"/>
  <c r="K15" i="24" s="1"/>
  <c r="AA385" i="7"/>
  <c r="K38" i="28" s="1"/>
  <c r="Y385" i="7"/>
  <c r="K38" i="27" s="1"/>
  <c r="Y370" i="7"/>
  <c r="K23" i="27" s="1"/>
  <c r="U359" i="7"/>
  <c r="K12" i="26" s="1"/>
  <c r="S359" i="7"/>
  <c r="K12" i="24" s="1"/>
  <c r="Q359" i="7"/>
  <c r="Y384" i="7"/>
  <c r="K37" i="27" s="1"/>
  <c r="Y369" i="7"/>
  <c r="K22" i="27" s="1"/>
  <c r="AL396" i="7"/>
  <c r="AJ396" i="7"/>
  <c r="AA383" i="7"/>
  <c r="K36" i="28" s="1"/>
  <c r="Y383" i="7"/>
  <c r="K36" i="27" s="1"/>
  <c r="AA368" i="7"/>
  <c r="K21" i="28" s="1"/>
  <c r="Y368" i="7"/>
  <c r="K21" i="27" s="1"/>
  <c r="AL395" i="7"/>
  <c r="AJ395" i="7"/>
  <c r="Y382" i="7"/>
  <c r="K35" i="27" s="1"/>
  <c r="AA382" i="7"/>
  <c r="K35" i="28" s="1"/>
  <c r="AL394" i="7"/>
  <c r="AJ394" i="7"/>
  <c r="AA381" i="7"/>
  <c r="K34" i="28" s="1"/>
  <c r="Y381" i="7"/>
  <c r="K34" i="27" s="1"/>
  <c r="AA366" i="7"/>
  <c r="K19" i="28" s="1"/>
  <c r="Y366" i="7"/>
  <c r="K19" i="27" s="1"/>
  <c r="AL393" i="7"/>
  <c r="AJ393" i="7"/>
  <c r="AA380" i="7"/>
  <c r="K33" i="28" s="1"/>
  <c r="Y380" i="7"/>
  <c r="K33" i="27" s="1"/>
  <c r="AA365" i="7"/>
  <c r="K18" i="28" s="1"/>
  <c r="Y365" i="7"/>
  <c r="K18" i="27" s="1"/>
  <c r="AL392" i="7"/>
  <c r="AJ392" i="7"/>
  <c r="AA379" i="7"/>
  <c r="K32" i="28" s="1"/>
  <c r="Y379" i="7"/>
  <c r="K32" i="27" s="1"/>
  <c r="Y364" i="7"/>
  <c r="K17" i="27" s="1"/>
  <c r="AL391" i="7"/>
  <c r="AJ391" i="7"/>
  <c r="Y378" i="7"/>
  <c r="K31" i="27" s="1"/>
  <c r="AA363" i="7"/>
  <c r="K16" i="28" s="1"/>
  <c r="Y363" i="7"/>
  <c r="K16" i="27" s="1"/>
  <c r="AL390" i="7"/>
  <c r="AJ390" i="7"/>
  <c r="Y377" i="7"/>
  <c r="K30" i="27" s="1"/>
  <c r="U362" i="7"/>
  <c r="K15" i="26" s="1"/>
  <c r="AL389" i="7"/>
  <c r="AJ389" i="7"/>
  <c r="Y376" i="7"/>
  <c r="K29" i="27" s="1"/>
  <c r="AA361" i="7"/>
  <c r="K14" i="28" s="1"/>
  <c r="Y361" i="7"/>
  <c r="K14" i="27" s="1"/>
  <c r="AH388" i="7"/>
  <c r="AF388" i="7"/>
  <c r="AD388" i="7"/>
  <c r="Y375" i="7"/>
  <c r="K28" i="27" s="1"/>
  <c r="Y360" i="7"/>
  <c r="K13" i="27" s="1"/>
  <c r="AL387" i="7"/>
  <c r="AJ387" i="7"/>
  <c r="Y374" i="7"/>
  <c r="K27" i="27" s="1"/>
  <c r="AL386" i="7"/>
  <c r="AJ386" i="7"/>
  <c r="AA373" i="7"/>
  <c r="K26" i="28" s="1"/>
  <c r="Y373" i="7"/>
  <c r="K26" i="27" s="1"/>
  <c r="Y358" i="7"/>
  <c r="K11" i="27" s="1"/>
  <c r="AH385" i="7"/>
  <c r="AF385" i="7"/>
  <c r="S367" i="7" s="1"/>
  <c r="Y367" i="7" s="1"/>
  <c r="K20" i="27" s="1"/>
  <c r="AD385" i="7"/>
  <c r="AA372" i="7"/>
  <c r="K25" i="28" s="1"/>
  <c r="Y372" i="7"/>
  <c r="K25" i="27" s="1"/>
  <c r="Y357" i="7"/>
  <c r="K10" i="27" s="1"/>
  <c r="AL384" i="7"/>
  <c r="AJ384" i="7"/>
  <c r="AA371" i="7"/>
  <c r="K24" i="28" s="1"/>
  <c r="Y371" i="7"/>
  <c r="K24" i="27" s="1"/>
  <c r="W371" i="7"/>
  <c r="K24" i="25" s="1"/>
  <c r="Y356" i="7"/>
  <c r="K9" i="27" s="1"/>
  <c r="P29" i="24" l="1"/>
  <c r="AA470" i="7"/>
  <c r="M19" i="28" s="1"/>
  <c r="M20" i="24"/>
  <c r="W471" i="7"/>
  <c r="M20" i="25" s="1"/>
  <c r="AL549" i="7"/>
  <c r="L19" i="24"/>
  <c r="W415" i="7"/>
  <c r="L19" i="25" s="1"/>
  <c r="AA415" i="7"/>
  <c r="L19" i="28" s="1"/>
  <c r="Y471" i="7"/>
  <c r="M20" i="27" s="1"/>
  <c r="AA471" i="7"/>
  <c r="M20" i="28" s="1"/>
  <c r="V377" i="7"/>
  <c r="Z377" i="7"/>
  <c r="AA367" i="7"/>
  <c r="K20" i="28" s="1"/>
  <c r="K20" i="24"/>
  <c r="W367" i="7"/>
  <c r="K20" i="25" s="1"/>
  <c r="Y470" i="7"/>
  <c r="M19" i="27" s="1"/>
  <c r="Y530" i="7"/>
  <c r="N19" i="27" s="1"/>
  <c r="AJ549" i="7"/>
  <c r="AN410" i="7"/>
  <c r="AD420" i="7"/>
  <c r="Q411" i="7" s="1"/>
  <c r="O13" i="25"/>
  <c r="P13" i="25" s="1"/>
  <c r="O22" i="25"/>
  <c r="P22" i="25" s="1"/>
  <c r="W490" i="7"/>
  <c r="M39" i="25" s="1"/>
  <c r="AJ524" i="7"/>
  <c r="AJ535" i="7" s="1"/>
  <c r="W550" i="7"/>
  <c r="N39" i="25" s="1"/>
  <c r="K30" i="9"/>
  <c r="W377" i="7"/>
  <c r="K30" i="25" s="1"/>
  <c r="K29" i="9"/>
  <c r="W376" i="7"/>
  <c r="K29" i="25" s="1"/>
  <c r="L29" i="9"/>
  <c r="W425" i="7"/>
  <c r="L29" i="25" s="1"/>
  <c r="M31" i="9"/>
  <c r="W482" i="7"/>
  <c r="M31" i="25" s="1"/>
  <c r="N24" i="9"/>
  <c r="W535" i="7"/>
  <c r="N24" i="25" s="1"/>
  <c r="M16" i="9"/>
  <c r="W467" i="7"/>
  <c r="M16" i="25" s="1"/>
  <c r="L12" i="9"/>
  <c r="W408" i="7"/>
  <c r="L12" i="25" s="1"/>
  <c r="K31" i="9"/>
  <c r="W378" i="7"/>
  <c r="K31" i="25" s="1"/>
  <c r="N19" i="9"/>
  <c r="W530" i="7"/>
  <c r="N19" i="25" s="1"/>
  <c r="L30" i="9"/>
  <c r="W426" i="7"/>
  <c r="L30" i="25" s="1"/>
  <c r="AA525" i="7"/>
  <c r="N14" i="28" s="1"/>
  <c r="W525" i="7"/>
  <c r="N14" i="25" s="1"/>
  <c r="K11" i="9"/>
  <c r="W358" i="7"/>
  <c r="K11" i="25" s="1"/>
  <c r="K10" i="9"/>
  <c r="W357" i="7"/>
  <c r="K10" i="25" s="1"/>
  <c r="L27" i="9"/>
  <c r="W423" i="7"/>
  <c r="L27" i="25" s="1"/>
  <c r="L11" i="9"/>
  <c r="W407" i="7"/>
  <c r="L11" i="25" s="1"/>
  <c r="K37" i="9"/>
  <c r="W384" i="7"/>
  <c r="K37" i="25" s="1"/>
  <c r="L31" i="9"/>
  <c r="W427" i="7"/>
  <c r="L31" i="25" s="1"/>
  <c r="AA375" i="7"/>
  <c r="K28" i="28" s="1"/>
  <c r="W375" i="7"/>
  <c r="K28" i="25" s="1"/>
  <c r="AA488" i="7"/>
  <c r="M37" i="28" s="1"/>
  <c r="W488" i="7"/>
  <c r="M37" i="25" s="1"/>
  <c r="AA539" i="7"/>
  <c r="N28" i="28" s="1"/>
  <c r="W539" i="7"/>
  <c r="N28" i="25" s="1"/>
  <c r="L14" i="9"/>
  <c r="W410" i="7"/>
  <c r="L14" i="25" s="1"/>
  <c r="AA414" i="7"/>
  <c r="L18" i="28" s="1"/>
  <c r="W414" i="7"/>
  <c r="L18" i="25" s="1"/>
  <c r="M26" i="9"/>
  <c r="W477" i="7"/>
  <c r="M26" i="25" s="1"/>
  <c r="N29" i="9"/>
  <c r="W540" i="7"/>
  <c r="N29" i="25" s="1"/>
  <c r="M9" i="9"/>
  <c r="W460" i="7"/>
  <c r="M9" i="25" s="1"/>
  <c r="L23" i="9"/>
  <c r="W419" i="7"/>
  <c r="L23" i="25" s="1"/>
  <c r="L10" i="9"/>
  <c r="W406" i="7"/>
  <c r="L10" i="25" s="1"/>
  <c r="M28" i="9"/>
  <c r="W479" i="7"/>
  <c r="M28" i="25" s="1"/>
  <c r="AA521" i="7"/>
  <c r="N10" i="28" s="1"/>
  <c r="K12" i="9"/>
  <c r="W359" i="7"/>
  <c r="K12" i="25" s="1"/>
  <c r="L28" i="9"/>
  <c r="W424" i="7"/>
  <c r="L28" i="25" s="1"/>
  <c r="AA485" i="7"/>
  <c r="M34" i="28" s="1"/>
  <c r="W485" i="7"/>
  <c r="M34" i="25" s="1"/>
  <c r="O34" i="25" s="1"/>
  <c r="P34" i="25" s="1"/>
  <c r="N37" i="9"/>
  <c r="W548" i="7"/>
  <c r="N37" i="25" s="1"/>
  <c r="K17" i="9"/>
  <c r="W364" i="7"/>
  <c r="K17" i="25" s="1"/>
  <c r="K23" i="9"/>
  <c r="W370" i="7"/>
  <c r="K23" i="25" s="1"/>
  <c r="AA474" i="7"/>
  <c r="M23" i="28" s="1"/>
  <c r="W474" i="7"/>
  <c r="M23" i="25" s="1"/>
  <c r="AA540" i="7"/>
  <c r="N29" i="28" s="1"/>
  <c r="AA417" i="7"/>
  <c r="L21" i="28" s="1"/>
  <c r="AA548" i="7"/>
  <c r="N37" i="28" s="1"/>
  <c r="AA358" i="7"/>
  <c r="K11" i="28" s="1"/>
  <c r="AA357" i="7"/>
  <c r="K10" i="28" s="1"/>
  <c r="AA477" i="7"/>
  <c r="M26" i="28" s="1"/>
  <c r="AA377" i="7"/>
  <c r="K30" i="28" s="1"/>
  <c r="AA410" i="7"/>
  <c r="L14" i="28" s="1"/>
  <c r="AN528" i="7"/>
  <c r="AA479" i="7"/>
  <c r="M28" i="28" s="1"/>
  <c r="AA406" i="7"/>
  <c r="L10" i="28" s="1"/>
  <c r="W405" i="7"/>
  <c r="L9" i="25" s="1"/>
  <c r="AA405" i="7"/>
  <c r="L9" i="28" s="1"/>
  <c r="AA424" i="7"/>
  <c r="L28" i="28" s="1"/>
  <c r="AA530" i="7"/>
  <c r="N19" i="28" s="1"/>
  <c r="AJ410" i="7"/>
  <c r="AA460" i="7"/>
  <c r="M9" i="28" s="1"/>
  <c r="AA360" i="7"/>
  <c r="K13" i="28" s="1"/>
  <c r="AA426" i="7"/>
  <c r="L30" i="28" s="1"/>
  <c r="AN532" i="7"/>
  <c r="AA407" i="7"/>
  <c r="L11" i="28" s="1"/>
  <c r="AL437" i="7"/>
  <c r="AA370" i="7"/>
  <c r="K23" i="28" s="1"/>
  <c r="AJ388" i="7"/>
  <c r="AL385" i="7"/>
  <c r="AA376" i="7"/>
  <c r="K29" i="28" s="1"/>
  <c r="AA364" i="7"/>
  <c r="K17" i="28" s="1"/>
  <c r="Y526" i="7"/>
  <c r="N15" i="27" s="1"/>
  <c r="AA427" i="7"/>
  <c r="L31" i="28" s="1"/>
  <c r="AJ501" i="7"/>
  <c r="Q463" i="7"/>
  <c r="Y386" i="7"/>
  <c r="K39" i="27" s="1"/>
  <c r="AL434" i="7"/>
  <c r="AA535" i="7"/>
  <c r="N24" i="28" s="1"/>
  <c r="AJ500" i="7"/>
  <c r="AJ385" i="7"/>
  <c r="AA419" i="7"/>
  <c r="L23" i="28" s="1"/>
  <c r="AJ492" i="7"/>
  <c r="AL492" i="7"/>
  <c r="AA384" i="7"/>
  <c r="K37" i="28" s="1"/>
  <c r="AJ552" i="7"/>
  <c r="AL552" i="7"/>
  <c r="Y466" i="7"/>
  <c r="M15" i="27" s="1"/>
  <c r="AJ489" i="7"/>
  <c r="AA482" i="7"/>
  <c r="M31" i="28" s="1"/>
  <c r="AA490" i="7"/>
  <c r="M39" i="28" s="1"/>
  <c r="L21" i="9"/>
  <c r="Y411" i="7"/>
  <c r="L15" i="27" s="1"/>
  <c r="AA425" i="7"/>
  <c r="L29" i="28" s="1"/>
  <c r="AA374" i="7"/>
  <c r="K27" i="28" s="1"/>
  <c r="Y408" i="7"/>
  <c r="L12" i="27" s="1"/>
  <c r="AL489" i="7"/>
  <c r="M34" i="9"/>
  <c r="AL535" i="7"/>
  <c r="Y550" i="7"/>
  <c r="N39" i="27" s="1"/>
  <c r="Y362" i="7"/>
  <c r="K15" i="27" s="1"/>
  <c r="AA378" i="7"/>
  <c r="K31" i="28" s="1"/>
  <c r="Q386" i="7"/>
  <c r="AJ437" i="7"/>
  <c r="AJ416" i="7"/>
  <c r="L18" i="9"/>
  <c r="N14" i="9"/>
  <c r="AA520" i="7"/>
  <c r="N9" i="28" s="1"/>
  <c r="K13" i="9"/>
  <c r="AA423" i="7"/>
  <c r="L27" i="28" s="1"/>
  <c r="AL475" i="7"/>
  <c r="N9" i="9"/>
  <c r="AA461" i="7"/>
  <c r="M10" i="28" s="1"/>
  <c r="Y490" i="7"/>
  <c r="M39" i="27" s="1"/>
  <c r="M23" i="9"/>
  <c r="M10" i="9"/>
  <c r="K9" i="9"/>
  <c r="K28" i="9"/>
  <c r="AJ434" i="7"/>
  <c r="AL446" i="7"/>
  <c r="Y435" i="7"/>
  <c r="L39" i="27" s="1"/>
  <c r="AL548" i="7"/>
  <c r="AD535" i="7"/>
  <c r="AN535" i="7" s="1"/>
  <c r="N10" i="9"/>
  <c r="K27" i="9"/>
  <c r="M39" i="9"/>
  <c r="N28" i="9"/>
  <c r="Y359" i="7"/>
  <c r="K12" i="27" s="1"/>
  <c r="K22" i="9"/>
  <c r="M37" i="9"/>
  <c r="AL388" i="7"/>
  <c r="AL420" i="7"/>
  <c r="AA408" i="7"/>
  <c r="L12" i="28" s="1"/>
  <c r="AA550" i="7"/>
  <c r="N39" i="28" s="1"/>
  <c r="AA467" i="7"/>
  <c r="M16" i="28" s="1"/>
  <c r="Y523" i="7"/>
  <c r="N12" i="27" s="1"/>
  <c r="Q523" i="7"/>
  <c r="AJ561" i="7"/>
  <c r="AL561" i="7"/>
  <c r="AJ548" i="7"/>
  <c r="AJ560" i="7"/>
  <c r="Y463" i="7"/>
  <c r="M12" i="27" s="1"/>
  <c r="AJ465" i="7"/>
  <c r="AJ468" i="7"/>
  <c r="AJ469" i="7"/>
  <c r="AJ471" i="7"/>
  <c r="AL501" i="7"/>
  <c r="AJ413" i="7"/>
  <c r="AN414" i="7"/>
  <c r="AJ411" i="7"/>
  <c r="AN409" i="7"/>
  <c r="AJ417" i="7"/>
  <c r="AJ446" i="7"/>
  <c r="AA356" i="7"/>
  <c r="K9" i="28" s="1"/>
  <c r="AA369" i="7"/>
  <c r="K22" i="28" s="1"/>
  <c r="AA359" i="7"/>
  <c r="K12" i="28" s="1"/>
  <c r="N39" i="9" l="1"/>
  <c r="L15" i="9"/>
  <c r="W411" i="7"/>
  <c r="L15" i="25" s="1"/>
  <c r="AA435" i="7"/>
  <c r="L39" i="28" s="1"/>
  <c r="W435" i="7"/>
  <c r="L39" i="25" s="1"/>
  <c r="N12" i="9"/>
  <c r="W523" i="7"/>
  <c r="N12" i="25" s="1"/>
  <c r="M12" i="9"/>
  <c r="W463" i="7"/>
  <c r="M12" i="25" s="1"/>
  <c r="AA386" i="7"/>
  <c r="K39" i="28" s="1"/>
  <c r="W386" i="7"/>
  <c r="K39" i="25" s="1"/>
  <c r="Q526" i="7"/>
  <c r="AA463" i="7"/>
  <c r="M12" i="28" s="1"/>
  <c r="AJ475" i="7"/>
  <c r="L39" i="9"/>
  <c r="Q362" i="7"/>
  <c r="AN420" i="7"/>
  <c r="K39" i="9"/>
  <c r="AA523" i="7"/>
  <c r="N12" i="28" s="1"/>
  <c r="AN475" i="7"/>
  <c r="Q466" i="7"/>
  <c r="AJ420" i="7"/>
  <c r="AA411" i="7"/>
  <c r="L15" i="28" s="1"/>
  <c r="N15" i="9" l="1"/>
  <c r="W526" i="7"/>
  <c r="N15" i="25" s="1"/>
  <c r="AA362" i="7"/>
  <c r="K15" i="28" s="1"/>
  <c r="W362" i="7"/>
  <c r="K15" i="25" s="1"/>
  <c r="M15" i="9"/>
  <c r="W466" i="7"/>
  <c r="M15" i="25" s="1"/>
  <c r="K15" i="9"/>
  <c r="AA526" i="7"/>
  <c r="N15" i="28" s="1"/>
  <c r="AA466" i="7"/>
  <c r="M15" i="28" s="1"/>
  <c r="J38" i="9" l="1"/>
  <c r="J36" i="9"/>
  <c r="J34" i="9"/>
  <c r="J33" i="9"/>
  <c r="J32" i="9"/>
  <c r="J29" i="9"/>
  <c r="J28" i="9"/>
  <c r="J27" i="9"/>
  <c r="J25" i="9"/>
  <c r="J24" i="9"/>
  <c r="J11" i="9"/>
  <c r="J13" i="9"/>
  <c r="J14" i="9"/>
  <c r="J17" i="9"/>
  <c r="J18" i="9"/>
  <c r="J19" i="9"/>
  <c r="J21" i="9"/>
  <c r="J22" i="9"/>
  <c r="Q298" i="7"/>
  <c r="Q297" i="7"/>
  <c r="J9" i="9" s="1"/>
  <c r="Q319" i="7"/>
  <c r="Q323" i="7"/>
  <c r="AA304" i="7"/>
  <c r="J16" i="28" s="1"/>
  <c r="W325" i="7"/>
  <c r="J37" i="25" s="1"/>
  <c r="Q318" i="7"/>
  <c r="P318" i="7" s="1"/>
  <c r="Q314" i="7"/>
  <c r="J39" i="24"/>
  <c r="Q327" i="7"/>
  <c r="S303" i="7"/>
  <c r="J15" i="24" s="1"/>
  <c r="AA326" i="7"/>
  <c r="J38" i="28" s="1"/>
  <c r="Y326" i="7"/>
  <c r="J38" i="27" s="1"/>
  <c r="Y311" i="7"/>
  <c r="J23" i="27" s="1"/>
  <c r="U300" i="7"/>
  <c r="J12" i="26" s="1"/>
  <c r="Q300" i="7"/>
  <c r="Y325" i="7"/>
  <c r="J37" i="27" s="1"/>
  <c r="AA310" i="7"/>
  <c r="J22" i="28" s="1"/>
  <c r="Y310" i="7"/>
  <c r="J22" i="27" s="1"/>
  <c r="AL337" i="7"/>
  <c r="AJ337" i="7"/>
  <c r="AA324" i="7"/>
  <c r="J36" i="28" s="1"/>
  <c r="Y324" i="7"/>
  <c r="J36" i="27" s="1"/>
  <c r="AA309" i="7"/>
  <c r="J21" i="28" s="1"/>
  <c r="Y309" i="7"/>
  <c r="J21" i="27" s="1"/>
  <c r="AL336" i="7"/>
  <c r="AJ336" i="7"/>
  <c r="Y323" i="7"/>
  <c r="J35" i="27" s="1"/>
  <c r="AL335" i="7"/>
  <c r="AJ335" i="7"/>
  <c r="AA322" i="7"/>
  <c r="J34" i="28" s="1"/>
  <c r="Y322" i="7"/>
  <c r="J34" i="27" s="1"/>
  <c r="AL334" i="7"/>
  <c r="AJ334" i="7"/>
  <c r="AA321" i="7"/>
  <c r="J33" i="28" s="1"/>
  <c r="Y321" i="7"/>
  <c r="J33" i="27" s="1"/>
  <c r="AA306" i="7"/>
  <c r="J18" i="28" s="1"/>
  <c r="Y306" i="7"/>
  <c r="J18" i="27" s="1"/>
  <c r="AL333" i="7"/>
  <c r="AJ333" i="7"/>
  <c r="AA320" i="7"/>
  <c r="J32" i="28" s="1"/>
  <c r="Y320" i="7"/>
  <c r="J32" i="27" s="1"/>
  <c r="Y305" i="7"/>
  <c r="J17" i="27" s="1"/>
  <c r="AL332" i="7"/>
  <c r="AJ332" i="7"/>
  <c r="Y319" i="7"/>
  <c r="J31" i="27" s="1"/>
  <c r="AL331" i="7"/>
  <c r="AJ331" i="7"/>
  <c r="Y318" i="7"/>
  <c r="J30" i="27" s="1"/>
  <c r="U303" i="7"/>
  <c r="J15" i="26" s="1"/>
  <c r="AL330" i="7"/>
  <c r="AJ330" i="7"/>
  <c r="Y317" i="7"/>
  <c r="J29" i="27" s="1"/>
  <c r="AA317" i="7"/>
  <c r="J29" i="28" s="1"/>
  <c r="AA302" i="7"/>
  <c r="J14" i="28" s="1"/>
  <c r="Y302" i="7"/>
  <c r="J14" i="27" s="1"/>
  <c r="AH329" i="7"/>
  <c r="AF329" i="7"/>
  <c r="S307" i="7" s="1"/>
  <c r="AD329" i="7"/>
  <c r="Y316" i="7"/>
  <c r="J28" i="27" s="1"/>
  <c r="AA301" i="7"/>
  <c r="J13" i="28" s="1"/>
  <c r="Y301" i="7"/>
  <c r="J13" i="27" s="1"/>
  <c r="AL328" i="7"/>
  <c r="AJ328" i="7"/>
  <c r="Y315" i="7"/>
  <c r="J27" i="27" s="1"/>
  <c r="AA315" i="7"/>
  <c r="J27" i="28" s="1"/>
  <c r="AL327" i="7"/>
  <c r="AJ327" i="7"/>
  <c r="Y314" i="7"/>
  <c r="J26" i="27" s="1"/>
  <c r="AA299" i="7"/>
  <c r="J11" i="28" s="1"/>
  <c r="Y299" i="7"/>
  <c r="J11" i="27" s="1"/>
  <c r="AH326" i="7"/>
  <c r="AF326" i="7"/>
  <c r="S308" i="7" s="1"/>
  <c r="J20" i="24" s="1"/>
  <c r="AD326" i="7"/>
  <c r="Q308" i="7" s="1"/>
  <c r="AA313" i="7"/>
  <c r="J25" i="28" s="1"/>
  <c r="Y313" i="7"/>
  <c r="J25" i="27" s="1"/>
  <c r="Y298" i="7"/>
  <c r="J10" i="27" s="1"/>
  <c r="AL325" i="7"/>
  <c r="AJ325" i="7"/>
  <c r="AA312" i="7"/>
  <c r="J24" i="28" s="1"/>
  <c r="Y312" i="7"/>
  <c r="J24" i="27" s="1"/>
  <c r="W312" i="7"/>
  <c r="J24" i="25" s="1"/>
  <c r="Y297" i="7"/>
  <c r="J9" i="27" s="1"/>
  <c r="I25" i="9"/>
  <c r="I26" i="9"/>
  <c r="I32" i="9"/>
  <c r="I33" i="9"/>
  <c r="I34" i="9"/>
  <c r="I35" i="9"/>
  <c r="I36" i="9"/>
  <c r="I24" i="9"/>
  <c r="I13" i="9"/>
  <c r="I21" i="9"/>
  <c r="I22" i="9"/>
  <c r="AA239" i="7"/>
  <c r="I9" i="28" s="1"/>
  <c r="Q268" i="7"/>
  <c r="W246" i="7"/>
  <c r="I16" i="25" s="1"/>
  <c r="W249" i="7"/>
  <c r="I19" i="25" s="1"/>
  <c r="Q257" i="7"/>
  <c r="Q271" i="7"/>
  <c r="Q269" i="7" s="1"/>
  <c r="Q244" i="7"/>
  <c r="I39" i="26"/>
  <c r="I39" i="24"/>
  <c r="S245" i="7"/>
  <c r="I15" i="24" s="1"/>
  <c r="Y268" i="7"/>
  <c r="I38" i="27" s="1"/>
  <c r="Y253" i="7"/>
  <c r="I23" i="27" s="1"/>
  <c r="U242" i="7"/>
  <c r="I12" i="26" s="1"/>
  <c r="Q242" i="7"/>
  <c r="Y267" i="7"/>
  <c r="I37" i="27" s="1"/>
  <c r="AA252" i="7"/>
  <c r="I22" i="28" s="1"/>
  <c r="Y252" i="7"/>
  <c r="I22" i="27" s="1"/>
  <c r="AL279" i="7"/>
  <c r="AJ279" i="7"/>
  <c r="AA266" i="7"/>
  <c r="I36" i="28" s="1"/>
  <c r="Y266" i="7"/>
  <c r="I36" i="27" s="1"/>
  <c r="AA251" i="7"/>
  <c r="I21" i="28" s="1"/>
  <c r="Y251" i="7"/>
  <c r="I21" i="27" s="1"/>
  <c r="AL278" i="7"/>
  <c r="AJ278" i="7"/>
  <c r="AA265" i="7"/>
  <c r="I35" i="28" s="1"/>
  <c r="Y265" i="7"/>
  <c r="I35" i="27" s="1"/>
  <c r="Y250" i="7"/>
  <c r="I20" i="27" s="1"/>
  <c r="AL277" i="7"/>
  <c r="AJ277" i="7"/>
  <c r="AA264" i="7"/>
  <c r="I34" i="28" s="1"/>
  <c r="Y264" i="7"/>
  <c r="I34" i="27" s="1"/>
  <c r="AL276" i="7"/>
  <c r="AJ276" i="7"/>
  <c r="Y263" i="7"/>
  <c r="I33" i="27" s="1"/>
  <c r="AA263" i="7"/>
  <c r="I33" i="28" s="1"/>
  <c r="Y248" i="7"/>
  <c r="I18" i="27" s="1"/>
  <c r="AL275" i="7"/>
  <c r="AJ275" i="7"/>
  <c r="AA262" i="7"/>
  <c r="I32" i="28" s="1"/>
  <c r="Y262" i="7"/>
  <c r="I32" i="27" s="1"/>
  <c r="Y247" i="7"/>
  <c r="I17" i="27" s="1"/>
  <c r="AL274" i="7"/>
  <c r="AJ274" i="7"/>
  <c r="Y261" i="7"/>
  <c r="I31" i="27" s="1"/>
  <c r="Y246" i="7"/>
  <c r="I16" i="27" s="1"/>
  <c r="AL273" i="7"/>
  <c r="AJ273" i="7"/>
  <c r="Y260" i="7"/>
  <c r="I30" i="27" s="1"/>
  <c r="U245" i="7"/>
  <c r="I15" i="26" s="1"/>
  <c r="AL272" i="7"/>
  <c r="AJ272" i="7"/>
  <c r="Y259" i="7"/>
  <c r="I29" i="27" s="1"/>
  <c r="Y244" i="7"/>
  <c r="I14" i="27" s="1"/>
  <c r="AH271" i="7"/>
  <c r="U249" i="7" s="1"/>
  <c r="I19" i="26" s="1"/>
  <c r="O19" i="26" s="1"/>
  <c r="P19" i="26" s="1"/>
  <c r="AF271" i="7"/>
  <c r="AD271" i="7"/>
  <c r="Q249" i="7" s="1"/>
  <c r="Y258" i="7"/>
  <c r="I28" i="27" s="1"/>
  <c r="AA243" i="7"/>
  <c r="I13" i="28" s="1"/>
  <c r="Y243" i="7"/>
  <c r="I13" i="27" s="1"/>
  <c r="AL270" i="7"/>
  <c r="AJ270" i="7"/>
  <c r="Y257" i="7"/>
  <c r="I27" i="27" s="1"/>
  <c r="AL269" i="7"/>
  <c r="AJ269" i="7"/>
  <c r="AA256" i="7"/>
  <c r="I26" i="28" s="1"/>
  <c r="Y256" i="7"/>
  <c r="I26" i="27" s="1"/>
  <c r="Y241" i="7"/>
  <c r="I11" i="27" s="1"/>
  <c r="AH268" i="7"/>
  <c r="U250" i="7" s="1"/>
  <c r="I20" i="26" s="1"/>
  <c r="O20" i="26" s="1"/>
  <c r="P20" i="26" s="1"/>
  <c r="AF268" i="7"/>
  <c r="S250" i="7" s="1"/>
  <c r="I20" i="24" s="1"/>
  <c r="AD268" i="7"/>
  <c r="Q250" i="7" s="1"/>
  <c r="Y255" i="7"/>
  <c r="I25" i="27" s="1"/>
  <c r="AA255" i="7"/>
  <c r="I25" i="28" s="1"/>
  <c r="Y240" i="7"/>
  <c r="I10" i="27" s="1"/>
  <c r="AL267" i="7"/>
  <c r="AJ267" i="7"/>
  <c r="AA254" i="7"/>
  <c r="I24" i="28" s="1"/>
  <c r="Y254" i="7"/>
  <c r="I24" i="27" s="1"/>
  <c r="W254" i="7"/>
  <c r="I24" i="25" s="1"/>
  <c r="Y239" i="7"/>
  <c r="I9" i="27" s="1"/>
  <c r="H26" i="9"/>
  <c r="H29" i="9"/>
  <c r="H32" i="9"/>
  <c r="H34" i="9"/>
  <c r="H35" i="9"/>
  <c r="H36" i="9"/>
  <c r="H37" i="9"/>
  <c r="H38" i="9"/>
  <c r="H24" i="9"/>
  <c r="H13" i="9"/>
  <c r="H14" i="9"/>
  <c r="H17" i="9"/>
  <c r="H18" i="9"/>
  <c r="H19" i="9"/>
  <c r="H20" i="9"/>
  <c r="H21" i="9"/>
  <c r="H22" i="9"/>
  <c r="H9" i="9"/>
  <c r="W185" i="7"/>
  <c r="H10" i="25" s="1"/>
  <c r="Q208" i="7"/>
  <c r="W208" i="7" s="1"/>
  <c r="H33" i="25" s="1"/>
  <c r="Q202" i="7"/>
  <c r="W202" i="7" s="1"/>
  <c r="H27" i="25" s="1"/>
  <c r="Q219" i="7"/>
  <c r="Q205" i="7"/>
  <c r="P205" i="7" s="1"/>
  <c r="Q186" i="7"/>
  <c r="Q200" i="7"/>
  <c r="Q215" i="7"/>
  <c r="Q214" i="7" s="1"/>
  <c r="H39" i="26"/>
  <c r="H39" i="24"/>
  <c r="S190" i="7"/>
  <c r="H15" i="24" s="1"/>
  <c r="AA213" i="7"/>
  <c r="H38" i="28" s="1"/>
  <c r="Y213" i="7"/>
  <c r="H38" i="27" s="1"/>
  <c r="Y198" i="7"/>
  <c r="H23" i="27" s="1"/>
  <c r="AN198" i="7"/>
  <c r="AL198" i="7"/>
  <c r="AJ198" i="7"/>
  <c r="U187" i="7"/>
  <c r="H12" i="26" s="1"/>
  <c r="Q187" i="7"/>
  <c r="Y212" i="7"/>
  <c r="H37" i="27" s="1"/>
  <c r="AA212" i="7"/>
  <c r="H37" i="28" s="1"/>
  <c r="AA197" i="7"/>
  <c r="H22" i="28" s="1"/>
  <c r="Y197" i="7"/>
  <c r="H22" i="27" s="1"/>
  <c r="AN197" i="7"/>
  <c r="AL197" i="7"/>
  <c r="AJ197" i="7"/>
  <c r="AL224" i="7"/>
  <c r="AJ224" i="7"/>
  <c r="AA211" i="7"/>
  <c r="H36" i="28" s="1"/>
  <c r="Y211" i="7"/>
  <c r="H36" i="27" s="1"/>
  <c r="Y196" i="7"/>
  <c r="H21" i="27" s="1"/>
  <c r="AA196" i="7"/>
  <c r="H21" i="28" s="1"/>
  <c r="AL196" i="7"/>
  <c r="AJ196" i="7"/>
  <c r="AL223" i="7"/>
  <c r="AJ223" i="7"/>
  <c r="AA210" i="7"/>
  <c r="H35" i="28" s="1"/>
  <c r="Y210" i="7"/>
  <c r="H35" i="27" s="1"/>
  <c r="AA195" i="7"/>
  <c r="H20" i="28" s="1"/>
  <c r="Y195" i="7"/>
  <c r="H20" i="27" s="1"/>
  <c r="AN195" i="7"/>
  <c r="AL195" i="7"/>
  <c r="AJ195" i="7"/>
  <c r="AL222" i="7"/>
  <c r="AJ222" i="7"/>
  <c r="AA209" i="7"/>
  <c r="H34" i="28" s="1"/>
  <c r="Y209" i="7"/>
  <c r="H34" i="27" s="1"/>
  <c r="AN194" i="7"/>
  <c r="AL194" i="7"/>
  <c r="AJ194" i="7"/>
  <c r="AL221" i="7"/>
  <c r="AJ221" i="7"/>
  <c r="Y208" i="7"/>
  <c r="H33" i="27" s="1"/>
  <c r="Y193" i="7"/>
  <c r="H18" i="27" s="1"/>
  <c r="AA193" i="7"/>
  <c r="H18" i="28" s="1"/>
  <c r="AN193" i="7"/>
  <c r="AL193" i="7"/>
  <c r="AJ193" i="7"/>
  <c r="AL220" i="7"/>
  <c r="AJ220" i="7"/>
  <c r="AA207" i="7"/>
  <c r="H32" i="28" s="1"/>
  <c r="Y207" i="7"/>
  <c r="H32" i="27" s="1"/>
  <c r="AA192" i="7"/>
  <c r="H17" i="28" s="1"/>
  <c r="Y192" i="7"/>
  <c r="H17" i="27" s="1"/>
  <c r="AN192" i="7"/>
  <c r="AL192" i="7"/>
  <c r="AJ192" i="7"/>
  <c r="AL219" i="7"/>
  <c r="AJ219" i="7"/>
  <c r="Y206" i="7"/>
  <c r="H31" i="27" s="1"/>
  <c r="Y191" i="7"/>
  <c r="H16" i="27" s="1"/>
  <c r="AN191" i="7"/>
  <c r="AL191" i="7"/>
  <c r="AJ191" i="7"/>
  <c r="AL218" i="7"/>
  <c r="AJ218" i="7"/>
  <c r="Y205" i="7"/>
  <c r="H30" i="27" s="1"/>
  <c r="U190" i="7"/>
  <c r="H15" i="26" s="1"/>
  <c r="AL190" i="7"/>
  <c r="AN190" i="7"/>
  <c r="AL217" i="7"/>
  <c r="AJ217" i="7"/>
  <c r="Y204" i="7"/>
  <c r="H29" i="27" s="1"/>
  <c r="AA204" i="7"/>
  <c r="H29" i="28" s="1"/>
  <c r="Y189" i="7"/>
  <c r="H14" i="27" s="1"/>
  <c r="AN189" i="7"/>
  <c r="AL189" i="7"/>
  <c r="AJ189" i="7"/>
  <c r="AH216" i="7"/>
  <c r="AD216" i="7"/>
  <c r="Y203" i="7"/>
  <c r="H28" i="27" s="1"/>
  <c r="AA188" i="7"/>
  <c r="H13" i="28" s="1"/>
  <c r="Y188" i="7"/>
  <c r="H13" i="27" s="1"/>
  <c r="AL188" i="7"/>
  <c r="AL215" i="7"/>
  <c r="AJ215" i="7"/>
  <c r="Y202" i="7"/>
  <c r="H27" i="27" s="1"/>
  <c r="AN187" i="7"/>
  <c r="AL187" i="7"/>
  <c r="AJ187" i="7"/>
  <c r="AA201" i="7"/>
  <c r="H26" i="28" s="1"/>
  <c r="Y201" i="7"/>
  <c r="H26" i="27" s="1"/>
  <c r="Y186" i="7"/>
  <c r="H11" i="27" s="1"/>
  <c r="AN186" i="7"/>
  <c r="AL186" i="7"/>
  <c r="AJ186" i="7"/>
  <c r="AH213" i="7"/>
  <c r="AF213" i="7"/>
  <c r="AD213" i="7"/>
  <c r="Y200" i="7"/>
  <c r="H25" i="27" s="1"/>
  <c r="Y185" i="7"/>
  <c r="H10" i="27" s="1"/>
  <c r="AN185" i="7"/>
  <c r="AL185" i="7"/>
  <c r="AJ185" i="7"/>
  <c r="AL212" i="7"/>
  <c r="AJ212" i="7"/>
  <c r="Y199" i="7"/>
  <c r="H24" i="27" s="1"/>
  <c r="W199" i="7"/>
  <c r="H24" i="25" s="1"/>
  <c r="Y184" i="7"/>
  <c r="H9" i="27" s="1"/>
  <c r="W184" i="7"/>
  <c r="H9" i="25" s="1"/>
  <c r="AN184" i="7"/>
  <c r="AL184" i="7"/>
  <c r="AJ184" i="7"/>
  <c r="AA123" i="7"/>
  <c r="G9" i="28" s="1"/>
  <c r="AJ129" i="7"/>
  <c r="AA151" i="7"/>
  <c r="G37" i="28" s="1"/>
  <c r="Q154" i="7"/>
  <c r="Q153" i="7" s="1"/>
  <c r="AJ132" i="7"/>
  <c r="AJ131" i="7"/>
  <c r="Q141" i="7"/>
  <c r="AD127" i="7"/>
  <c r="AJ135" i="7"/>
  <c r="Q135" i="7"/>
  <c r="AD71" i="7"/>
  <c r="G26" i="9"/>
  <c r="G32" i="9"/>
  <c r="G34" i="9"/>
  <c r="G35" i="9"/>
  <c r="G36" i="9"/>
  <c r="G38" i="9"/>
  <c r="G24" i="9"/>
  <c r="G13" i="9"/>
  <c r="G17" i="9"/>
  <c r="G19" i="9"/>
  <c r="G20" i="9"/>
  <c r="G22" i="9"/>
  <c r="AA145" i="7"/>
  <c r="G31" i="28" s="1"/>
  <c r="AA147" i="7"/>
  <c r="G33" i="28" s="1"/>
  <c r="G25" i="9"/>
  <c r="AD152" i="7"/>
  <c r="G39" i="26"/>
  <c r="G39" i="24"/>
  <c r="S129" i="7"/>
  <c r="G15" i="24" s="1"/>
  <c r="AA152" i="7"/>
  <c r="G38" i="28" s="1"/>
  <c r="Y152" i="7"/>
  <c r="G38" i="27" s="1"/>
  <c r="Y137" i="7"/>
  <c r="G23" i="27" s="1"/>
  <c r="AN137" i="7"/>
  <c r="AL137" i="7"/>
  <c r="AJ137" i="7"/>
  <c r="S126" i="7"/>
  <c r="G12" i="24" s="1"/>
  <c r="Y151" i="7"/>
  <c r="G37" i="27" s="1"/>
  <c r="AA136" i="7"/>
  <c r="G22" i="28" s="1"/>
  <c r="Y136" i="7"/>
  <c r="G22" i="27" s="1"/>
  <c r="AN136" i="7"/>
  <c r="AL136" i="7"/>
  <c r="AJ136" i="7"/>
  <c r="AL163" i="7"/>
  <c r="AA150" i="7"/>
  <c r="G36" i="28" s="1"/>
  <c r="Y150" i="7"/>
  <c r="G36" i="27" s="1"/>
  <c r="Y135" i="7"/>
  <c r="G21" i="27" s="1"/>
  <c r="AL135" i="7"/>
  <c r="AL162" i="7"/>
  <c r="AJ162" i="7"/>
  <c r="AA149" i="7"/>
  <c r="G35" i="28" s="1"/>
  <c r="Y149" i="7"/>
  <c r="G35" i="27" s="1"/>
  <c r="AA134" i="7"/>
  <c r="G20" i="28" s="1"/>
  <c r="Y134" i="7"/>
  <c r="G20" i="27" s="1"/>
  <c r="AL134" i="7"/>
  <c r="AJ134" i="7"/>
  <c r="AN134" i="7"/>
  <c r="AL161" i="7"/>
  <c r="AJ161" i="7"/>
  <c r="AA148" i="7"/>
  <c r="G34" i="28" s="1"/>
  <c r="Y148" i="7"/>
  <c r="G34" i="27" s="1"/>
  <c r="AN133" i="7"/>
  <c r="AL133" i="7"/>
  <c r="AJ133" i="7"/>
  <c r="AL160" i="7"/>
  <c r="AJ160" i="7"/>
  <c r="Y147" i="7"/>
  <c r="G33" i="27" s="1"/>
  <c r="Y132" i="7"/>
  <c r="G18" i="27" s="1"/>
  <c r="AL132" i="7"/>
  <c r="AL159" i="7"/>
  <c r="AJ159" i="7"/>
  <c r="AA146" i="7"/>
  <c r="G32" i="28" s="1"/>
  <c r="Y146" i="7"/>
  <c r="G32" i="27" s="1"/>
  <c r="AA131" i="7"/>
  <c r="G17" i="28" s="1"/>
  <c r="Y131" i="7"/>
  <c r="G17" i="27" s="1"/>
  <c r="AL131" i="7"/>
  <c r="AL158" i="7"/>
  <c r="AJ158" i="7"/>
  <c r="Y145" i="7"/>
  <c r="G31" i="27" s="1"/>
  <c r="Y130" i="7"/>
  <c r="G16" i="27" s="1"/>
  <c r="AN130" i="7"/>
  <c r="AL130" i="7"/>
  <c r="AJ130" i="7"/>
  <c r="AL157" i="7"/>
  <c r="AJ157" i="7"/>
  <c r="Y144" i="7"/>
  <c r="G30" i="27" s="1"/>
  <c r="U129" i="7"/>
  <c r="G15" i="26" s="1"/>
  <c r="AL129" i="7"/>
  <c r="AL156" i="7"/>
  <c r="AJ156" i="7"/>
  <c r="Y143" i="7"/>
  <c r="G29" i="27" s="1"/>
  <c r="Y128" i="7"/>
  <c r="G14" i="27" s="1"/>
  <c r="AN128" i="7"/>
  <c r="AL128" i="7"/>
  <c r="AJ128" i="7"/>
  <c r="AH155" i="7"/>
  <c r="AF155" i="7"/>
  <c r="S133" i="7" s="1"/>
  <c r="AA133" i="7" s="1"/>
  <c r="G19" i="28" s="1"/>
  <c r="AD155" i="7"/>
  <c r="Y142" i="7"/>
  <c r="G28" i="27" s="1"/>
  <c r="AA127" i="7"/>
  <c r="G13" i="28" s="1"/>
  <c r="Y127" i="7"/>
  <c r="G13" i="27" s="1"/>
  <c r="AL127" i="7"/>
  <c r="AL154" i="7"/>
  <c r="AJ154" i="7"/>
  <c r="Y141" i="7"/>
  <c r="G27" i="27" s="1"/>
  <c r="AN126" i="7"/>
  <c r="AL126" i="7"/>
  <c r="AJ126" i="7"/>
  <c r="AL153" i="7"/>
  <c r="AJ153" i="7"/>
  <c r="AA140" i="7"/>
  <c r="G26" i="28" s="1"/>
  <c r="Y140" i="7"/>
  <c r="G26" i="27" s="1"/>
  <c r="Y125" i="7"/>
  <c r="G11" i="27" s="1"/>
  <c r="AN125" i="7"/>
  <c r="AL125" i="7"/>
  <c r="AJ125" i="7"/>
  <c r="AH152" i="7"/>
  <c r="AF152" i="7"/>
  <c r="AA139" i="7"/>
  <c r="G25" i="28" s="1"/>
  <c r="Y139" i="7"/>
  <c r="G25" i="27" s="1"/>
  <c r="Y124" i="7"/>
  <c r="G10" i="27" s="1"/>
  <c r="AN124" i="7"/>
  <c r="AL124" i="7"/>
  <c r="AJ124" i="7"/>
  <c r="AL151" i="7"/>
  <c r="AJ151" i="7"/>
  <c r="AA138" i="7"/>
  <c r="G24" i="28" s="1"/>
  <c r="Y138" i="7"/>
  <c r="G24" i="27" s="1"/>
  <c r="W138" i="7"/>
  <c r="G24" i="25" s="1"/>
  <c r="Y123" i="7"/>
  <c r="G9" i="27" s="1"/>
  <c r="AN123" i="7"/>
  <c r="AL123" i="7"/>
  <c r="AJ123" i="7"/>
  <c r="AD70" i="7"/>
  <c r="Q63" i="7"/>
  <c r="Q62" i="7"/>
  <c r="F9" i="9" s="1"/>
  <c r="F25" i="9"/>
  <c r="F26" i="9"/>
  <c r="F27" i="9"/>
  <c r="F28" i="9"/>
  <c r="F30" i="9"/>
  <c r="F31" i="9"/>
  <c r="F32" i="9"/>
  <c r="F33" i="9"/>
  <c r="F34" i="9"/>
  <c r="F35" i="9"/>
  <c r="F36" i="9"/>
  <c r="F38" i="9"/>
  <c r="F11" i="9"/>
  <c r="F13" i="9"/>
  <c r="F14" i="9"/>
  <c r="F16" i="9"/>
  <c r="F17" i="9"/>
  <c r="F18" i="9"/>
  <c r="F20" i="9"/>
  <c r="F21" i="9"/>
  <c r="F22" i="9"/>
  <c r="F23" i="9"/>
  <c r="AA77" i="7"/>
  <c r="F39" i="24"/>
  <c r="AA90" i="7"/>
  <c r="AD66" i="7"/>
  <c r="AA82" i="7"/>
  <c r="AD102" i="7"/>
  <c r="AD103" i="7" s="1"/>
  <c r="Q30" i="7"/>
  <c r="W30" i="7" s="1"/>
  <c r="E32" i="25" s="1"/>
  <c r="O32" i="25" s="1"/>
  <c r="P32" i="25" s="1"/>
  <c r="W26" i="7"/>
  <c r="E28" i="25" s="1"/>
  <c r="W29" i="7"/>
  <c r="E31" i="25" s="1"/>
  <c r="Y308" i="7" l="1"/>
  <c r="J20" i="27" s="1"/>
  <c r="W307" i="7"/>
  <c r="J19" i="25" s="1"/>
  <c r="J19" i="24"/>
  <c r="Y307" i="7"/>
  <c r="J19" i="27" s="1"/>
  <c r="G19" i="24"/>
  <c r="W133" i="7"/>
  <c r="G19" i="25" s="1"/>
  <c r="Y133" i="7"/>
  <c r="G19" i="27" s="1"/>
  <c r="Y249" i="7"/>
  <c r="I19" i="27" s="1"/>
  <c r="AA307" i="7"/>
  <c r="J19" i="28" s="1"/>
  <c r="Z205" i="7"/>
  <c r="V205" i="7"/>
  <c r="V318" i="7"/>
  <c r="Z318" i="7"/>
  <c r="AD77" i="7"/>
  <c r="AN127" i="7"/>
  <c r="AD138" i="7"/>
  <c r="O31" i="27"/>
  <c r="P31" i="27" s="1"/>
  <c r="O33" i="27"/>
  <c r="P33" i="27" s="1"/>
  <c r="AA92" i="7"/>
  <c r="F39" i="28" s="1"/>
  <c r="F24" i="9"/>
  <c r="W304" i="7"/>
  <c r="J16" i="25" s="1"/>
  <c r="G39" i="9"/>
  <c r="W153" i="7"/>
  <c r="G39" i="25" s="1"/>
  <c r="I23" i="9"/>
  <c r="W253" i="7"/>
  <c r="I23" i="25" s="1"/>
  <c r="J23" i="9"/>
  <c r="W311" i="7"/>
  <c r="J23" i="25" s="1"/>
  <c r="G14" i="9"/>
  <c r="W128" i="7"/>
  <c r="G14" i="25" s="1"/>
  <c r="AA260" i="7"/>
  <c r="I30" i="28" s="1"/>
  <c r="W260" i="7"/>
  <c r="I30" i="25" s="1"/>
  <c r="AA124" i="7"/>
  <c r="G10" i="28" s="1"/>
  <c r="W124" i="7"/>
  <c r="G10" i="25" s="1"/>
  <c r="G23" i="9"/>
  <c r="W137" i="7"/>
  <c r="G23" i="25" s="1"/>
  <c r="H31" i="9"/>
  <c r="W206" i="7"/>
  <c r="H31" i="25" s="1"/>
  <c r="I12" i="9"/>
  <c r="AA267" i="7"/>
  <c r="I37" i="28" s="1"/>
  <c r="W267" i="7"/>
  <c r="I37" i="25" s="1"/>
  <c r="AA198" i="7"/>
  <c r="H23" i="28" s="1"/>
  <c r="W198" i="7"/>
  <c r="H23" i="25" s="1"/>
  <c r="I10" i="9"/>
  <c r="W240" i="7"/>
  <c r="I10" i="25" s="1"/>
  <c r="AA319" i="7"/>
  <c r="J31" i="28" s="1"/>
  <c r="W319" i="7"/>
  <c r="J31" i="25" s="1"/>
  <c r="W92" i="7"/>
  <c r="F39" i="25" s="1"/>
  <c r="F10" i="9"/>
  <c r="W63" i="7"/>
  <c r="F10" i="25" s="1"/>
  <c r="AA144" i="7"/>
  <c r="G30" i="28" s="1"/>
  <c r="W144" i="7"/>
  <c r="G30" i="25" s="1"/>
  <c r="H28" i="9"/>
  <c r="W203" i="7"/>
  <c r="H28" i="25" s="1"/>
  <c r="I28" i="9"/>
  <c r="W258" i="7"/>
  <c r="I28" i="25" s="1"/>
  <c r="J12" i="9"/>
  <c r="J10" i="9"/>
  <c r="W298" i="7"/>
  <c r="J10" i="25" s="1"/>
  <c r="F37" i="9"/>
  <c r="W90" i="7"/>
  <c r="F37" i="25" s="1"/>
  <c r="AA323" i="7"/>
  <c r="J35" i="28" s="1"/>
  <c r="W323" i="7"/>
  <c r="J35" i="25" s="1"/>
  <c r="O35" i="25" s="1"/>
  <c r="P35" i="25" s="1"/>
  <c r="AA142" i="7"/>
  <c r="G28" i="28" s="1"/>
  <c r="W142" i="7"/>
  <c r="G28" i="25" s="1"/>
  <c r="I11" i="9"/>
  <c r="W241" i="7"/>
  <c r="I11" i="25" s="1"/>
  <c r="I29" i="9"/>
  <c r="W259" i="7"/>
  <c r="I29" i="25" s="1"/>
  <c r="AA308" i="7"/>
  <c r="J20" i="28" s="1"/>
  <c r="W308" i="7"/>
  <c r="J20" i="25" s="1"/>
  <c r="AA244" i="7"/>
  <c r="I14" i="28" s="1"/>
  <c r="W244" i="7"/>
  <c r="I14" i="25" s="1"/>
  <c r="AA125" i="7"/>
  <c r="G11" i="28" s="1"/>
  <c r="W125" i="7"/>
  <c r="G11" i="25" s="1"/>
  <c r="G18" i="9"/>
  <c r="W132" i="7"/>
  <c r="G18" i="25" s="1"/>
  <c r="H12" i="9"/>
  <c r="W214" i="7"/>
  <c r="H39" i="25" s="1"/>
  <c r="I27" i="9"/>
  <c r="W257" i="7"/>
  <c r="I27" i="25" s="1"/>
  <c r="I17" i="9"/>
  <c r="W247" i="7"/>
  <c r="I17" i="25" s="1"/>
  <c r="O17" i="25" s="1"/>
  <c r="P17" i="25" s="1"/>
  <c r="J26" i="9"/>
  <c r="W314" i="7"/>
  <c r="J26" i="25" s="1"/>
  <c r="O26" i="25" s="1"/>
  <c r="P26" i="25" s="1"/>
  <c r="AA135" i="7"/>
  <c r="G21" i="28" s="1"/>
  <c r="W135" i="7"/>
  <c r="G21" i="25" s="1"/>
  <c r="O21" i="25" s="1"/>
  <c r="P21" i="25" s="1"/>
  <c r="J39" i="9"/>
  <c r="W327" i="7"/>
  <c r="J39" i="25" s="1"/>
  <c r="H25" i="9"/>
  <c r="W200" i="7"/>
  <c r="H25" i="25" s="1"/>
  <c r="O25" i="25" s="1"/>
  <c r="P25" i="25" s="1"/>
  <c r="AA261" i="7"/>
  <c r="I31" i="28" s="1"/>
  <c r="W261" i="7"/>
  <c r="I31" i="25" s="1"/>
  <c r="AA318" i="7"/>
  <c r="J30" i="28" s="1"/>
  <c r="W318" i="7"/>
  <c r="J30" i="25" s="1"/>
  <c r="F19" i="9"/>
  <c r="W72" i="7"/>
  <c r="F19" i="25" s="1"/>
  <c r="G27" i="9"/>
  <c r="W141" i="7"/>
  <c r="G27" i="25" s="1"/>
  <c r="AA186" i="7"/>
  <c r="H11" i="28" s="1"/>
  <c r="W186" i="7"/>
  <c r="H11" i="25" s="1"/>
  <c r="AA143" i="7"/>
  <c r="G29" i="28" s="1"/>
  <c r="W143" i="7"/>
  <c r="G29" i="25" s="1"/>
  <c r="AA205" i="7"/>
  <c r="H30" i="28" s="1"/>
  <c r="W205" i="7"/>
  <c r="H30" i="25" s="1"/>
  <c r="I18" i="9"/>
  <c r="W248" i="7"/>
  <c r="I18" i="25" s="1"/>
  <c r="AA316" i="7"/>
  <c r="J28" i="28" s="1"/>
  <c r="W316" i="7"/>
  <c r="J28" i="25" s="1"/>
  <c r="F29" i="9"/>
  <c r="W82" i="7"/>
  <c r="F29" i="25" s="1"/>
  <c r="I20" i="9"/>
  <c r="W250" i="7"/>
  <c r="I20" i="25" s="1"/>
  <c r="AA268" i="7"/>
  <c r="I38" i="28" s="1"/>
  <c r="W268" i="7"/>
  <c r="I38" i="25" s="1"/>
  <c r="O38" i="25" s="1"/>
  <c r="P38" i="25" s="1"/>
  <c r="AA141" i="7"/>
  <c r="G27" i="28" s="1"/>
  <c r="AA298" i="7"/>
  <c r="J10" i="28" s="1"/>
  <c r="J31" i="9"/>
  <c r="J30" i="9"/>
  <c r="J35" i="9"/>
  <c r="J37" i="9"/>
  <c r="AL329" i="7"/>
  <c r="AJ213" i="7"/>
  <c r="AA132" i="7"/>
  <c r="G18" i="28" s="1"/>
  <c r="AA257" i="7"/>
  <c r="I27" i="28" s="1"/>
  <c r="AA247" i="7"/>
  <c r="I17" i="28" s="1"/>
  <c r="G11" i="9"/>
  <c r="AA202" i="7"/>
  <c r="H27" i="28" s="1"/>
  <c r="I9" i="9"/>
  <c r="W239" i="7"/>
  <c r="I9" i="25" s="1"/>
  <c r="Y327" i="7"/>
  <c r="J39" i="27" s="1"/>
  <c r="W297" i="7"/>
  <c r="J9" i="25" s="1"/>
  <c r="AA259" i="7"/>
  <c r="I29" i="28" s="1"/>
  <c r="I14" i="9"/>
  <c r="AA297" i="7"/>
  <c r="J9" i="28" s="1"/>
  <c r="Y245" i="7"/>
  <c r="I15" i="27" s="1"/>
  <c r="I16" i="9"/>
  <c r="J16" i="9"/>
  <c r="AA246" i="7"/>
  <c r="I16" i="28" s="1"/>
  <c r="AN132" i="7"/>
  <c r="Y303" i="7"/>
  <c r="J15" i="27" s="1"/>
  <c r="AA249" i="7"/>
  <c r="I19" i="28" s="1"/>
  <c r="I31" i="9"/>
  <c r="AA311" i="7"/>
  <c r="J23" i="28" s="1"/>
  <c r="AA248" i="7"/>
  <c r="I18" i="28" s="1"/>
  <c r="AA128" i="7"/>
  <c r="G14" i="28" s="1"/>
  <c r="AA250" i="7"/>
  <c r="I20" i="28" s="1"/>
  <c r="AJ280" i="7"/>
  <c r="Y269" i="7"/>
  <c r="I39" i="27" s="1"/>
  <c r="I19" i="9"/>
  <c r="I38" i="9"/>
  <c r="AL338" i="7"/>
  <c r="AL280" i="7"/>
  <c r="I37" i="9"/>
  <c r="AA258" i="7"/>
  <c r="I28" i="28" s="1"/>
  <c r="AL213" i="7"/>
  <c r="AA240" i="7"/>
  <c r="I10" i="28" s="1"/>
  <c r="AJ271" i="7"/>
  <c r="AJ329" i="7"/>
  <c r="AL271" i="7"/>
  <c r="H23" i="9"/>
  <c r="AA253" i="7"/>
  <c r="I23" i="28" s="1"/>
  <c r="I30" i="9"/>
  <c r="AA314" i="7"/>
  <c r="J26" i="28" s="1"/>
  <c r="AJ268" i="7"/>
  <c r="AJ326" i="7"/>
  <c r="J20" i="9"/>
  <c r="Y92" i="7"/>
  <c r="F39" i="27" s="1"/>
  <c r="AJ155" i="7"/>
  <c r="AL268" i="7"/>
  <c r="AL326" i="7"/>
  <c r="AA327" i="7"/>
  <c r="J39" i="28" s="1"/>
  <c r="Q303" i="7"/>
  <c r="AA305" i="7"/>
  <c r="J17" i="28" s="1"/>
  <c r="AA325" i="7"/>
  <c r="J37" i="28" s="1"/>
  <c r="AJ338" i="7"/>
  <c r="S300" i="7"/>
  <c r="J12" i="24" s="1"/>
  <c r="Q245" i="7"/>
  <c r="W245" i="7" s="1"/>
  <c r="I15" i="25" s="1"/>
  <c r="S242" i="7"/>
  <c r="I12" i="24" s="1"/>
  <c r="AA241" i="7"/>
  <c r="I11" i="28" s="1"/>
  <c r="Y129" i="7"/>
  <c r="G15" i="27" s="1"/>
  <c r="G21" i="9"/>
  <c r="AA206" i="7"/>
  <c r="H31" i="28" s="1"/>
  <c r="Y153" i="7"/>
  <c r="G39" i="27" s="1"/>
  <c r="AL164" i="7"/>
  <c r="AN135" i="7"/>
  <c r="H33" i="9"/>
  <c r="AA200" i="7"/>
  <c r="H25" i="28" s="1"/>
  <c r="AL155" i="7"/>
  <c r="H30" i="9"/>
  <c r="Y190" i="7"/>
  <c r="H15" i="27" s="1"/>
  <c r="H11" i="9"/>
  <c r="H39" i="9"/>
  <c r="F39" i="9"/>
  <c r="AA185" i="7"/>
  <c r="H10" i="28" s="1"/>
  <c r="AL138" i="7"/>
  <c r="AN129" i="7"/>
  <c r="G37" i="9"/>
  <c r="H16" i="9"/>
  <c r="W123" i="7"/>
  <c r="G9" i="25" s="1"/>
  <c r="AJ225" i="7"/>
  <c r="Y214" i="7"/>
  <c r="H39" i="27" s="1"/>
  <c r="AA214" i="7"/>
  <c r="H39" i="28" s="1"/>
  <c r="AA208" i="7"/>
  <c r="H33" i="28" s="1"/>
  <c r="H10" i="9"/>
  <c r="U126" i="7"/>
  <c r="AL199" i="7"/>
  <c r="H27" i="9"/>
  <c r="G30" i="9"/>
  <c r="AA137" i="7"/>
  <c r="G23" i="28" s="1"/>
  <c r="G29" i="9"/>
  <c r="AA191" i="7"/>
  <c r="H16" i="28" s="1"/>
  <c r="AN199" i="7"/>
  <c r="Q190" i="7"/>
  <c r="AA203" i="7"/>
  <c r="H28" i="28" s="1"/>
  <c r="AA189" i="7"/>
  <c r="H14" i="28" s="1"/>
  <c r="AN196" i="7"/>
  <c r="AL225" i="7"/>
  <c r="S187" i="7"/>
  <c r="H12" i="24" s="1"/>
  <c r="AJ188" i="7"/>
  <c r="AN188" i="7"/>
  <c r="AJ190" i="7"/>
  <c r="G9" i="9"/>
  <c r="AN131" i="7"/>
  <c r="G33" i="9"/>
  <c r="G16" i="9"/>
  <c r="G31" i="9"/>
  <c r="G10" i="9"/>
  <c r="G28" i="9"/>
  <c r="AA130" i="7"/>
  <c r="G16" i="28" s="1"/>
  <c r="AL152" i="7"/>
  <c r="AJ152" i="7"/>
  <c r="Q126" i="7"/>
  <c r="AJ164" i="7"/>
  <c r="AA153" i="7"/>
  <c r="G39" i="28" s="1"/>
  <c r="AJ127" i="7"/>
  <c r="AJ138" i="7" s="1"/>
  <c r="AJ163" i="7"/>
  <c r="O30" i="25" l="1"/>
  <c r="P30" i="25" s="1"/>
  <c r="O27" i="25"/>
  <c r="P27" i="25" s="1"/>
  <c r="O31" i="25"/>
  <c r="P31" i="25" s="1"/>
  <c r="O28" i="25"/>
  <c r="P28" i="25" s="1"/>
  <c r="O11" i="25"/>
  <c r="P11" i="25" s="1"/>
  <c r="O29" i="25"/>
  <c r="P29" i="25" s="1"/>
  <c r="O14" i="25"/>
  <c r="P14" i="25" s="1"/>
  <c r="O18" i="25"/>
  <c r="P18" i="25" s="1"/>
  <c r="I39" i="9"/>
  <c r="W269" i="7"/>
  <c r="I39" i="25" s="1"/>
  <c r="H15" i="9"/>
  <c r="W190" i="7"/>
  <c r="H15" i="25" s="1"/>
  <c r="J15" i="9"/>
  <c r="W303" i="7"/>
  <c r="J15" i="25" s="1"/>
  <c r="W242" i="7"/>
  <c r="I12" i="25" s="1"/>
  <c r="W187" i="7"/>
  <c r="H12" i="25" s="1"/>
  <c r="Y126" i="7"/>
  <c r="G12" i="27" s="1"/>
  <c r="G12" i="26"/>
  <c r="G12" i="9"/>
  <c r="W126" i="7"/>
  <c r="G12" i="25" s="1"/>
  <c r="W300" i="7"/>
  <c r="J12" i="25" s="1"/>
  <c r="Y242" i="7"/>
  <c r="I12" i="27" s="1"/>
  <c r="Y187" i="7"/>
  <c r="H12" i="27" s="1"/>
  <c r="AA269" i="7"/>
  <c r="I39" i="28" s="1"/>
  <c r="AA245" i="7"/>
  <c r="I15" i="28" s="1"/>
  <c r="I15" i="9"/>
  <c r="AA300" i="7"/>
  <c r="J12" i="28" s="1"/>
  <c r="Y300" i="7"/>
  <c r="J12" i="27" s="1"/>
  <c r="AA303" i="7"/>
  <c r="J15" i="28" s="1"/>
  <c r="AA242" i="7"/>
  <c r="I12" i="28" s="1"/>
  <c r="AJ199" i="7"/>
  <c r="AA187" i="7"/>
  <c r="H12" i="28" s="1"/>
  <c r="AA190" i="7"/>
  <c r="H15" i="28" s="1"/>
  <c r="AA126" i="7"/>
  <c r="G12" i="28" s="1"/>
  <c r="AN138" i="7"/>
  <c r="Q129" i="7"/>
  <c r="G15" i="9" l="1"/>
  <c r="W129" i="7"/>
  <c r="G15" i="25" s="1"/>
  <c r="AA129" i="7"/>
  <c r="G15" i="28" s="1"/>
  <c r="Q68" i="7" l="1"/>
  <c r="F38" i="28"/>
  <c r="Y76" i="7"/>
  <c r="F23" i="27" s="1"/>
  <c r="AA76" i="7"/>
  <c r="F23" i="28" s="1"/>
  <c r="AN76" i="7"/>
  <c r="AL76" i="7"/>
  <c r="AJ76" i="7"/>
  <c r="U65" i="7"/>
  <c r="F12" i="26" s="1"/>
  <c r="Y90" i="7"/>
  <c r="F37" i="27" s="1"/>
  <c r="O37" i="27" s="1"/>
  <c r="P37" i="27" s="1"/>
  <c r="F37" i="28"/>
  <c r="Y75" i="7"/>
  <c r="F22" i="27" s="1"/>
  <c r="AN75" i="7"/>
  <c r="AL75" i="7"/>
  <c r="AJ75" i="7"/>
  <c r="AL102" i="7"/>
  <c r="AJ102" i="7"/>
  <c r="F36" i="28"/>
  <c r="Y89" i="7"/>
  <c r="F36" i="27" s="1"/>
  <c r="O36" i="27" s="1"/>
  <c r="P36" i="27" s="1"/>
  <c r="AA74" i="7"/>
  <c r="F21" i="28" s="1"/>
  <c r="Y74" i="7"/>
  <c r="F21" i="27" s="1"/>
  <c r="AN74" i="7"/>
  <c r="AL101" i="7"/>
  <c r="AJ101" i="7"/>
  <c r="F35" i="28"/>
  <c r="Y88" i="7"/>
  <c r="F35" i="27" s="1"/>
  <c r="O35" i="27" s="1"/>
  <c r="P35" i="27" s="1"/>
  <c r="AN73" i="7"/>
  <c r="AL73" i="7"/>
  <c r="AJ73" i="7"/>
  <c r="AL100" i="7"/>
  <c r="AJ100" i="7"/>
  <c r="F34" i="28"/>
  <c r="Y87" i="7"/>
  <c r="F34" i="27" s="1"/>
  <c r="O34" i="27" s="1"/>
  <c r="P34" i="27" s="1"/>
  <c r="AN72" i="7"/>
  <c r="AJ72" i="7"/>
  <c r="AL72" i="7"/>
  <c r="AL99" i="7"/>
  <c r="AJ99" i="7"/>
  <c r="F33" i="28"/>
  <c r="AA71" i="7"/>
  <c r="F18" i="28" s="1"/>
  <c r="Y71" i="7"/>
  <c r="F18" i="27" s="1"/>
  <c r="AN71" i="7"/>
  <c r="AL71" i="7"/>
  <c r="AL98" i="7"/>
  <c r="AJ98" i="7"/>
  <c r="F32" i="28"/>
  <c r="Y85" i="7"/>
  <c r="F32" i="27" s="1"/>
  <c r="O32" i="27" s="1"/>
  <c r="P32" i="27" s="1"/>
  <c r="AA70" i="7"/>
  <c r="F17" i="28" s="1"/>
  <c r="AN70" i="7"/>
  <c r="AL97" i="7"/>
  <c r="AJ97" i="7"/>
  <c r="F31" i="28"/>
  <c r="Y69" i="7"/>
  <c r="F16" i="27" s="1"/>
  <c r="AA69" i="7"/>
  <c r="F16" i="28" s="1"/>
  <c r="AN69" i="7"/>
  <c r="AL69" i="7"/>
  <c r="AJ69" i="7"/>
  <c r="AL96" i="7"/>
  <c r="AJ96" i="7"/>
  <c r="F30" i="28"/>
  <c r="Y83" i="7"/>
  <c r="F30" i="27" s="1"/>
  <c r="O30" i="27" s="1"/>
  <c r="P30" i="27" s="1"/>
  <c r="U68" i="7"/>
  <c r="F15" i="26" s="1"/>
  <c r="AJ68" i="7"/>
  <c r="AN68" i="7"/>
  <c r="AL95" i="7"/>
  <c r="AJ95" i="7"/>
  <c r="F29" i="28"/>
  <c r="AA67" i="7"/>
  <c r="F14" i="28" s="1"/>
  <c r="AN67" i="7"/>
  <c r="AL67" i="7"/>
  <c r="AJ67" i="7"/>
  <c r="AH94" i="7"/>
  <c r="AF94" i="7"/>
  <c r="Y72" i="7" s="1"/>
  <c r="F19" i="27" s="1"/>
  <c r="F28" i="28"/>
  <c r="Y81" i="7"/>
  <c r="F28" i="27" s="1"/>
  <c r="O28" i="27" s="1"/>
  <c r="P28" i="27" s="1"/>
  <c r="AA66" i="7"/>
  <c r="F13" i="28" s="1"/>
  <c r="Y66" i="7"/>
  <c r="F13" i="27" s="1"/>
  <c r="AL93" i="7"/>
  <c r="AJ93" i="7"/>
  <c r="F27" i="28"/>
  <c r="Y80" i="7"/>
  <c r="F27" i="27" s="1"/>
  <c r="O27" i="27" s="1"/>
  <c r="P27" i="27" s="1"/>
  <c r="AN65" i="7"/>
  <c r="AL65" i="7"/>
  <c r="AJ65" i="7"/>
  <c r="AL92" i="7"/>
  <c r="AJ92" i="7"/>
  <c r="F26" i="28"/>
  <c r="Y79" i="7"/>
  <c r="F26" i="27" s="1"/>
  <c r="O26" i="27" s="1"/>
  <c r="P26" i="27" s="1"/>
  <c r="AA64" i="7"/>
  <c r="F11" i="28" s="1"/>
  <c r="AN64" i="7"/>
  <c r="AL64" i="7"/>
  <c r="AJ64" i="7"/>
  <c r="AH91" i="7"/>
  <c r="AF91" i="7"/>
  <c r="AD91" i="7"/>
  <c r="F25" i="28"/>
  <c r="Y78" i="7"/>
  <c r="F25" i="27" s="1"/>
  <c r="O25" i="27" s="1"/>
  <c r="P25" i="27" s="1"/>
  <c r="AA63" i="7"/>
  <c r="F10" i="28" s="1"/>
  <c r="Y63" i="7"/>
  <c r="F10" i="27" s="1"/>
  <c r="AN63" i="7"/>
  <c r="AL63" i="7"/>
  <c r="AJ63" i="7"/>
  <c r="AL90" i="7"/>
  <c r="AJ90" i="7"/>
  <c r="F24" i="28"/>
  <c r="Y77" i="7"/>
  <c r="F24" i="27" s="1"/>
  <c r="O24" i="27" s="1"/>
  <c r="P24" i="27" s="1"/>
  <c r="W77" i="7"/>
  <c r="F24" i="25" s="1"/>
  <c r="Y62" i="7"/>
  <c r="F9" i="27" s="1"/>
  <c r="W62" i="7"/>
  <c r="F9" i="25" s="1"/>
  <c r="AN62" i="7"/>
  <c r="AL62" i="7"/>
  <c r="AJ62" i="7"/>
  <c r="AA28" i="7"/>
  <c r="E30" i="28" s="1"/>
  <c r="AA22" i="7"/>
  <c r="E24" i="28" s="1"/>
  <c r="AA34" i="7"/>
  <c r="E36" i="28" s="1"/>
  <c r="O36" i="28" s="1"/>
  <c r="P36" i="28" s="1"/>
  <c r="AA33" i="7"/>
  <c r="E35" i="28" s="1"/>
  <c r="AA32" i="7"/>
  <c r="E34" i="28" s="1"/>
  <c r="O34" i="28" s="1"/>
  <c r="P34" i="28" s="1"/>
  <c r="AA30" i="7"/>
  <c r="E32" i="28" s="1"/>
  <c r="AA24" i="7"/>
  <c r="E26" i="28" s="1"/>
  <c r="AA23" i="7"/>
  <c r="E25" i="28" s="1"/>
  <c r="O25" i="28" s="1"/>
  <c r="P25" i="28" s="1"/>
  <c r="AA19" i="7"/>
  <c r="E21" i="28" s="1"/>
  <c r="AA18" i="7"/>
  <c r="E20" i="28" s="1"/>
  <c r="AN8" i="7"/>
  <c r="AN9" i="7"/>
  <c r="AN10" i="7"/>
  <c r="AN12" i="7"/>
  <c r="AN14" i="7"/>
  <c r="AN18" i="7"/>
  <c r="AN20" i="7"/>
  <c r="AN21" i="7"/>
  <c r="U13" i="7"/>
  <c r="E15" i="26" s="1"/>
  <c r="AA36" i="7"/>
  <c r="E38" i="28" s="1"/>
  <c r="O38" i="28" s="1"/>
  <c r="P38" i="28" s="1"/>
  <c r="AN11" i="7"/>
  <c r="AN16" i="7"/>
  <c r="Y11" i="7"/>
  <c r="E13" i="27" s="1"/>
  <c r="AN19" i="7"/>
  <c r="AA9" i="7"/>
  <c r="E11" i="28" s="1"/>
  <c r="O11" i="28" s="1"/>
  <c r="P11" i="28" s="1"/>
  <c r="Y20" i="7"/>
  <c r="E22" i="27" s="1"/>
  <c r="S37" i="7"/>
  <c r="Y12" i="7"/>
  <c r="E14" i="27" s="1"/>
  <c r="AJ13" i="7"/>
  <c r="AN17" i="7"/>
  <c r="E25" i="9"/>
  <c r="O25" i="9" s="1"/>
  <c r="E26" i="9"/>
  <c r="O26" i="9" s="1"/>
  <c r="E27" i="9"/>
  <c r="O27" i="9" s="1"/>
  <c r="E28" i="9"/>
  <c r="O28" i="9" s="1"/>
  <c r="E29" i="9"/>
  <c r="O29" i="9" s="1"/>
  <c r="E30" i="9"/>
  <c r="O30" i="9" s="1"/>
  <c r="E32" i="9"/>
  <c r="O32" i="9" s="1"/>
  <c r="E34" i="9"/>
  <c r="O34" i="9" s="1"/>
  <c r="E35" i="9"/>
  <c r="O35" i="9" s="1"/>
  <c r="E36" i="9"/>
  <c r="O36" i="9" s="1"/>
  <c r="E38" i="9"/>
  <c r="O38" i="9" s="1"/>
  <c r="E24" i="9"/>
  <c r="O24" i="9" s="1"/>
  <c r="E11" i="9"/>
  <c r="O11" i="9" s="1"/>
  <c r="E13" i="9"/>
  <c r="O13" i="9" s="1"/>
  <c r="E14" i="9"/>
  <c r="O14" i="9" s="1"/>
  <c r="E17" i="9"/>
  <c r="O17" i="9" s="1"/>
  <c r="E18" i="9"/>
  <c r="O18" i="9" s="1"/>
  <c r="E19" i="9"/>
  <c r="O19" i="9" s="1"/>
  <c r="E20" i="9"/>
  <c r="O20" i="9" s="1"/>
  <c r="E21" i="9"/>
  <c r="O21" i="9" s="1"/>
  <c r="E22" i="9"/>
  <c r="O22" i="9" s="1"/>
  <c r="Q8" i="7"/>
  <c r="Q7" i="7"/>
  <c r="E31" i="9"/>
  <c r="O31" i="9" s="1"/>
  <c r="Q31" i="7"/>
  <c r="W31" i="7" s="1"/>
  <c r="E33" i="25" s="1"/>
  <c r="O33" i="25" s="1"/>
  <c r="P33" i="25" s="1"/>
  <c r="W21" i="7"/>
  <c r="E23" i="25" s="1"/>
  <c r="O23" i="25" s="1"/>
  <c r="P23" i="25" s="1"/>
  <c r="AJ45" i="7"/>
  <c r="U37" i="7"/>
  <c r="E39" i="26" s="1"/>
  <c r="O39" i="26" s="1"/>
  <c r="P39" i="26" s="1"/>
  <c r="Y21" i="7"/>
  <c r="E23" i="27" s="1"/>
  <c r="O23" i="27" s="1"/>
  <c r="P23" i="27" s="1"/>
  <c r="AL21" i="7"/>
  <c r="AJ21" i="7"/>
  <c r="U10" i="7"/>
  <c r="E12" i="26" s="1"/>
  <c r="S10" i="7"/>
  <c r="E12" i="24" s="1"/>
  <c r="AL20" i="7"/>
  <c r="AJ20" i="7"/>
  <c r="AL47" i="7"/>
  <c r="AJ47" i="7"/>
  <c r="Y19" i="7"/>
  <c r="E21" i="27" s="1"/>
  <c r="O21" i="27" s="1"/>
  <c r="P21" i="27" s="1"/>
  <c r="AL46" i="7"/>
  <c r="AJ46" i="7"/>
  <c r="Y18" i="7"/>
  <c r="E20" i="27" s="1"/>
  <c r="AL18" i="7"/>
  <c r="AJ18" i="7"/>
  <c r="AL45" i="7"/>
  <c r="AL17" i="7"/>
  <c r="AJ17" i="7"/>
  <c r="AL44" i="7"/>
  <c r="AJ44" i="7"/>
  <c r="AL43" i="7"/>
  <c r="AJ43" i="7"/>
  <c r="AL42" i="7"/>
  <c r="AJ42" i="7"/>
  <c r="AL14" i="7"/>
  <c r="AJ14" i="7"/>
  <c r="AL41" i="7"/>
  <c r="AJ41" i="7"/>
  <c r="AL40" i="7"/>
  <c r="AJ40" i="7"/>
  <c r="AL12" i="7"/>
  <c r="AJ12" i="7"/>
  <c r="AF39" i="7"/>
  <c r="S17" i="7" s="1"/>
  <c r="AL11" i="7"/>
  <c r="AL38" i="7"/>
  <c r="AJ38" i="7"/>
  <c r="AL10" i="7"/>
  <c r="AJ10" i="7"/>
  <c r="AL37" i="7"/>
  <c r="AJ37" i="7"/>
  <c r="AL9" i="7"/>
  <c r="AJ9" i="7"/>
  <c r="AF36" i="7"/>
  <c r="Y8" i="7"/>
  <c r="E10" i="27" s="1"/>
  <c r="O10" i="27" s="1"/>
  <c r="P10" i="27" s="1"/>
  <c r="AL8" i="7"/>
  <c r="AJ8" i="7"/>
  <c r="AL35" i="7"/>
  <c r="AJ35" i="7"/>
  <c r="W22" i="7"/>
  <c r="E24" i="25" s="1"/>
  <c r="P27" i="9" l="1"/>
  <c r="P26" i="9"/>
  <c r="P14" i="9"/>
  <c r="P11" i="9"/>
  <c r="P36" i="9"/>
  <c r="P35" i="9"/>
  <c r="P21" i="9"/>
  <c r="P34" i="9"/>
  <c r="P25" i="9"/>
  <c r="P20" i="9"/>
  <c r="P32" i="9"/>
  <c r="P13" i="9"/>
  <c r="P38" i="9"/>
  <c r="P19" i="9"/>
  <c r="P30" i="9"/>
  <c r="P18" i="9"/>
  <c r="P24" i="9"/>
  <c r="P22" i="9"/>
  <c r="P17" i="9"/>
  <c r="P31" i="9"/>
  <c r="O30" i="28"/>
  <c r="P30" i="28" s="1"/>
  <c r="AL91" i="7"/>
  <c r="S73" i="7"/>
  <c r="AD28" i="7"/>
  <c r="AJ24" i="7"/>
  <c r="AJ91" i="7"/>
  <c r="W8" i="7"/>
  <c r="E10" i="25" s="1"/>
  <c r="O10" i="25" s="1"/>
  <c r="P10" i="25" s="1"/>
  <c r="AA7" i="7"/>
  <c r="E9" i="28" s="1"/>
  <c r="W7" i="7"/>
  <c r="E9" i="25" s="1"/>
  <c r="O9" i="25" s="1"/>
  <c r="P9" i="25" s="1"/>
  <c r="W17" i="7"/>
  <c r="E19" i="25" s="1"/>
  <c r="AA17" i="7"/>
  <c r="E19" i="28" s="1"/>
  <c r="E19" i="24"/>
  <c r="O24" i="25"/>
  <c r="P24" i="25" s="1"/>
  <c r="O13" i="27"/>
  <c r="P13" i="27" s="1"/>
  <c r="O32" i="28"/>
  <c r="P32" i="28" s="1"/>
  <c r="O22" i="27"/>
  <c r="P22" i="27" s="1"/>
  <c r="P29" i="9"/>
  <c r="P28" i="9"/>
  <c r="O21" i="28"/>
  <c r="P21" i="28" s="1"/>
  <c r="O35" i="28"/>
  <c r="P35" i="28" s="1"/>
  <c r="O24" i="28"/>
  <c r="P24" i="28" s="1"/>
  <c r="O26" i="28"/>
  <c r="P26" i="28" s="1"/>
  <c r="O15" i="26"/>
  <c r="P15" i="26" s="1"/>
  <c r="O12" i="26"/>
  <c r="P12" i="26" s="1"/>
  <c r="E39" i="24"/>
  <c r="O39" i="24" s="1"/>
  <c r="Y37" i="7"/>
  <c r="E39" i="27" s="1"/>
  <c r="O39" i="27" s="1"/>
  <c r="P39" i="27" s="1"/>
  <c r="E37" i="9"/>
  <c r="O37" i="9" s="1"/>
  <c r="W35" i="7"/>
  <c r="E37" i="25" s="1"/>
  <c r="O37" i="25" s="1"/>
  <c r="P37" i="25" s="1"/>
  <c r="E39" i="9"/>
  <c r="O39" i="9" s="1"/>
  <c r="W37" i="7"/>
  <c r="E39" i="25" s="1"/>
  <c r="O39" i="25" s="1"/>
  <c r="P39" i="25" s="1"/>
  <c r="F15" i="9"/>
  <c r="Y17" i="7"/>
  <c r="E19" i="27" s="1"/>
  <c r="AL15" i="7"/>
  <c r="S13" i="7"/>
  <c r="AL94" i="7"/>
  <c r="AJ16" i="7"/>
  <c r="AL16" i="7"/>
  <c r="Y16" i="7"/>
  <c r="E18" i="27" s="1"/>
  <c r="O18" i="27" s="1"/>
  <c r="P18" i="27" s="1"/>
  <c r="Y9" i="7"/>
  <c r="E11" i="27" s="1"/>
  <c r="Y14" i="7"/>
  <c r="E16" i="27" s="1"/>
  <c r="O16" i="27" s="1"/>
  <c r="P16" i="27" s="1"/>
  <c r="Y15" i="7"/>
  <c r="E17" i="27" s="1"/>
  <c r="AL103" i="7"/>
  <c r="S65" i="7"/>
  <c r="F12" i="24" s="1"/>
  <c r="O12" i="24" s="1"/>
  <c r="P12" i="24" s="1"/>
  <c r="AA12" i="7"/>
  <c r="E14" i="28" s="1"/>
  <c r="O14" i="28" s="1"/>
  <c r="P14" i="28" s="1"/>
  <c r="E18" i="28"/>
  <c r="O18" i="28" s="1"/>
  <c r="P18" i="28" s="1"/>
  <c r="AA20" i="7"/>
  <c r="E22" i="28" s="1"/>
  <c r="AN15" i="7"/>
  <c r="E9" i="9"/>
  <c r="O9" i="9" s="1"/>
  <c r="AA25" i="7"/>
  <c r="E27" i="28" s="1"/>
  <c r="O27" i="28" s="1"/>
  <c r="P27" i="28" s="1"/>
  <c r="AA26" i="7"/>
  <c r="E28" i="28" s="1"/>
  <c r="O28" i="28" s="1"/>
  <c r="P28" i="28" s="1"/>
  <c r="AJ94" i="7"/>
  <c r="AJ103" i="7"/>
  <c r="Q65" i="7"/>
  <c r="S68" i="7"/>
  <c r="F15" i="24" s="1"/>
  <c r="AN77" i="7"/>
  <c r="AA62" i="7"/>
  <c r="F9" i="28" s="1"/>
  <c r="Y67" i="7"/>
  <c r="F14" i="27" s="1"/>
  <c r="O14" i="27" s="1"/>
  <c r="P14" i="27" s="1"/>
  <c r="AA72" i="7"/>
  <c r="F19" i="28" s="1"/>
  <c r="AA75" i="7"/>
  <c r="F22" i="28" s="1"/>
  <c r="AJ66" i="7"/>
  <c r="Y64" i="7"/>
  <c r="F11" i="27" s="1"/>
  <c r="AL66" i="7"/>
  <c r="AJ70" i="7"/>
  <c r="AN66" i="7"/>
  <c r="Y82" i="7"/>
  <c r="F29" i="27" s="1"/>
  <c r="O29" i="27" s="1"/>
  <c r="P29" i="27" s="1"/>
  <c r="AL70" i="7"/>
  <c r="AJ71" i="7"/>
  <c r="AJ74" i="7"/>
  <c r="Y70" i="7"/>
  <c r="F17" i="27" s="1"/>
  <c r="AL74" i="7"/>
  <c r="Y91" i="7"/>
  <c r="F38" i="27" s="1"/>
  <c r="O38" i="27" s="1"/>
  <c r="P38" i="27" s="1"/>
  <c r="AL68" i="7"/>
  <c r="E9" i="27"/>
  <c r="O9" i="27" s="1"/>
  <c r="P9" i="27" s="1"/>
  <c r="AL13" i="7"/>
  <c r="AA11" i="7"/>
  <c r="E13" i="28" s="1"/>
  <c r="O13" i="28" s="1"/>
  <c r="P13" i="28" s="1"/>
  <c r="E16" i="9"/>
  <c r="O16" i="9" s="1"/>
  <c r="E33" i="9"/>
  <c r="O33" i="9" s="1"/>
  <c r="AN13" i="7"/>
  <c r="E17" i="28"/>
  <c r="O17" i="28" s="1"/>
  <c r="P17" i="28" s="1"/>
  <c r="AA27" i="7"/>
  <c r="E29" i="28" s="1"/>
  <c r="O29" i="28" s="1"/>
  <c r="P29" i="28" s="1"/>
  <c r="AA29" i="7"/>
  <c r="E31" i="28" s="1"/>
  <c r="O31" i="28" s="1"/>
  <c r="P31" i="28" s="1"/>
  <c r="AJ11" i="7"/>
  <c r="AJ19" i="7"/>
  <c r="AA31" i="7"/>
  <c r="E33" i="28" s="1"/>
  <c r="O33" i="28" s="1"/>
  <c r="P33" i="28" s="1"/>
  <c r="AL19" i="7"/>
  <c r="E23" i="9"/>
  <c r="O23" i="9" s="1"/>
  <c r="E10" i="9"/>
  <c r="O10" i="9" s="1"/>
  <c r="AA21" i="7"/>
  <c r="E23" i="28" s="1"/>
  <c r="O23" i="28" s="1"/>
  <c r="P23" i="28" s="1"/>
  <c r="AA8" i="7"/>
  <c r="E10" i="28" s="1"/>
  <c r="O10" i="28" s="1"/>
  <c r="P10" i="28" s="1"/>
  <c r="AA35" i="7"/>
  <c r="E37" i="28" s="1"/>
  <c r="O37" i="28" s="1"/>
  <c r="P37" i="28" s="1"/>
  <c r="AJ39" i="7"/>
  <c r="AJ36" i="7"/>
  <c r="AJ15" i="7"/>
  <c r="AL39" i="7"/>
  <c r="AL36" i="7"/>
  <c r="Y10" i="7"/>
  <c r="E12" i="27" s="1"/>
  <c r="AL48" i="7"/>
  <c r="P39" i="24" l="1"/>
  <c r="P39" i="9"/>
  <c r="P37" i="9"/>
  <c r="P10" i="9"/>
  <c r="P9" i="9"/>
  <c r="P16" i="9"/>
  <c r="P23" i="9"/>
  <c r="P33" i="9"/>
  <c r="F20" i="24"/>
  <c r="O20" i="24" s="1"/>
  <c r="P20" i="24" s="1"/>
  <c r="W73" i="7"/>
  <c r="F20" i="25" s="1"/>
  <c r="O20" i="25" s="1"/>
  <c r="P20" i="25" s="1"/>
  <c r="AA73" i="7"/>
  <c r="F20" i="28" s="1"/>
  <c r="O20" i="28" s="1"/>
  <c r="P20" i="28" s="1"/>
  <c r="Y73" i="7"/>
  <c r="F20" i="27" s="1"/>
  <c r="O20" i="27" s="1"/>
  <c r="P20" i="27" s="1"/>
  <c r="W13" i="7"/>
  <c r="E15" i="25" s="1"/>
  <c r="AA13" i="7"/>
  <c r="Q14" i="7"/>
  <c r="AJ28" i="7"/>
  <c r="O17" i="27"/>
  <c r="P17" i="27" s="1"/>
  <c r="O9" i="28"/>
  <c r="P9" i="28" s="1"/>
  <c r="O11" i="27"/>
  <c r="P11" i="27" s="1"/>
  <c r="O22" i="28"/>
  <c r="P22" i="28" s="1"/>
  <c r="W65" i="7"/>
  <c r="F12" i="25" s="1"/>
  <c r="W68" i="7"/>
  <c r="F15" i="25" s="1"/>
  <c r="E12" i="9"/>
  <c r="W10" i="7"/>
  <c r="E12" i="25" s="1"/>
  <c r="Y13" i="7"/>
  <c r="E15" i="27" s="1"/>
  <c r="E15" i="24"/>
  <c r="O15" i="24" s="1"/>
  <c r="P15" i="24" s="1"/>
  <c r="Y68" i="7"/>
  <c r="F15" i="27" s="1"/>
  <c r="Y65" i="7"/>
  <c r="F12" i="27" s="1"/>
  <c r="O12" i="27" s="1"/>
  <c r="P12" i="27" s="1"/>
  <c r="AJ48" i="7"/>
  <c r="AN22" i="7"/>
  <c r="AJ22" i="7"/>
  <c r="AA10" i="7"/>
  <c r="E12" i="28" s="1"/>
  <c r="AA65" i="7"/>
  <c r="F12" i="28" s="1"/>
  <c r="F12" i="9"/>
  <c r="AL22" i="7"/>
  <c r="AJ77" i="7"/>
  <c r="AL77" i="7"/>
  <c r="AA68" i="7"/>
  <c r="F15" i="28" s="1"/>
  <c r="AA37" i="7"/>
  <c r="E39" i="28" s="1"/>
  <c r="O39" i="28" s="1"/>
  <c r="P39" i="28" s="1"/>
  <c r="E15" i="9"/>
  <c r="O15" i="9" s="1"/>
  <c r="E15" i="28"/>
  <c r="P15" i="9" l="1"/>
  <c r="W14" i="7"/>
  <c r="E16" i="25" s="1"/>
  <c r="O16" i="25" s="1"/>
  <c r="P16" i="25" s="1"/>
  <c r="AA14" i="7"/>
  <c r="E16" i="28" s="1"/>
  <c r="O16" i="28" s="1"/>
  <c r="P16" i="28" s="1"/>
  <c r="O12" i="25"/>
  <c r="P12" i="25" s="1"/>
  <c r="O12" i="9"/>
  <c r="O15" i="27"/>
  <c r="P15" i="27" s="1"/>
  <c r="O15" i="25"/>
  <c r="P15" i="25" s="1"/>
  <c r="O15" i="28"/>
  <c r="P15" i="28" s="1"/>
  <c r="O12" i="28"/>
  <c r="P12" i="28" s="1"/>
  <c r="G641" i="14"/>
  <c r="G643" i="14" s="1"/>
  <c r="N42" i="24"/>
  <c r="E641" i="14"/>
  <c r="E643" i="14" s="1"/>
  <c r="F641" i="14"/>
  <c r="F643" i="14" s="1"/>
  <c r="N40" i="24"/>
  <c r="N41" i="24"/>
  <c r="L41" i="26"/>
  <c r="K40" i="26"/>
  <c r="F479" i="14"/>
  <c r="F481" i="14" s="1"/>
  <c r="G479" i="14"/>
  <c r="G481" i="14" s="1"/>
  <c r="F306" i="14"/>
  <c r="G306" i="14"/>
  <c r="E251" i="14"/>
  <c r="F251" i="14"/>
  <c r="G251" i="14"/>
  <c r="E145" i="14"/>
  <c r="E147" i="14" s="1"/>
  <c r="F145" i="14"/>
  <c r="F147" i="14" s="1"/>
  <c r="G147" i="14"/>
  <c r="F43" i="26"/>
  <c r="E43" i="26"/>
  <c r="P12" i="9" l="1"/>
  <c r="N41" i="26"/>
  <c r="N40" i="26"/>
  <c r="N42" i="26"/>
  <c r="L42" i="26"/>
  <c r="G535" i="14"/>
  <c r="K42" i="26"/>
  <c r="K41" i="26"/>
  <c r="H41" i="24"/>
  <c r="H42" i="24"/>
  <c r="H40" i="24"/>
  <c r="F41" i="26"/>
  <c r="F40" i="26"/>
  <c r="F42" i="26"/>
  <c r="I42" i="24"/>
  <c r="I41" i="24"/>
  <c r="I40" i="24"/>
  <c r="G652" i="14"/>
  <c r="H156" i="14"/>
  <c r="H160" i="14"/>
  <c r="H162" i="14" s="1"/>
  <c r="F652" i="14"/>
  <c r="E652" i="14"/>
  <c r="I92" i="14"/>
  <c r="H643" i="14"/>
  <c r="L43" i="26"/>
  <c r="I146" i="14"/>
  <c r="I204" i="14"/>
  <c r="N41" i="27" l="1"/>
  <c r="F654" i="14"/>
  <c r="N42" i="27"/>
  <c r="G654" i="14"/>
  <c r="N40" i="27"/>
  <c r="E654" i="14"/>
  <c r="F43" i="27"/>
  <c r="H158" i="14"/>
  <c r="I642" i="14"/>
  <c r="N43" i="26"/>
  <c r="I161" i="14"/>
  <c r="F43" i="28"/>
  <c r="I534" i="14"/>
  <c r="I480" i="14" l="1"/>
  <c r="K43" i="26"/>
  <c r="J43" i="9"/>
  <c r="K43" i="24"/>
  <c r="F622" i="14"/>
  <c r="F624" i="14" s="1"/>
  <c r="E622" i="14"/>
  <c r="J42" i="24"/>
  <c r="E648" i="14" l="1"/>
  <c r="E650" i="14" s="1"/>
  <c r="E624" i="14"/>
  <c r="N43" i="24"/>
  <c r="N40" i="9"/>
  <c r="J41" i="24"/>
  <c r="J40" i="24"/>
  <c r="G648" i="14"/>
  <c r="N42" i="9"/>
  <c r="F648" i="14"/>
  <c r="N41" i="9"/>
  <c r="H648" i="14"/>
  <c r="H650" i="14" s="1"/>
  <c r="H656" i="14"/>
  <c r="H658" i="14" s="1"/>
  <c r="E434" i="14"/>
  <c r="N40" i="25"/>
  <c r="E656" i="14"/>
  <c r="G434" i="14"/>
  <c r="F434" i="14"/>
  <c r="I473" i="14"/>
  <c r="H490" i="14"/>
  <c r="H492" i="14" s="1"/>
  <c r="I407" i="14"/>
  <c r="G656" i="14"/>
  <c r="F656" i="14"/>
  <c r="N41" i="25" l="1"/>
  <c r="F650" i="14"/>
  <c r="N41" i="28"/>
  <c r="F658" i="14"/>
  <c r="N42" i="28"/>
  <c r="G658" i="14"/>
  <c r="N42" i="25"/>
  <c r="G650" i="14"/>
  <c r="N40" i="28"/>
  <c r="E658" i="14"/>
  <c r="J40" i="27"/>
  <c r="E436" i="14"/>
  <c r="J42" i="27"/>
  <c r="G436" i="14"/>
  <c r="J41" i="27"/>
  <c r="F436" i="14"/>
  <c r="I635" i="14"/>
  <c r="H652" i="14"/>
  <c r="I657" i="14"/>
  <c r="N43" i="28"/>
  <c r="I491" i="14"/>
  <c r="K43" i="27"/>
  <c r="I649" i="14"/>
  <c r="N43" i="25"/>
  <c r="H590" i="14"/>
  <c r="G588" i="14"/>
  <c r="G590" i="14" s="1"/>
  <c r="F588" i="14"/>
  <c r="F590" i="14" s="1"/>
  <c r="E588" i="14"/>
  <c r="E590" i="14" s="1"/>
  <c r="E595" i="14"/>
  <c r="E597" i="14" s="1"/>
  <c r="H515" i="14"/>
  <c r="H517" i="14" s="1"/>
  <c r="L40" i="9"/>
  <c r="F515" i="14"/>
  <c r="F517" i="14" s="1"/>
  <c r="G517" i="14"/>
  <c r="F526" i="14"/>
  <c r="F528" i="14" s="1"/>
  <c r="G526" i="14"/>
  <c r="G528" i="14" s="1"/>
  <c r="K42" i="24"/>
  <c r="I653" i="14" l="1"/>
  <c r="H654" i="14"/>
  <c r="M40" i="25"/>
  <c r="L43" i="9"/>
  <c r="N43" i="27"/>
  <c r="L41" i="9"/>
  <c r="L42" i="9"/>
  <c r="K41" i="24"/>
  <c r="K40" i="24"/>
  <c r="G544" i="14"/>
  <c r="L42" i="24"/>
  <c r="F544" i="14"/>
  <c r="L41" i="24"/>
  <c r="E692" i="14"/>
  <c r="M40" i="26"/>
  <c r="I589" i="14"/>
  <c r="M43" i="26"/>
  <c r="E544" i="14"/>
  <c r="L40" i="24"/>
  <c r="F692" i="14"/>
  <c r="M41" i="26"/>
  <c r="G692" i="14"/>
  <c r="M42" i="26"/>
  <c r="G490" i="14"/>
  <c r="G683" i="14"/>
  <c r="E490" i="14"/>
  <c r="E683" i="14"/>
  <c r="F490" i="14"/>
  <c r="F683" i="14"/>
  <c r="G595" i="14"/>
  <c r="I516" i="14"/>
  <c r="G599" i="14"/>
  <c r="H599" i="14"/>
  <c r="H601" i="14" s="1"/>
  <c r="F540" i="14"/>
  <c r="F599" i="14"/>
  <c r="G540" i="14"/>
  <c r="E540" i="14"/>
  <c r="E548" i="14"/>
  <c r="G486" i="14"/>
  <c r="E599" i="14"/>
  <c r="F548" i="14"/>
  <c r="G548" i="14"/>
  <c r="E603" i="14"/>
  <c r="E605" i="14" s="1"/>
  <c r="G603" i="14"/>
  <c r="M40" i="28" l="1"/>
  <c r="M41" i="27"/>
  <c r="F601" i="14"/>
  <c r="M42" i="28"/>
  <c r="G605" i="14"/>
  <c r="M42" i="27"/>
  <c r="G601" i="14"/>
  <c r="M40" i="27"/>
  <c r="E601" i="14"/>
  <c r="L42" i="25"/>
  <c r="G542" i="14"/>
  <c r="L40" i="27"/>
  <c r="E546" i="14"/>
  <c r="M42" i="25"/>
  <c r="G597" i="14"/>
  <c r="L41" i="28"/>
  <c r="F550" i="14"/>
  <c r="L41" i="27"/>
  <c r="F546" i="14"/>
  <c r="L42" i="28"/>
  <c r="G550" i="14"/>
  <c r="L42" i="27"/>
  <c r="G546" i="14"/>
  <c r="L40" i="25"/>
  <c r="E542" i="14"/>
  <c r="L41" i="25"/>
  <c r="F542" i="14"/>
  <c r="L40" i="28"/>
  <c r="E550" i="14"/>
  <c r="K42" i="27"/>
  <c r="G492" i="14"/>
  <c r="K42" i="25"/>
  <c r="G488" i="14"/>
  <c r="K41" i="27"/>
  <c r="F492" i="14"/>
  <c r="K40" i="27"/>
  <c r="E492" i="14"/>
  <c r="J679" i="14"/>
  <c r="J681" i="14"/>
  <c r="J680" i="14"/>
  <c r="J690" i="14"/>
  <c r="J688" i="14"/>
  <c r="J689" i="14"/>
  <c r="H540" i="14"/>
  <c r="H542" i="14" s="1"/>
  <c r="L43" i="24"/>
  <c r="I600" i="14"/>
  <c r="M43" i="27"/>
  <c r="H548" i="14"/>
  <c r="F710" i="14"/>
  <c r="J707" i="14" s="1"/>
  <c r="E710" i="14"/>
  <c r="J706" i="14" s="1"/>
  <c r="G710" i="14"/>
  <c r="J708" i="14" s="1"/>
  <c r="I527" i="14"/>
  <c r="H544" i="14"/>
  <c r="H546" i="14" s="1"/>
  <c r="F486" i="14"/>
  <c r="L43" i="28" l="1"/>
  <c r="H550" i="14"/>
  <c r="K41" i="25"/>
  <c r="F488" i="14"/>
  <c r="K43" i="9"/>
  <c r="H462" i="14"/>
  <c r="H423" i="14"/>
  <c r="I549" i="14"/>
  <c r="I545" i="14"/>
  <c r="L43" i="27"/>
  <c r="I541" i="14"/>
  <c r="L43" i="25"/>
  <c r="G430" i="14"/>
  <c r="G432" i="14" s="1"/>
  <c r="G674" i="14"/>
  <c r="E486" i="14"/>
  <c r="E494" i="14"/>
  <c r="I424" i="14" l="1"/>
  <c r="H425" i="14"/>
  <c r="K40" i="28"/>
  <c r="E496" i="14"/>
  <c r="K40" i="25"/>
  <c r="E488" i="14"/>
  <c r="J672" i="14"/>
  <c r="H692" i="14"/>
  <c r="J43" i="26"/>
  <c r="G701" i="14"/>
  <c r="J699" i="14" s="1"/>
  <c r="J42" i="25"/>
  <c r="H486" i="14"/>
  <c r="H488" i="14" s="1"/>
  <c r="H494" i="14"/>
  <c r="H496" i="14" s="1"/>
  <c r="I461" i="14"/>
  <c r="F311" i="14"/>
  <c r="F313" i="14" s="1"/>
  <c r="G313" i="14"/>
  <c r="H311" i="14"/>
  <c r="H313" i="14" s="1"/>
  <c r="E293" i="14"/>
  <c r="G293" i="14"/>
  <c r="H237" i="14"/>
  <c r="G41" i="26"/>
  <c r="H43" i="9" l="1"/>
  <c r="H239" i="14"/>
  <c r="J692" i="14"/>
  <c r="I487" i="14"/>
  <c r="K43" i="25"/>
  <c r="I495" i="14"/>
  <c r="K43" i="28"/>
  <c r="G322" i="14"/>
  <c r="I42" i="26"/>
  <c r="F322" i="14"/>
  <c r="I41" i="26"/>
  <c r="I312" i="14"/>
  <c r="I43" i="26"/>
  <c r="O43" i="26" s="1"/>
  <c r="P43" i="26" s="1"/>
  <c r="E322" i="14"/>
  <c r="I40" i="26"/>
  <c r="G318" i="14"/>
  <c r="I42" i="9"/>
  <c r="F318" i="14"/>
  <c r="I41" i="9"/>
  <c r="E318" i="14"/>
  <c r="I40" i="9"/>
  <c r="F42" i="9"/>
  <c r="I238" i="14"/>
  <c r="I41" i="25" l="1"/>
  <c r="F320" i="14"/>
  <c r="I40" i="25"/>
  <c r="E320" i="14"/>
  <c r="I41" i="27"/>
  <c r="F324" i="14"/>
  <c r="I42" i="27"/>
  <c r="G324" i="14"/>
  <c r="I42" i="25"/>
  <c r="G320" i="14"/>
  <c r="I40" i="27"/>
  <c r="E324" i="14"/>
  <c r="I43" i="9"/>
  <c r="I292" i="14"/>
  <c r="G494" i="14"/>
  <c r="E326" i="14"/>
  <c r="E237" i="14"/>
  <c r="F239" i="14"/>
  <c r="G263" i="14"/>
  <c r="G265" i="14" s="1"/>
  <c r="G256" i="14"/>
  <c r="G258" i="14" s="1"/>
  <c r="F256" i="14"/>
  <c r="F258" i="14" s="1"/>
  <c r="E256" i="14"/>
  <c r="E258" i="14" s="1"/>
  <c r="G42" i="26"/>
  <c r="G40" i="26"/>
  <c r="F214" i="14"/>
  <c r="G185" i="14"/>
  <c r="F183" i="14"/>
  <c r="F185" i="14" s="1"/>
  <c r="E183" i="14"/>
  <c r="E185" i="14" s="1"/>
  <c r="F42" i="24"/>
  <c r="O42" i="24" s="1"/>
  <c r="F129" i="14"/>
  <c r="E127" i="14"/>
  <c r="P42" i="24" l="1"/>
  <c r="K42" i="28"/>
  <c r="G496" i="14"/>
  <c r="E129" i="14"/>
  <c r="E343" i="14"/>
  <c r="H40" i="9"/>
  <c r="E239" i="14"/>
  <c r="I40" i="28"/>
  <c r="E328" i="14"/>
  <c r="G41" i="27"/>
  <c r="F216" i="14"/>
  <c r="H42" i="25"/>
  <c r="G40" i="9"/>
  <c r="G41" i="9"/>
  <c r="G42" i="9"/>
  <c r="O42" i="9" s="1"/>
  <c r="E267" i="14"/>
  <c r="H40" i="26"/>
  <c r="F267" i="14"/>
  <c r="H41" i="26"/>
  <c r="G267" i="14"/>
  <c r="H42" i="26"/>
  <c r="F263" i="14"/>
  <c r="F265" i="14" s="1"/>
  <c r="H41" i="9"/>
  <c r="F156" i="14"/>
  <c r="F41" i="24"/>
  <c r="E156" i="14"/>
  <c r="F40" i="24"/>
  <c r="O40" i="24" s="1"/>
  <c r="F41" i="9"/>
  <c r="F40" i="9"/>
  <c r="G734" i="14"/>
  <c r="J732" i="14" s="1"/>
  <c r="H197" i="14"/>
  <c r="G743" i="14"/>
  <c r="J741" i="14" s="1"/>
  <c r="E43" i="24"/>
  <c r="F152" i="14"/>
  <c r="F430" i="14"/>
  <c r="F432" i="14" s="1"/>
  <c r="E430" i="14"/>
  <c r="E432" i="14" s="1"/>
  <c r="E674" i="14"/>
  <c r="E210" i="14"/>
  <c r="E212" i="14" s="1"/>
  <c r="F210" i="14"/>
  <c r="G156" i="14"/>
  <c r="G352" i="14"/>
  <c r="G152" i="14"/>
  <c r="G210" i="14"/>
  <c r="G343" i="14"/>
  <c r="E271" i="14"/>
  <c r="E263" i="14"/>
  <c r="E265" i="14" s="1"/>
  <c r="E152" i="14"/>
  <c r="E160" i="14"/>
  <c r="G214" i="14"/>
  <c r="E214" i="14"/>
  <c r="I43" i="24"/>
  <c r="H43" i="24"/>
  <c r="F494" i="14"/>
  <c r="E438" i="14"/>
  <c r="E440" i="14" s="1"/>
  <c r="E218" i="14"/>
  <c r="F160" i="14"/>
  <c r="G438" i="14"/>
  <c r="G440" i="14" s="1"/>
  <c r="F438" i="14"/>
  <c r="G271" i="14"/>
  <c r="G326" i="14"/>
  <c r="F326" i="14"/>
  <c r="F271" i="14"/>
  <c r="G160" i="14"/>
  <c r="G218" i="14"/>
  <c r="F218" i="14"/>
  <c r="P40" i="24" l="1"/>
  <c r="P42" i="9"/>
  <c r="J41" i="28"/>
  <c r="F440" i="14"/>
  <c r="K41" i="28"/>
  <c r="F496" i="14"/>
  <c r="J670" i="14"/>
  <c r="I41" i="28"/>
  <c r="F328" i="14"/>
  <c r="I42" i="28"/>
  <c r="G328" i="14"/>
  <c r="O40" i="9"/>
  <c r="J341" i="14"/>
  <c r="J339" i="14"/>
  <c r="H40" i="27"/>
  <c r="E269" i="14"/>
  <c r="H42" i="27"/>
  <c r="G269" i="14"/>
  <c r="H42" i="28"/>
  <c r="G273" i="14"/>
  <c r="H40" i="28"/>
  <c r="E273" i="14"/>
  <c r="H41" i="28"/>
  <c r="F273" i="14"/>
  <c r="H41" i="27"/>
  <c r="F269" i="14"/>
  <c r="G40" i="28"/>
  <c r="E220" i="14"/>
  <c r="G42" i="28"/>
  <c r="G220" i="14"/>
  <c r="G41" i="28"/>
  <c r="F220" i="14"/>
  <c r="G40" i="27"/>
  <c r="E216" i="14"/>
  <c r="G42" i="27"/>
  <c r="G216" i="14"/>
  <c r="H41" i="25"/>
  <c r="H40" i="25"/>
  <c r="G42" i="25"/>
  <c r="G212" i="14"/>
  <c r="G41" i="25"/>
  <c r="F212" i="14"/>
  <c r="G43" i="24"/>
  <c r="G40" i="25"/>
  <c r="F40" i="27"/>
  <c r="E158" i="14"/>
  <c r="F40" i="25"/>
  <c r="E154" i="14"/>
  <c r="F41" i="27"/>
  <c r="F158" i="14"/>
  <c r="F41" i="25"/>
  <c r="F154" i="14"/>
  <c r="F41" i="28"/>
  <c r="F162" i="14"/>
  <c r="F42" i="25"/>
  <c r="G154" i="14"/>
  <c r="F40" i="28"/>
  <c r="E162" i="14"/>
  <c r="F42" i="27"/>
  <c r="G158" i="14"/>
  <c r="F42" i="28"/>
  <c r="G162" i="14"/>
  <c r="J350" i="14"/>
  <c r="G719" i="14"/>
  <c r="J717" i="14" s="1"/>
  <c r="J42" i="28"/>
  <c r="E719" i="14"/>
  <c r="J715" i="14" s="1"/>
  <c r="J40" i="28"/>
  <c r="J41" i="25"/>
  <c r="H683" i="14"/>
  <c r="J43" i="24"/>
  <c r="E701" i="14"/>
  <c r="J697" i="14" s="1"/>
  <c r="J40" i="25"/>
  <c r="H752" i="14"/>
  <c r="J752" i="14" s="1"/>
  <c r="I257" i="14"/>
  <c r="G761" i="14"/>
  <c r="J759" i="14" s="1"/>
  <c r="I418" i="14"/>
  <c r="H434" i="14"/>
  <c r="H430" i="14"/>
  <c r="H432" i="14" s="1"/>
  <c r="H438" i="14"/>
  <c r="H361" i="14"/>
  <c r="I139" i="14"/>
  <c r="I157" i="14"/>
  <c r="G370" i="14"/>
  <c r="J368" i="14" s="1"/>
  <c r="I153" i="14"/>
  <c r="I128" i="14"/>
  <c r="I250" i="14"/>
  <c r="H267" i="14"/>
  <c r="H269" i="14" s="1"/>
  <c r="H271" i="14"/>
  <c r="H273" i="14" s="1"/>
  <c r="H263" i="14"/>
  <c r="H265" i="14" s="1"/>
  <c r="I196" i="14"/>
  <c r="H214" i="14"/>
  <c r="H216" i="14" s="1"/>
  <c r="H210" i="14"/>
  <c r="H212" i="14" s="1"/>
  <c r="I184" i="14"/>
  <c r="H218" i="14"/>
  <c r="H220" i="14" s="1"/>
  <c r="I305" i="14"/>
  <c r="H322" i="14"/>
  <c r="H324" i="14" s="1"/>
  <c r="H326" i="14"/>
  <c r="H328" i="14" s="1"/>
  <c r="H318" i="14"/>
  <c r="H320" i="14" s="1"/>
  <c r="P40" i="9" l="1"/>
  <c r="J43" i="28"/>
  <c r="H440" i="14"/>
  <c r="J43" i="27"/>
  <c r="H436" i="14"/>
  <c r="J43" i="25"/>
  <c r="J683" i="14"/>
  <c r="O42" i="25"/>
  <c r="P42" i="25" s="1"/>
  <c r="O43" i="24"/>
  <c r="J361" i="14"/>
  <c r="I323" i="14"/>
  <c r="I43" i="27"/>
  <c r="I319" i="14"/>
  <c r="I43" i="25"/>
  <c r="I327" i="14"/>
  <c r="I43" i="28"/>
  <c r="I268" i="14"/>
  <c r="H43" i="27"/>
  <c r="I264" i="14"/>
  <c r="H43" i="25"/>
  <c r="I272" i="14"/>
  <c r="H43" i="28"/>
  <c r="I215" i="14"/>
  <c r="G43" i="27"/>
  <c r="I219" i="14"/>
  <c r="G43" i="28"/>
  <c r="I211" i="14"/>
  <c r="G43" i="25"/>
  <c r="I435" i="14"/>
  <c r="H710" i="14"/>
  <c r="J710" i="14" s="1"/>
  <c r="I439" i="14"/>
  <c r="I431" i="14"/>
  <c r="G93" i="14"/>
  <c r="F91" i="14"/>
  <c r="E91" i="14"/>
  <c r="P43" i="24" l="1"/>
  <c r="E40" i="26"/>
  <c r="O40" i="26" s="1"/>
  <c r="P40" i="26" s="1"/>
  <c r="E93" i="14"/>
  <c r="E41" i="26"/>
  <c r="O41" i="26" s="1"/>
  <c r="P41" i="26" s="1"/>
  <c r="F93" i="14"/>
  <c r="G752" i="14"/>
  <c r="J750" i="14" s="1"/>
  <c r="E42" i="26"/>
  <c r="O42" i="26" s="1"/>
  <c r="P42" i="26" s="1"/>
  <c r="E361" i="14"/>
  <c r="E752" i="14"/>
  <c r="J748" i="14" s="1"/>
  <c r="F361" i="14"/>
  <c r="F752" i="14"/>
  <c r="J749" i="14" s="1"/>
  <c r="G102" i="14"/>
  <c r="G104" i="14" s="1"/>
  <c r="G361" i="14"/>
  <c r="J358" i="14" l="1"/>
  <c r="J357" i="14"/>
  <c r="J359" i="14"/>
  <c r="G379" i="14"/>
  <c r="J377" i="14" s="1"/>
  <c r="E42" i="27"/>
  <c r="O42" i="27" s="1"/>
  <c r="P42" i="27" s="1"/>
  <c r="G770" i="14"/>
  <c r="J768" i="14" s="1"/>
  <c r="H743" i="14" l="1"/>
  <c r="J743" i="14" s="1"/>
  <c r="E743" i="14"/>
  <c r="J739" i="14" s="1"/>
  <c r="E734" i="14"/>
  <c r="J730" i="14" s="1"/>
  <c r="E41" i="24" l="1"/>
  <c r="O41" i="24" s="1"/>
  <c r="F86" i="14"/>
  <c r="E41" i="9"/>
  <c r="E43" i="9"/>
  <c r="F743" i="14"/>
  <c r="J740" i="14" s="1"/>
  <c r="E98" i="14"/>
  <c r="F98" i="14"/>
  <c r="F343" i="14"/>
  <c r="E102" i="14"/>
  <c r="E104" i="14" s="1"/>
  <c r="E352" i="14"/>
  <c r="F102" i="14"/>
  <c r="F104" i="14" s="1"/>
  <c r="F352" i="14"/>
  <c r="H102" i="14"/>
  <c r="H352" i="14"/>
  <c r="E106" i="14"/>
  <c r="G106" i="14"/>
  <c r="F106" i="14"/>
  <c r="P41" i="24" l="1"/>
  <c r="J340" i="14"/>
  <c r="E42" i="28"/>
  <c r="O42" i="28" s="1"/>
  <c r="P42" i="28" s="1"/>
  <c r="G108" i="14"/>
  <c r="E41" i="25"/>
  <c r="F100" i="14"/>
  <c r="E41" i="28"/>
  <c r="F108" i="14"/>
  <c r="E40" i="25"/>
  <c r="O40" i="25" s="1"/>
  <c r="P40" i="25" s="1"/>
  <c r="E100" i="14"/>
  <c r="E40" i="28"/>
  <c r="O40" i="28" s="1"/>
  <c r="P40" i="28" s="1"/>
  <c r="E108" i="14"/>
  <c r="E43" i="27"/>
  <c r="O43" i="27" s="1"/>
  <c r="P43" i="27" s="1"/>
  <c r="H104" i="14"/>
  <c r="J348" i="14"/>
  <c r="J352" i="14"/>
  <c r="J349" i="14"/>
  <c r="F379" i="14"/>
  <c r="J376" i="14" s="1"/>
  <c r="E41" i="27"/>
  <c r="O41" i="27" s="1"/>
  <c r="P41" i="27" s="1"/>
  <c r="E379" i="14"/>
  <c r="J375" i="14" s="1"/>
  <c r="E40" i="27"/>
  <c r="O40" i="27" s="1"/>
  <c r="P40" i="27" s="1"/>
  <c r="H770" i="14"/>
  <c r="J770" i="14" s="1"/>
  <c r="H379" i="14"/>
  <c r="J379" i="14" s="1"/>
  <c r="E779" i="14"/>
  <c r="J775" i="14" s="1"/>
  <c r="E388" i="14"/>
  <c r="J384" i="14" s="1"/>
  <c r="H106" i="14"/>
  <c r="H108" i="14" s="1"/>
  <c r="E770" i="14"/>
  <c r="J766" i="14" s="1"/>
  <c r="F770" i="14"/>
  <c r="J767" i="14" s="1"/>
  <c r="F370" i="14"/>
  <c r="J367" i="14" s="1"/>
  <c r="E370" i="14"/>
  <c r="J366" i="14" s="1"/>
  <c r="E761" i="14"/>
  <c r="J757" i="14" s="1"/>
  <c r="I103" i="14"/>
  <c r="H343" i="14"/>
  <c r="F388" i="14"/>
  <c r="J385" i="14" s="1"/>
  <c r="H98" i="14"/>
  <c r="H100" i="14" s="1"/>
  <c r="G388" i="14"/>
  <c r="J386" i="14" s="1"/>
  <c r="G779" i="14"/>
  <c r="J777" i="14" s="1"/>
  <c r="J343" i="14" l="1"/>
  <c r="I107" i="14"/>
  <c r="E43" i="28"/>
  <c r="E43" i="25"/>
  <c r="H388" i="14"/>
  <c r="J388" i="14" s="1"/>
  <c r="I99" i="14"/>
  <c r="H370" i="14"/>
  <c r="J370" i="14" s="1"/>
  <c r="AJ214" i="7" l="1"/>
  <c r="H19" i="24" l="1"/>
  <c r="O19" i="24" s="1"/>
  <c r="P19" i="24" s="1"/>
  <c r="W194" i="7"/>
  <c r="H19" i="25" s="1"/>
  <c r="O19" i="25" s="1"/>
  <c r="P19" i="25" s="1"/>
  <c r="AJ216" i="7"/>
  <c r="AL216" i="7"/>
  <c r="AL214" i="7"/>
  <c r="AA194" i="7" l="1"/>
  <c r="H19" i="28" s="1"/>
  <c r="O19" i="28" s="1"/>
  <c r="P19" i="28" s="1"/>
  <c r="Y194" i="7"/>
  <c r="H19" i="27" s="1"/>
  <c r="O19" i="27" s="1"/>
  <c r="P19" i="27" s="1"/>
  <c r="H674" i="14" l="1"/>
  <c r="F568" i="14"/>
  <c r="F570" i="14" s="1"/>
  <c r="F595" i="14" l="1"/>
  <c r="F597" i="14" s="1"/>
  <c r="J674" i="14"/>
  <c r="F734" i="14"/>
  <c r="J731" i="14" s="1"/>
  <c r="F674" i="14"/>
  <c r="F701" i="14"/>
  <c r="J698" i="14" s="1"/>
  <c r="M41" i="25"/>
  <c r="O41" i="25" s="1"/>
  <c r="P41" i="25" s="1"/>
  <c r="F761" i="14"/>
  <c r="J758" i="14" s="1"/>
  <c r="M43" i="9"/>
  <c r="O43" i="9" s="1"/>
  <c r="F603" i="14"/>
  <c r="F605" i="14" s="1"/>
  <c r="H603" i="14"/>
  <c r="H605" i="14" s="1"/>
  <c r="I569" i="14"/>
  <c r="M41" i="9"/>
  <c r="O41" i="9" s="1"/>
  <c r="H734" i="14"/>
  <c r="J734" i="14" s="1"/>
  <c r="H595" i="14"/>
  <c r="H597" i="14" s="1"/>
  <c r="P41" i="9" l="1"/>
  <c r="P43" i="9"/>
  <c r="J671" i="14"/>
  <c r="M41" i="28"/>
  <c r="O41" i="28" s="1"/>
  <c r="P41" i="28" s="1"/>
  <c r="F779" i="14"/>
  <c r="J776" i="14" s="1"/>
  <c r="F719" i="14"/>
  <c r="J716" i="14" s="1"/>
  <c r="H701" i="14"/>
  <c r="J701" i="14" s="1"/>
  <c r="H761" i="14"/>
  <c r="J761" i="14" s="1"/>
  <c r="I596" i="14"/>
  <c r="M43" i="25"/>
  <c r="O43" i="25" s="1"/>
  <c r="P43" i="25" s="1"/>
  <c r="H779" i="14"/>
  <c r="J779" i="14" s="1"/>
  <c r="H719" i="14"/>
  <c r="J719" i="14" s="1"/>
  <c r="I604" i="14"/>
  <c r="M43" i="28"/>
  <c r="O43" i="28" s="1"/>
  <c r="P43" i="28" s="1"/>
</calcChain>
</file>

<file path=xl/sharedStrings.xml><?xml version="1.0" encoding="utf-8"?>
<sst xmlns="http://schemas.openxmlformats.org/spreadsheetml/2006/main" count="7491" uniqueCount="920">
  <si>
    <t xml:space="preserve">Сезон : </t>
  </si>
  <si>
    <t xml:space="preserve">   1-я неделя</t>
  </si>
  <si>
    <t>Сборник</t>
  </si>
  <si>
    <t>Наименование блюд</t>
  </si>
  <si>
    <t>Выход</t>
  </si>
  <si>
    <t>рецеп №</t>
  </si>
  <si>
    <t>Б</t>
  </si>
  <si>
    <t>Ж</t>
  </si>
  <si>
    <t>У</t>
  </si>
  <si>
    <t>Пром.пр.</t>
  </si>
  <si>
    <t>Хлеб пшеничный</t>
  </si>
  <si>
    <t>Норма по СанПин</t>
  </si>
  <si>
    <t>День</t>
  </si>
  <si>
    <t>Чай с сахаром</t>
  </si>
  <si>
    <t>Литература:</t>
  </si>
  <si>
    <t>СКУРИХИН И.М.,ТУТЕЛЬЯН В.А.</t>
  </si>
  <si>
    <t xml:space="preserve">ТАБЛИЦЫ ХИМИЧЕСКОГО СОСТАВА И КАЛОРИЙНОСТИ </t>
  </si>
  <si>
    <t>РОССИЙСКИХ ПРОДУКТОВ ПИТАНИЯ: Справочник. - М.: ДеЛи принт, 2008. - 276 с.</t>
  </si>
  <si>
    <t xml:space="preserve">"Ведомость контроля за рационом питания"                                       </t>
  </si>
  <si>
    <t>норма</t>
  </si>
  <si>
    <t>в</t>
  </si>
  <si>
    <t>Откло-</t>
  </si>
  <si>
    <t>нение</t>
  </si>
  <si>
    <t>наименование группы</t>
  </si>
  <si>
    <t xml:space="preserve">от </t>
  </si>
  <si>
    <t>за</t>
  </si>
  <si>
    <t>1-й</t>
  </si>
  <si>
    <t>2-й</t>
  </si>
  <si>
    <t>3-й</t>
  </si>
  <si>
    <t>4-й</t>
  </si>
  <si>
    <t>5-й</t>
  </si>
  <si>
    <t>6-й</t>
  </si>
  <si>
    <t>7-й</t>
  </si>
  <si>
    <t>8-й</t>
  </si>
  <si>
    <t>9-й</t>
  </si>
  <si>
    <t>10-й</t>
  </si>
  <si>
    <t>нормы</t>
  </si>
  <si>
    <t>граммах</t>
  </si>
  <si>
    <t>день</t>
  </si>
  <si>
    <t>хлеб пшеничный</t>
  </si>
  <si>
    <t>мука пшеничная</t>
  </si>
  <si>
    <t>крупы, бобовые</t>
  </si>
  <si>
    <t xml:space="preserve">макаронные изделия </t>
  </si>
  <si>
    <t>картофель</t>
  </si>
  <si>
    <t>рыба-филе</t>
  </si>
  <si>
    <t>сыр</t>
  </si>
  <si>
    <t>масло сливочное</t>
  </si>
  <si>
    <t>масло растительное</t>
  </si>
  <si>
    <t>сахар</t>
  </si>
  <si>
    <t>кондитерские изделия</t>
  </si>
  <si>
    <t>чай</t>
  </si>
  <si>
    <t>дрожжи хлебопекарные</t>
  </si>
  <si>
    <t>соль</t>
  </si>
  <si>
    <t xml:space="preserve">белки </t>
  </si>
  <si>
    <t>жиры</t>
  </si>
  <si>
    <t>углеводы</t>
  </si>
  <si>
    <t>каллорийность</t>
  </si>
  <si>
    <t>ОВОЩИ</t>
  </si>
  <si>
    <t xml:space="preserve">молоко </t>
  </si>
  <si>
    <t xml:space="preserve">                     норма закладки продуктов в гр на 1 порцию</t>
  </si>
  <si>
    <t>репа бакл</t>
  </si>
  <si>
    <t>1-п/г.</t>
  </si>
  <si>
    <t>кабачек</t>
  </si>
  <si>
    <t xml:space="preserve">творог </t>
  </si>
  <si>
    <t>тыква</t>
  </si>
  <si>
    <t>печень</t>
  </si>
  <si>
    <t xml:space="preserve">макароны </t>
  </si>
  <si>
    <t>томат</t>
  </si>
  <si>
    <t xml:space="preserve">сметана </t>
  </si>
  <si>
    <t>итог мяса</t>
  </si>
  <si>
    <t>морковь</t>
  </si>
  <si>
    <t>м/слив</t>
  </si>
  <si>
    <t>овощи</t>
  </si>
  <si>
    <t>горох</t>
  </si>
  <si>
    <t>фрукты</t>
  </si>
  <si>
    <t>манка</t>
  </si>
  <si>
    <t>овсянка</t>
  </si>
  <si>
    <t>перловка</t>
  </si>
  <si>
    <t>свекла</t>
  </si>
  <si>
    <t>пшено</t>
  </si>
  <si>
    <t>пшеничка</t>
  </si>
  <si>
    <t xml:space="preserve">дрожжи </t>
  </si>
  <si>
    <t>рис</t>
  </si>
  <si>
    <t>хлеб пш.</t>
  </si>
  <si>
    <t>мука пш.</t>
  </si>
  <si>
    <t>молоко</t>
  </si>
  <si>
    <t>вода</t>
  </si>
  <si>
    <t>м/сливочное</t>
  </si>
  <si>
    <t>итого овощ</t>
  </si>
  <si>
    <t xml:space="preserve">соль </t>
  </si>
  <si>
    <t>л/лист</t>
  </si>
  <si>
    <t>говядина</t>
  </si>
  <si>
    <t>смесь сух-в</t>
  </si>
  <si>
    <t>лук репчатый</t>
  </si>
  <si>
    <t>сахар песок</t>
  </si>
  <si>
    <t>м/растительное</t>
  </si>
  <si>
    <t>чай с сахаром</t>
  </si>
  <si>
    <t>творог</t>
  </si>
  <si>
    <t xml:space="preserve">чай </t>
  </si>
  <si>
    <t>сметана</t>
  </si>
  <si>
    <t>яйцо</t>
  </si>
  <si>
    <t xml:space="preserve">морковь       </t>
  </si>
  <si>
    <t>соус</t>
  </si>
  <si>
    <t>мука пшенич</t>
  </si>
  <si>
    <t>томат пюре</t>
  </si>
  <si>
    <t>Плов с говядиной</t>
  </si>
  <si>
    <t>крупа рисовая</t>
  </si>
  <si>
    <t>Котлета рубленая</t>
  </si>
  <si>
    <t>сухарь панирован.</t>
  </si>
  <si>
    <t>капуста б/кач</t>
  </si>
  <si>
    <t>сырьё</t>
  </si>
  <si>
    <t xml:space="preserve">брутто </t>
  </si>
  <si>
    <t>нетто</t>
  </si>
  <si>
    <t>филе</t>
  </si>
  <si>
    <t>сухофрукты</t>
  </si>
  <si>
    <t>макароны</t>
  </si>
  <si>
    <t>м /сливочное</t>
  </si>
  <si>
    <t xml:space="preserve">из птицы </t>
  </si>
  <si>
    <t>Кофейный напиток</t>
  </si>
  <si>
    <t>картофельное пюре /</t>
  </si>
  <si>
    <t>по</t>
  </si>
  <si>
    <t>лук репч.</t>
  </si>
  <si>
    <t>клёцки</t>
  </si>
  <si>
    <t>Суп картоф. с горохом</t>
  </si>
  <si>
    <t>сухарь панир</t>
  </si>
  <si>
    <t>Ответственный за разработку меню инженер-технолог       ___________________________________________</t>
  </si>
  <si>
    <t>/Ткаченко А.Н./</t>
  </si>
  <si>
    <t>Суп  картофельный с горохом</t>
  </si>
  <si>
    <t>мясо 1-й категории</t>
  </si>
  <si>
    <t>цыплята 1 кат. потрошеные</t>
  </si>
  <si>
    <r>
      <t xml:space="preserve">Субпродукты </t>
    </r>
    <r>
      <rPr>
        <sz val="8"/>
        <rFont val="Arial Cyr"/>
        <charset val="204"/>
      </rPr>
      <t>(печень, язык, сердце)</t>
    </r>
  </si>
  <si>
    <t>кофейный напиток</t>
  </si>
  <si>
    <t>Крахмал</t>
  </si>
  <si>
    <t>Специи</t>
  </si>
  <si>
    <t>СанПиН  2.3 /2.4. 3590 - 20</t>
  </si>
  <si>
    <t>1-й день</t>
  </si>
  <si>
    <t xml:space="preserve">   чай с сахаром</t>
  </si>
  <si>
    <t>с картофелем</t>
  </si>
  <si>
    <t xml:space="preserve">Щи из свежей капусты </t>
  </si>
  <si>
    <t>минтай б/г</t>
  </si>
  <si>
    <t>Сок фруктовый (яблочный)</t>
  </si>
  <si>
    <t xml:space="preserve">О Б Е Д </t>
  </si>
  <si>
    <t>Суп картофель. с горохом</t>
  </si>
  <si>
    <t>Какао с молоком</t>
  </si>
  <si>
    <t>капуста свеж.</t>
  </si>
  <si>
    <t xml:space="preserve">огурец солёный </t>
  </si>
  <si>
    <t>огурец свежий</t>
  </si>
  <si>
    <t>капуста квашен.</t>
  </si>
  <si>
    <t>горошек конс. зелён.</t>
  </si>
  <si>
    <t>помидор св.</t>
  </si>
  <si>
    <t>зелень св.</t>
  </si>
  <si>
    <t xml:space="preserve">сок </t>
  </si>
  <si>
    <t>хлеб пшен.</t>
  </si>
  <si>
    <t>хлеб ржан.</t>
  </si>
  <si>
    <t>крупа</t>
  </si>
  <si>
    <t>всего овощей</t>
  </si>
  <si>
    <t>лим/кислота</t>
  </si>
  <si>
    <t>кофейный нап.</t>
  </si>
  <si>
    <t>какао порошок</t>
  </si>
  <si>
    <t>кисломолочка</t>
  </si>
  <si>
    <t>кондитерка</t>
  </si>
  <si>
    <t>капуста св.</t>
  </si>
  <si>
    <t>2 - я   неделя</t>
  </si>
  <si>
    <t>1 - я   неделя</t>
  </si>
  <si>
    <t>яйца шт./ гр.</t>
  </si>
  <si>
    <t>крахмал</t>
  </si>
  <si>
    <t>Среднее за 10 дней (фактически)</t>
  </si>
  <si>
    <t>сыр костромской</t>
  </si>
  <si>
    <t>Шницель рыбный</t>
  </si>
  <si>
    <t xml:space="preserve">СОУС: </t>
  </si>
  <si>
    <t xml:space="preserve"> мука пш.</t>
  </si>
  <si>
    <t xml:space="preserve"> зелень</t>
  </si>
  <si>
    <t>Суп с макаронами</t>
  </si>
  <si>
    <t>Жаркое по - дормашнему</t>
  </si>
  <si>
    <t>свинина</t>
  </si>
  <si>
    <t>помидор</t>
  </si>
  <si>
    <t xml:space="preserve">    Суп из овощей </t>
  </si>
  <si>
    <t xml:space="preserve">Суп из овощей </t>
  </si>
  <si>
    <t>помидоры св.</t>
  </si>
  <si>
    <t>Суп  с клёцками</t>
  </si>
  <si>
    <t xml:space="preserve"> "УТВЕРЖДАЮ"</t>
  </si>
  <si>
    <t xml:space="preserve">   Директор ООО  "Торговый дом Кубань"</t>
  </si>
  <si>
    <t>мука на подпыл</t>
  </si>
  <si>
    <t>З А В Т Р А К</t>
  </si>
  <si>
    <t>бедро кур на кости</t>
  </si>
  <si>
    <t xml:space="preserve">капуста         </t>
  </si>
  <si>
    <t xml:space="preserve">    плов с говядиной</t>
  </si>
  <si>
    <t xml:space="preserve">картофельное пюре </t>
  </si>
  <si>
    <t xml:space="preserve">    Суп   с клёцками</t>
  </si>
  <si>
    <t>ячневая</t>
  </si>
  <si>
    <t>перец сладкий</t>
  </si>
  <si>
    <t>Суп с лапшой</t>
  </si>
  <si>
    <t>молочным соусом</t>
  </si>
  <si>
    <t>Рыба запечённая под молочным соусом</t>
  </si>
  <si>
    <t>запеканка из творога с</t>
  </si>
  <si>
    <t>Тефтели рыбные (минтай)</t>
  </si>
  <si>
    <t>Компот из смеси сухофруктов</t>
  </si>
  <si>
    <t>Котлета рублен. из птицы</t>
  </si>
  <si>
    <t>лук репчат.</t>
  </si>
  <si>
    <t>лавр./лист</t>
  </si>
  <si>
    <t>приправа овощная</t>
  </si>
  <si>
    <t>Борщ с картофелем</t>
  </si>
  <si>
    <t>и свежей капустой</t>
  </si>
  <si>
    <t>яйца шт./гр.</t>
  </si>
  <si>
    <t>мука пшен.</t>
  </si>
  <si>
    <t>лавр. / лист</t>
  </si>
  <si>
    <t>нарезка</t>
  </si>
  <si>
    <t>итого Специи</t>
  </si>
  <si>
    <t xml:space="preserve">Компот из смеси </t>
  </si>
  <si>
    <t xml:space="preserve">Суп с макаронами </t>
  </si>
  <si>
    <t xml:space="preserve">лук репчат.      </t>
  </si>
  <si>
    <t>бедро куриное</t>
  </si>
  <si>
    <t>Крупа манная</t>
  </si>
  <si>
    <t>горошек зелёный</t>
  </si>
  <si>
    <t xml:space="preserve">лук репчат.        </t>
  </si>
  <si>
    <t>молоком сгущённым</t>
  </si>
  <si>
    <t xml:space="preserve">филе бедро кур </t>
  </si>
  <si>
    <t xml:space="preserve">картофель    </t>
  </si>
  <si>
    <t>с овощами</t>
  </si>
  <si>
    <t>яйцо шт. / гр.</t>
  </si>
  <si>
    <t>Котлета мясная</t>
  </si>
  <si>
    <t>рагу из овощей</t>
  </si>
  <si>
    <t>филе бедро птиц</t>
  </si>
  <si>
    <t>Рагу из  овощей</t>
  </si>
  <si>
    <t>А.Л.Жваков</t>
  </si>
  <si>
    <t xml:space="preserve">                            ДЕСЯТИДНЕВНОЕ МЕНЮ ПРИГОТОВЛЯЕМЫХ БЛЮД </t>
  </si>
  <si>
    <t xml:space="preserve">                             ДЛЯ  УЧАЩИХСЯ    В   ОБЩЕОБРАЗОВАТЕЛЬНОМ   УЧРЕЖДЕНИЕ</t>
  </si>
  <si>
    <t>меню разработано согласно</t>
  </si>
  <si>
    <t>2022 г.</t>
  </si>
  <si>
    <t>приём</t>
  </si>
  <si>
    <t>Вес</t>
  </si>
  <si>
    <t xml:space="preserve">  Пищевые вещества  ( г )</t>
  </si>
  <si>
    <t>Энергети-</t>
  </si>
  <si>
    <r>
      <t xml:space="preserve">  №  </t>
    </r>
    <r>
      <rPr>
        <b/>
        <sz val="8"/>
        <rFont val="Arial Cyr"/>
        <charset val="204"/>
      </rPr>
      <t>ре -</t>
    </r>
  </si>
  <si>
    <r>
      <t xml:space="preserve">№ </t>
    </r>
    <r>
      <rPr>
        <sz val="9"/>
        <color rgb="FF000000"/>
        <rFont val="Calibri"/>
        <family val="2"/>
        <charset val="204"/>
      </rPr>
      <t>по</t>
    </r>
  </si>
  <si>
    <t>пищи</t>
  </si>
  <si>
    <t>Наименование блюда</t>
  </si>
  <si>
    <t>блюда</t>
  </si>
  <si>
    <t>белки</t>
  </si>
  <si>
    <t>ческая</t>
  </si>
  <si>
    <t>цептуры</t>
  </si>
  <si>
    <t>Сборнику</t>
  </si>
  <si>
    <t>ценность</t>
  </si>
  <si>
    <t>рецептур</t>
  </si>
  <si>
    <t>неделя</t>
  </si>
  <si>
    <t>1 -я</t>
  </si>
  <si>
    <t>1 -й</t>
  </si>
  <si>
    <t>итого за обед</t>
  </si>
  <si>
    <t>2 -й</t>
  </si>
  <si>
    <t>3 -й</t>
  </si>
  <si>
    <t>4 -й</t>
  </si>
  <si>
    <t>5 -й</t>
  </si>
  <si>
    <t>6 -й</t>
  </si>
  <si>
    <t>7 -й</t>
  </si>
  <si>
    <t>8 -й</t>
  </si>
  <si>
    <t>Суп с клёцками</t>
  </si>
  <si>
    <t>10 -й</t>
  </si>
  <si>
    <t>Отклонение от</t>
  </si>
  <si>
    <t>в %</t>
  </si>
  <si>
    <t>( + / - )</t>
  </si>
  <si>
    <t xml:space="preserve">энерг-я </t>
  </si>
  <si>
    <t xml:space="preserve">                            ДЛЯ  УЧАЩИХСЯ  В ОБЩЕОБРАЗОВАТЕЛЬНОМ УЧРЕЖДЕНИЕ</t>
  </si>
  <si>
    <t>итого за завтрак</t>
  </si>
  <si>
    <t>Борщ с картофелем со свежей капусты</t>
  </si>
  <si>
    <t>З А В Т Р А К И   И  О Б Е Д Ы</t>
  </si>
  <si>
    <t xml:space="preserve">Россия Краснодарский край </t>
  </si>
  <si>
    <t>продукции</t>
  </si>
  <si>
    <t>п/п</t>
  </si>
  <si>
    <t>пищевой продукции</t>
  </si>
  <si>
    <t>г (нетто)</t>
  </si>
  <si>
    <t xml:space="preserve">хлеб ржаной </t>
  </si>
  <si>
    <r>
      <t xml:space="preserve">овощи </t>
    </r>
    <r>
      <rPr>
        <sz val="6"/>
        <rFont val="Arial Cyr"/>
        <charset val="204"/>
      </rPr>
      <t>(свеж, консерв-е. Зелень, томат, соленья)</t>
    </r>
  </si>
  <si>
    <t>фрукты  свежие</t>
  </si>
  <si>
    <r>
      <t>соки</t>
    </r>
    <r>
      <rPr>
        <sz val="8"/>
        <rFont val="Arial Cyr"/>
        <charset val="204"/>
      </rPr>
      <t xml:space="preserve"> </t>
    </r>
    <r>
      <rPr>
        <sz val="6"/>
        <rFont val="Arial Cyr"/>
        <charset val="204"/>
      </rPr>
      <t>фруктовые</t>
    </r>
  </si>
  <si>
    <t>молоко (м. д. ж. 2,5% 3,2%)</t>
  </si>
  <si>
    <t>кисломолоч. (м. д. ж. 2,5% 3,2%)</t>
  </si>
  <si>
    <t>творог (м. д. ж.  5% не более 9%)</t>
  </si>
  <si>
    <t>сметана (м. д. ж.. не более15%)</t>
  </si>
  <si>
    <t>яйцо диетическое столовое</t>
  </si>
  <si>
    <t>какао - порошок</t>
  </si>
  <si>
    <t>соль пищевая поваренная йодированная</t>
  </si>
  <si>
    <t>меню   10 - тидневка</t>
  </si>
  <si>
    <t xml:space="preserve">     г,  на одного человека</t>
  </si>
  <si>
    <t>среднем</t>
  </si>
  <si>
    <t>Рекомендации по корректировке  меню :</t>
  </si>
  <si>
    <t>Подпись  медицинского работника и дата:</t>
  </si>
  <si>
    <t>Подпись  руководителя образовательной (оздоровительной) организации, организации по уходу и присмотру и дата ознокомления:</t>
  </si>
  <si>
    <t xml:space="preserve">Подпись   ответственного    лица   за   организацию   питания  и  дата  ознакомления,  а  также проведённой   корректировки   в   соответствии   с </t>
  </si>
  <si>
    <t>рекомендациями медицинского работника:</t>
  </si>
  <si>
    <t>Возрастная категория:   7 - 11  лет</t>
  </si>
  <si>
    <t xml:space="preserve">масло порциями </t>
  </si>
  <si>
    <t xml:space="preserve">Масло порциями </t>
  </si>
  <si>
    <t>бедро птицы</t>
  </si>
  <si>
    <t>итого мяса</t>
  </si>
  <si>
    <t>яблоки св.</t>
  </si>
  <si>
    <t>сок яблочный</t>
  </si>
  <si>
    <t xml:space="preserve">Картофель </t>
  </si>
  <si>
    <t>крупа пшеничка</t>
  </si>
  <si>
    <t>2022 -___г.г.</t>
  </si>
  <si>
    <t xml:space="preserve"> сухофруктов</t>
  </si>
  <si>
    <t xml:space="preserve">               10 - ТИДНЕВНАЯ  М Е Н Ю  -  Р А С К Л А Д К А    ДЛЯ ПИТАНИЯ ДЕТЕЙ  ШКОЛЬНЫХ </t>
  </si>
  <si>
    <t xml:space="preserve">   1 - я неделя</t>
  </si>
  <si>
    <t xml:space="preserve">                                            Россия   Краснодарский край </t>
  </si>
  <si>
    <t>П О Л Д Н И К</t>
  </si>
  <si>
    <t>Кефир  (м. д. ж. 2,5% )</t>
  </si>
  <si>
    <t>яблоко</t>
  </si>
  <si>
    <t xml:space="preserve">макароны отварные </t>
  </si>
  <si>
    <t>кефир</t>
  </si>
  <si>
    <t>Кефир</t>
  </si>
  <si>
    <t>каша вязкая ( ячневая )</t>
  </si>
  <si>
    <t>Квашеная капуста</t>
  </si>
  <si>
    <t xml:space="preserve">каша  вязкая ячневая </t>
  </si>
  <si>
    <t>Кофейный напиток с молоком</t>
  </si>
  <si>
    <t>с молоком</t>
  </si>
  <si>
    <t xml:space="preserve">Кофейный напиток </t>
  </si>
  <si>
    <t>из манной крупы</t>
  </si>
  <si>
    <t>Печень по- строгановски</t>
  </si>
  <si>
    <t>Мясо духовое</t>
  </si>
  <si>
    <t>лук репч</t>
  </si>
  <si>
    <t>тушёные в соусе</t>
  </si>
  <si>
    <t xml:space="preserve">Картофель и овощи </t>
  </si>
  <si>
    <t xml:space="preserve"> бедро кур</t>
  </si>
  <si>
    <t>З А В Т Р А К О В   -   О Б Е Д О В   И  П О Л Д Н И К О В</t>
  </si>
  <si>
    <t xml:space="preserve">                        10 - ТИДНЕВНАЯ  М Е Н Ю  -  Р А С К Л А Д К А    ДЛЯ ПИТАНИЯ ДЕТЕЙ  ШКОЛЬНЫХ </t>
  </si>
  <si>
    <t xml:space="preserve"> З А В Т Р А К О В   -  О Б Е Д О В   И  П О Л Д Н И К О В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</si>
  <si>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трёхразовый      с               по</t>
    </r>
  </si>
  <si>
    <r>
      <t xml:space="preserve">               Фактически выдано продуктов в   </t>
    </r>
    <r>
      <rPr>
        <b/>
        <sz val="9"/>
        <rFont val="Arial Cyr"/>
        <charset val="204"/>
      </rPr>
      <t>Н Е Т Т О</t>
    </r>
    <r>
      <rPr>
        <sz val="9"/>
        <rFont val="Arial Cyr"/>
        <family val="2"/>
        <charset val="204"/>
      </rPr>
      <t xml:space="preserve">  </t>
    </r>
    <r>
      <rPr>
        <b/>
        <sz val="9"/>
        <rFont val="Arial Cyr"/>
        <charset val="204"/>
      </rPr>
      <t xml:space="preserve"> </t>
    </r>
    <r>
      <rPr>
        <sz val="9"/>
        <rFont val="Arial Cyr"/>
        <charset val="204"/>
      </rPr>
      <t xml:space="preserve">по </t>
    </r>
    <r>
      <rPr>
        <sz val="9"/>
        <rFont val="Arial Cyr"/>
        <family val="2"/>
        <charset val="204"/>
      </rPr>
      <t>дням в качестве горячих</t>
    </r>
  </si>
  <si>
    <t xml:space="preserve">       З А В Т Р А К О В   -   О Б Е Д О В  -  П О Л Д Н И К О В</t>
  </si>
  <si>
    <t>КОМПАНОВКА  10- ТИДНЕВНОЕ ЦИКЛИЧНОЕ МЕНЮ ШКОЛЬНЫХ    З А В Т Р А К О В  - О Б Е Д О В - П О Л Д Н И К О В</t>
  </si>
  <si>
    <t>Макароны отварные с овощами</t>
  </si>
  <si>
    <t>итого за полдник</t>
  </si>
  <si>
    <t>ВСЕГО: за  завтрак  -   обед - полдник</t>
  </si>
  <si>
    <t xml:space="preserve">                                                  З А В Т Р А К О В  -  О Б Е Д О В   - П О Л Д Н И К О В</t>
  </si>
  <si>
    <t xml:space="preserve">                                       10 - ТИДНЕВНОЕ  МЕНЮ ПРИГОТОВЛЯЕМЫХ БЛЮД ШКОЛЬНЫХ    </t>
  </si>
  <si>
    <t>Суп с  крупой  (пшеничной)</t>
  </si>
  <si>
    <t>Среднее за 5 дней (фактически)</t>
  </si>
  <si>
    <t xml:space="preserve">меню завтраки - обеды-полдники  10-тидневка </t>
  </si>
  <si>
    <t xml:space="preserve">   2-я неделя</t>
  </si>
  <si>
    <t xml:space="preserve">Каша жидкая молочная </t>
  </si>
  <si>
    <t>Рассольник ленинградский</t>
  </si>
  <si>
    <t>огурец солён</t>
  </si>
  <si>
    <t>Запеканка овощная</t>
  </si>
  <si>
    <t>мясо тушёное</t>
  </si>
  <si>
    <t xml:space="preserve">с овощами </t>
  </si>
  <si>
    <t>Мясо тушёное</t>
  </si>
  <si>
    <t xml:space="preserve">Суп  с макаронами </t>
  </si>
  <si>
    <t>Картофель и овощи тушёные в соусе</t>
  </si>
  <si>
    <t>Каша  жидкая молочная (рисовая)</t>
  </si>
  <si>
    <t xml:space="preserve">меню завтраки - обеды - полдники  10-тидневка </t>
  </si>
  <si>
    <t>крупа перловая</t>
  </si>
  <si>
    <t>сухарь пан</t>
  </si>
  <si>
    <t>90/20</t>
  </si>
  <si>
    <t>90 / 20</t>
  </si>
  <si>
    <t>запеканка из творога и</t>
  </si>
  <si>
    <t>бедро</t>
  </si>
  <si>
    <t>говяд</t>
  </si>
  <si>
    <r>
      <t xml:space="preserve"> </t>
    </r>
    <r>
      <rPr>
        <b/>
        <sz val="9"/>
        <rFont val="Arial Cyr"/>
        <charset val="204"/>
      </rPr>
      <t xml:space="preserve"> З А В Т Р А К  О В    25 %    </t>
    </r>
  </si>
  <si>
    <r>
      <t xml:space="preserve"> </t>
    </r>
    <r>
      <rPr>
        <b/>
        <sz val="9"/>
        <rFont val="Arial Cyr"/>
        <charset val="204"/>
      </rPr>
      <t xml:space="preserve">     О  Б Е Д  О В   35 %    </t>
    </r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</si>
  <si>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</t>
    </r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</si>
  <si>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двухразовый      с               по</t>
    </r>
  </si>
  <si>
    <t xml:space="preserve">Каша жидкая молочная  </t>
  </si>
  <si>
    <t>Печенье топлёное молоко</t>
  </si>
  <si>
    <t>плов с говядиной</t>
  </si>
  <si>
    <t>2- й   день</t>
  </si>
  <si>
    <t>специи для плова</t>
  </si>
  <si>
    <t>Запеканка из творога с молоком сгущённым</t>
  </si>
  <si>
    <t>Запеканка  из творога с</t>
  </si>
  <si>
    <t>молоко сгущ.</t>
  </si>
  <si>
    <t>сл/ масло</t>
  </si>
  <si>
    <t>масло порциями</t>
  </si>
  <si>
    <t xml:space="preserve"> 4 - й день</t>
  </si>
  <si>
    <t xml:space="preserve">соус в тефтели         </t>
  </si>
  <si>
    <t>м/сливоч</t>
  </si>
  <si>
    <t>/ овощи припущенные</t>
  </si>
  <si>
    <t>128-136</t>
  </si>
  <si>
    <t>картофель пюре  /</t>
  </si>
  <si>
    <t xml:space="preserve">  3 - й   день</t>
  </si>
  <si>
    <t>сушён. Яблок</t>
  </si>
  <si>
    <t xml:space="preserve">  5 - й   день</t>
  </si>
  <si>
    <t>филе  бедро кур</t>
  </si>
  <si>
    <t>Омлет с птицей</t>
  </si>
  <si>
    <t>бананы</t>
  </si>
  <si>
    <t>6- й   день</t>
  </si>
  <si>
    <t>Компот из смеси  сухофруктов</t>
  </si>
  <si>
    <t>лимон /кислота</t>
  </si>
  <si>
    <t xml:space="preserve">  7 - й день</t>
  </si>
  <si>
    <t>Капуста тушеная</t>
  </si>
  <si>
    <t xml:space="preserve">томат </t>
  </si>
  <si>
    <t>лавр. Лист</t>
  </si>
  <si>
    <t>лимон/кислота</t>
  </si>
  <si>
    <t xml:space="preserve">  8 - й день</t>
  </si>
  <si>
    <t xml:space="preserve">  (рисовая)</t>
  </si>
  <si>
    <t>9- й   день</t>
  </si>
  <si>
    <t>какао-порош</t>
  </si>
  <si>
    <t>Жаркое по - домашнему</t>
  </si>
  <si>
    <t xml:space="preserve">  10- й день</t>
  </si>
  <si>
    <t>Рыба припущенная</t>
  </si>
  <si>
    <t>в молоке</t>
  </si>
  <si>
    <t>какао-пор</t>
  </si>
  <si>
    <t xml:space="preserve"> Рыба запечённая под</t>
  </si>
  <si>
    <t>сыр костр</t>
  </si>
  <si>
    <t>сухари пан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</si>
  <si>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одноразовый      с               по</t>
    </r>
  </si>
  <si>
    <t xml:space="preserve">      О  Б Е Д  О В   35 %    И  П О Л Д Н И К О В  10 %</t>
  </si>
  <si>
    <t>режим питания: двухразовый      с               по</t>
  </si>
  <si>
    <t xml:space="preserve">           П О Л Д Н И К О В           10 %    </t>
  </si>
  <si>
    <t>Биточек рисовый</t>
  </si>
  <si>
    <t>с морковью</t>
  </si>
  <si>
    <t>Биточек рисовый с моркрвью</t>
  </si>
  <si>
    <t>крупа рис</t>
  </si>
  <si>
    <t>ванилль</t>
  </si>
  <si>
    <t>ваниль</t>
  </si>
  <si>
    <t>крупа манная</t>
  </si>
  <si>
    <t xml:space="preserve">сухарь панир </t>
  </si>
  <si>
    <t>чай фруктовый</t>
  </si>
  <si>
    <t>яблоко св.</t>
  </si>
  <si>
    <t xml:space="preserve">соус </t>
  </si>
  <si>
    <t>Макароны запечённые с яйцом</t>
  </si>
  <si>
    <t>с яйцом</t>
  </si>
  <si>
    <t>кукуруза конс</t>
  </si>
  <si>
    <t xml:space="preserve">кукуруза конс. </t>
  </si>
  <si>
    <t>Зразы картофельные</t>
  </si>
  <si>
    <t>Картофель</t>
  </si>
  <si>
    <t xml:space="preserve">капуста белокач        </t>
  </si>
  <si>
    <t>Оладьи из печени</t>
  </si>
  <si>
    <t>м/сливочн</t>
  </si>
  <si>
    <t>Макароны запечёные</t>
  </si>
  <si>
    <t>Голубцы ленивые</t>
  </si>
  <si>
    <t>0,093 шт.</t>
  </si>
  <si>
    <t xml:space="preserve">морковь </t>
  </si>
  <si>
    <t xml:space="preserve">  бедро кур</t>
  </si>
  <si>
    <t>сухарь. Пан</t>
  </si>
  <si>
    <t>Котлета  мясная</t>
  </si>
  <si>
    <t>горошек зел</t>
  </si>
  <si>
    <t>П О Л Д Н И К И</t>
  </si>
  <si>
    <t xml:space="preserve"> О Б Е Д Ы  И  П О Л Д Н И К И</t>
  </si>
  <si>
    <t>ЗАВТРАКИ  -  ОБЕДЫ  И  ПОЛДНИКИ</t>
  </si>
  <si>
    <t>Среднее за 5 дней   (фактически)</t>
  </si>
  <si>
    <t xml:space="preserve">З А В Т Р А К И   </t>
  </si>
  <si>
    <t>О Б Е Д Ы</t>
  </si>
  <si>
    <t xml:space="preserve">меню завтраки   10-тидневка </t>
  </si>
  <si>
    <t xml:space="preserve">меню  обеды  10-тидневка </t>
  </si>
  <si>
    <t xml:space="preserve">меню -полдники  10-тидневка </t>
  </si>
  <si>
    <t xml:space="preserve">меню завтраки - обеды   10-тидневка </t>
  </si>
  <si>
    <t xml:space="preserve">меню обеды-полдники  10-тидневка </t>
  </si>
  <si>
    <t xml:space="preserve">                    1 - я неделя</t>
  </si>
  <si>
    <t>ЕДИНОЕ</t>
  </si>
  <si>
    <t xml:space="preserve">ВСЕГО: за  ОБЕД   И ПОЛДНИК </t>
  </si>
  <si>
    <t>ВСЕГО: за  ЗАВТРАК - ОБЕД</t>
  </si>
  <si>
    <t>отклонение</t>
  </si>
  <si>
    <t xml:space="preserve">  1 -я - 2-я неделя</t>
  </si>
  <si>
    <t xml:space="preserve">                    2 - я неделя</t>
  </si>
  <si>
    <t xml:space="preserve">  2 - я   неделя</t>
  </si>
  <si>
    <t>Каша жидкая молочная  из манной крупы</t>
  </si>
  <si>
    <t>Биточек рисовый с морковью</t>
  </si>
  <si>
    <t>Рыба припущенная в молоке (минтай)</t>
  </si>
  <si>
    <t>ТТК</t>
  </si>
  <si>
    <t>Чай фруктовый</t>
  </si>
  <si>
    <t>Макарпоны запечённые с яйцом</t>
  </si>
  <si>
    <t>помидор солёный</t>
  </si>
  <si>
    <t>Суп  с лапшой</t>
  </si>
  <si>
    <t>Котлета рубленая из птицы</t>
  </si>
  <si>
    <t>Щи из свежей. капусты с картофелем</t>
  </si>
  <si>
    <t>2 -я</t>
  </si>
  <si>
    <t>Запеканка из творога</t>
  </si>
  <si>
    <t>Биточки  (особые )   мясные</t>
  </si>
  <si>
    <t>Биточки (особые) мясные</t>
  </si>
  <si>
    <t>Шницель рыбный натуральный (минтай)</t>
  </si>
  <si>
    <t>натуральный (минтай)</t>
  </si>
  <si>
    <t>СЫРЬЕ</t>
  </si>
  <si>
    <t xml:space="preserve">                               Возрастная категория:      12   лет  и  старше</t>
  </si>
  <si>
    <t xml:space="preserve">  Возрастная категория:  с   12  лет и старше</t>
  </si>
  <si>
    <t xml:space="preserve">      Возрастная категория:       12 лет  и старше</t>
  </si>
  <si>
    <t>12- 18 л</t>
  </si>
  <si>
    <t>Возрастная категория:   12 лет и старше</t>
  </si>
  <si>
    <t>возрастная категория 12- лет и старше</t>
  </si>
  <si>
    <t>60/160</t>
  </si>
  <si>
    <t>110/10</t>
  </si>
  <si>
    <t>110/70</t>
  </si>
  <si>
    <t>163/37</t>
  </si>
  <si>
    <t>0,163шт.</t>
  </si>
  <si>
    <t>тушёные в с оусе</t>
  </si>
  <si>
    <t>2 шт.</t>
  </si>
  <si>
    <t>молоком</t>
  </si>
  <si>
    <t>0,209шт.</t>
  </si>
  <si>
    <t>95/15</t>
  </si>
  <si>
    <t>0,1шт.</t>
  </si>
  <si>
    <t>100/20</t>
  </si>
  <si>
    <t>55/155</t>
  </si>
  <si>
    <t>Кофейный напиток с</t>
  </si>
  <si>
    <t>Овощи припущенные</t>
  </si>
  <si>
    <t>Омлет с птицей /</t>
  </si>
  <si>
    <t>160 /20</t>
  </si>
  <si>
    <t>/ овощи припущенные (капуста)</t>
  </si>
  <si>
    <t>овощи припущенные (морковь)</t>
  </si>
  <si>
    <t>0,005 шт.</t>
  </si>
  <si>
    <t>0,023шт.</t>
  </si>
  <si>
    <t>крупа горох</t>
  </si>
  <si>
    <t>0,143шт.</t>
  </si>
  <si>
    <t>0,125 шт.</t>
  </si>
  <si>
    <t>выход  подсушенной лапши 20 гр.</t>
  </si>
  <si>
    <t>каша вязкая ( пшёная )</t>
  </si>
  <si>
    <t>Крупа пшено</t>
  </si>
  <si>
    <t>филе бедра кур</t>
  </si>
  <si>
    <t>0,15 шт.</t>
  </si>
  <si>
    <t>150 / 30</t>
  </si>
  <si>
    <t>50/140</t>
  </si>
  <si>
    <t>100 / 20</t>
  </si>
  <si>
    <t>2,932 шт.</t>
  </si>
  <si>
    <t>90/30</t>
  </si>
  <si>
    <t>156/24</t>
  </si>
  <si>
    <t>140/40</t>
  </si>
  <si>
    <t>155/25</t>
  </si>
  <si>
    <t>110 / 10</t>
  </si>
  <si>
    <t>110 /  70</t>
  </si>
  <si>
    <t>160 / 20</t>
  </si>
  <si>
    <t>100 / 30</t>
  </si>
  <si>
    <t>140 / 40</t>
  </si>
  <si>
    <t>помидор солён.</t>
  </si>
  <si>
    <t>Т Т К</t>
  </si>
  <si>
    <t>Т ТК</t>
  </si>
  <si>
    <t xml:space="preserve">р-р </t>
  </si>
  <si>
    <t>г.изд.</t>
  </si>
  <si>
    <t xml:space="preserve">                                    ТАБЛИЦА   ПОТРЕБНОСТИ  ВИТАМИНОВ  И  МИНЕРАЛЬНЫХ ВЕЩЕСТВ</t>
  </si>
  <si>
    <t xml:space="preserve">                      К       ДЕСЯТИДНЕВНОМУ  МЕНЮ ПРИГОТОВЛЯЕМЫХ БЛЮД </t>
  </si>
  <si>
    <t xml:space="preserve">              ШКОЛЬНЫХ   З А В Т Р А К О В    -    О Б Е Д  О В    И    П О Л Д Н И К О В</t>
  </si>
  <si>
    <t xml:space="preserve">  Витамины  ( мг./сут. )</t>
  </si>
  <si>
    <t>С</t>
  </si>
  <si>
    <t>В1</t>
  </si>
  <si>
    <t>В2</t>
  </si>
  <si>
    <t>A</t>
  </si>
  <si>
    <t>Минерал. в-ва (мг)</t>
  </si>
  <si>
    <t>Ca</t>
  </si>
  <si>
    <t>P</t>
  </si>
  <si>
    <t>Mg</t>
  </si>
  <si>
    <t>Fe</t>
  </si>
  <si>
    <t>кальций</t>
  </si>
  <si>
    <t>фосфор</t>
  </si>
  <si>
    <t>магний</t>
  </si>
  <si>
    <t>железо</t>
  </si>
  <si>
    <t>калий</t>
  </si>
  <si>
    <t>К</t>
  </si>
  <si>
    <t>йод</t>
  </si>
  <si>
    <t>I</t>
  </si>
  <si>
    <t>Sе</t>
  </si>
  <si>
    <t>селен</t>
  </si>
  <si>
    <t>фтор</t>
  </si>
  <si>
    <t>F</t>
  </si>
  <si>
    <t xml:space="preserve">  ВСЕГО: за  завтрак  -   обед - полдник</t>
  </si>
  <si>
    <t xml:space="preserve">    ВСЕГО: за  завтрак  -   обед - полдник</t>
  </si>
  <si>
    <t>Напиток  (из груши дички)</t>
  </si>
  <si>
    <t>Сок фруктовый (персиковый)</t>
  </si>
  <si>
    <t>апельсин</t>
  </si>
  <si>
    <t>лимон</t>
  </si>
  <si>
    <t>чай с лимоном</t>
  </si>
  <si>
    <t>Напиток (из груша дичка)</t>
  </si>
  <si>
    <t>Сок фруктовый (абрикосовый)</t>
  </si>
  <si>
    <t>Чай с лимоном</t>
  </si>
  <si>
    <t xml:space="preserve">мясо тушёное </t>
  </si>
  <si>
    <t>Биточек рыбный (минтай)</t>
  </si>
  <si>
    <t>Биточек рыбные (минтай)</t>
  </si>
  <si>
    <t>крахмал карт</t>
  </si>
  <si>
    <t>(консервированный)</t>
  </si>
  <si>
    <t>картофеля с соусом сметанным</t>
  </si>
  <si>
    <t xml:space="preserve">№ </t>
  </si>
  <si>
    <t>ТК</t>
  </si>
  <si>
    <t>ПРИЛОЖЕНИЕ К МЕНЮ</t>
  </si>
  <si>
    <t xml:space="preserve">  Возрастная категория:  7 -   11  лет </t>
  </si>
  <si>
    <t>Д Е Н Ь    1 - й</t>
  </si>
  <si>
    <t>№ сб.</t>
  </si>
  <si>
    <t>Минеральные веществава (мг)</t>
  </si>
  <si>
    <t>Д Е Н Ь    2 - й</t>
  </si>
  <si>
    <t>Д Е Н Ь    3  - й</t>
  </si>
  <si>
    <t>Д Е Н Ь    4  - й</t>
  </si>
  <si>
    <t>Д Е Н Ь    5 - й</t>
  </si>
  <si>
    <t xml:space="preserve">  ТАБЛИЦА   ПОТРЕБНОСТИ  ВИТАМИНОВ  И  МИНЕРАЛЬНЫХ ВЕЩЕСТВ К 10- ТИДНЕВНОМУ  МЕНЮ</t>
  </si>
  <si>
    <t xml:space="preserve">  ПРИГОТОВЛЯЕМЫХ БЛЮД </t>
  </si>
  <si>
    <t xml:space="preserve">     З А В Т Р А К О В  -  О Б Е Д О В   - П О Л Д Н И К О В</t>
  </si>
  <si>
    <t>ДЛЯ  УЧАЩИХСЯ  В ОБЩЕОБРАЗОВАТЕЛЬНОМ УЧРЕЖДЕНИЕ</t>
  </si>
  <si>
    <t>Д Е Н Ь    6 - й</t>
  </si>
  <si>
    <t>Д Е Н Ь   7 - й</t>
  </si>
  <si>
    <t>Д Е Н Ь   8 - й</t>
  </si>
  <si>
    <t>Д Е Н Ь   9 - й</t>
  </si>
  <si>
    <t>Д Е Н Ь   10 - й</t>
  </si>
  <si>
    <t xml:space="preserve"> 2-я неделя</t>
  </si>
  <si>
    <t xml:space="preserve"> 1   -   2-я   неделя</t>
  </si>
  <si>
    <t>завтрак-обед-полдник</t>
  </si>
  <si>
    <t xml:space="preserve">                               Возрастная категория:         12    лет  и  старше</t>
  </si>
  <si>
    <t xml:space="preserve">  Возрастная категория:  12  лет и старше</t>
  </si>
  <si>
    <t>Возрастная категория: 12-  лет  и старше</t>
  </si>
  <si>
    <t xml:space="preserve">      Возрастная категория:    12  лет  и старше</t>
  </si>
  <si>
    <t>12-18 лет</t>
  </si>
  <si>
    <t xml:space="preserve">запеканка из творога и моркови с </t>
  </si>
  <si>
    <t>и моркови  с молоком</t>
  </si>
  <si>
    <t>сгущённым</t>
  </si>
  <si>
    <t>Горошек зелёный (консервированный)</t>
  </si>
  <si>
    <t>Суфле из печени с соусом</t>
  </si>
  <si>
    <t>сметанным с луком</t>
  </si>
  <si>
    <t>Суфле из печени с соусом сметанным с луком</t>
  </si>
  <si>
    <t>Биточек  рыбный (минтай)</t>
  </si>
  <si>
    <t>54-2з/22</t>
  </si>
  <si>
    <t>54-12з/22</t>
  </si>
  <si>
    <t>Икра морковная</t>
  </si>
  <si>
    <t>саха -песок</t>
  </si>
  <si>
    <t>кислота лимон</t>
  </si>
  <si>
    <t>икра секольная</t>
  </si>
  <si>
    <t>Икра свекольная</t>
  </si>
  <si>
    <t>45/150</t>
  </si>
  <si>
    <t>Икра секольная</t>
  </si>
  <si>
    <t>54-2з/22г.</t>
  </si>
  <si>
    <t>54-3з/22</t>
  </si>
  <si>
    <t>54-20з/22</t>
  </si>
  <si>
    <t>54-15з/22</t>
  </si>
  <si>
    <t>54-2ГН/22</t>
  </si>
  <si>
    <t>54-2гн/22</t>
  </si>
  <si>
    <t>54-1з/22</t>
  </si>
  <si>
    <t>сыр твёрдых сортов в нарезке</t>
  </si>
  <si>
    <t xml:space="preserve">сыр твёрдых </t>
  </si>
  <si>
    <t>сортов в нарезке</t>
  </si>
  <si>
    <t>сыр полутвёрдый</t>
  </si>
  <si>
    <t>54-1хн/22</t>
  </si>
  <si>
    <t>чай без сахара</t>
  </si>
  <si>
    <t>Кисель из яблок</t>
  </si>
  <si>
    <t xml:space="preserve">Кисель из яблок </t>
  </si>
  <si>
    <t xml:space="preserve">   чай без сахара</t>
  </si>
  <si>
    <t>Сборник рецептур блюд и типовых меню для организации питания детей</t>
  </si>
  <si>
    <t xml:space="preserve">образовательных организациях и организациях отдыха детей и их оздоровления   (от 7 до 18 лет) </t>
  </si>
  <si>
    <t xml:space="preserve"> ФБУН "НИИ" Роспотребнадзора И.И.Новикова разработчик (протокол №3 от 19.05.2022 г.)</t>
  </si>
  <si>
    <t>репа</t>
  </si>
  <si>
    <t>горошек конс</t>
  </si>
  <si>
    <t>укроп</t>
  </si>
  <si>
    <t>54-2г/22</t>
  </si>
  <si>
    <t>специи зелень сушёная</t>
  </si>
  <si>
    <t>90 / 30</t>
  </si>
  <si>
    <t>155 / 25</t>
  </si>
  <si>
    <t>50 / 50</t>
  </si>
  <si>
    <t>спреции зелень сушёная</t>
  </si>
  <si>
    <t>ТТК/54-34гн/22</t>
  </si>
  <si>
    <t>ТТК/54-3м/22</t>
  </si>
  <si>
    <t xml:space="preserve">Чай фруктовый </t>
  </si>
  <si>
    <t>54-34гн/22</t>
  </si>
  <si>
    <t>54-гн/22</t>
  </si>
  <si>
    <t>54-3м/22</t>
  </si>
  <si>
    <t>Хлеб ржаной</t>
  </si>
  <si>
    <t>0,044 шт.</t>
  </si>
  <si>
    <t>0,0385шт.</t>
  </si>
  <si>
    <t>яйцо шт./гр.</t>
  </si>
  <si>
    <t xml:space="preserve">норма </t>
  </si>
  <si>
    <t>СанПиН</t>
  </si>
  <si>
    <t>суточная</t>
  </si>
  <si>
    <t xml:space="preserve"> дней</t>
  </si>
  <si>
    <t>10 дн.</t>
  </si>
  <si>
    <t>отклонение от нормы   %</t>
  </si>
  <si>
    <t>отклонение от нормы %</t>
  </si>
  <si>
    <t>отклонение от нормы    (  +  / -  )    %</t>
  </si>
  <si>
    <t>отклонение от нормы    %</t>
  </si>
  <si>
    <t>отклонение от нормы  %</t>
  </si>
  <si>
    <t>отклонение от нормы        %</t>
  </si>
  <si>
    <t>ккал</t>
  </si>
  <si>
    <t>ТК  /  ТТК</t>
  </si>
  <si>
    <t>Суфле из печени с соусом смет. с луком</t>
  </si>
  <si>
    <t>156 / 24</t>
  </si>
  <si>
    <t>163 / 37</t>
  </si>
  <si>
    <t>160/20</t>
  </si>
  <si>
    <t>150/30</t>
  </si>
  <si>
    <t>100/ 30</t>
  </si>
  <si>
    <t>Бутерброд с сыром</t>
  </si>
  <si>
    <t>Котлета рыбная (минтай)</t>
  </si>
  <si>
    <t>347/21</t>
  </si>
  <si>
    <t>Котлета школьная</t>
  </si>
  <si>
    <t>15 / 35</t>
  </si>
  <si>
    <t>Единый сборник технологических нормативов, рецептур блюд и кулинарных изделий</t>
  </si>
  <si>
    <t xml:space="preserve"> / сост.А.Я.Перевалов.  Н.В.Тапешкина.-Изд-е 4-е доп.и испр..-Пермь, 2021.-410с.</t>
  </si>
  <si>
    <t>Энергетическая  ценность</t>
  </si>
  <si>
    <t xml:space="preserve">  Суточная потребность   по СанПиН  </t>
  </si>
  <si>
    <t>Ккал</t>
  </si>
  <si>
    <t xml:space="preserve">            ШКОЛЬНЫХ   З А В Т Р А К О В    -    О Б Е Д  О В    И    П О Л Д Н И К О В</t>
  </si>
  <si>
    <t xml:space="preserve">   10 - ТИДНЕВНОЕ  МЕНЮ  ПРИГОТОВЛЯЕМЫХ  БЛЮД ШКОЛЬНЫХ    З А В Т Р А К О В - О Б Е Д О В - П О Л Д Н И К О В</t>
  </si>
  <si>
    <t xml:space="preserve">   2 - я неделя</t>
  </si>
  <si>
    <t xml:space="preserve">   Суточная потребность   по СанПиН  </t>
  </si>
  <si>
    <t>Запеканка из  творога с морковью с  молоком сгущёным</t>
  </si>
  <si>
    <t>итого за день</t>
  </si>
  <si>
    <t xml:space="preserve">     ЗАВТРАК</t>
  </si>
  <si>
    <t xml:space="preserve">         О Б Е Д </t>
  </si>
  <si>
    <t xml:space="preserve">         ПОЛДНИК</t>
  </si>
  <si>
    <t>ЗАВТРАК - ОБЕД</t>
  </si>
  <si>
    <t>ОБЕД - ПОЛДНИК</t>
  </si>
  <si>
    <t>итог птица</t>
  </si>
  <si>
    <t xml:space="preserve">   ПОЛДНИК</t>
  </si>
  <si>
    <t xml:space="preserve">Компановка сырья по </t>
  </si>
  <si>
    <r>
      <rPr>
        <b/>
        <sz val="10"/>
        <color rgb="FF000000"/>
        <rFont val="Calibri"/>
        <family val="2"/>
        <charset val="204"/>
      </rPr>
      <t>БРУТТО</t>
    </r>
    <r>
      <rPr>
        <sz val="10"/>
        <color rgb="FF000000"/>
        <rFont val="Calibri"/>
        <family val="2"/>
        <charset val="204"/>
      </rPr>
      <t xml:space="preserve"> ( продукт без очистки)</t>
    </r>
  </si>
  <si>
    <r>
      <rPr>
        <sz val="11"/>
        <color rgb="FFC00000"/>
        <rFont val="Calibri"/>
        <family val="2"/>
        <charset val="204"/>
      </rPr>
      <t>НЕТТО</t>
    </r>
    <r>
      <rPr>
        <sz val="11"/>
        <color rgb="FF000000"/>
        <rFont val="Calibri"/>
        <family val="2"/>
        <charset val="204"/>
      </rPr>
      <t xml:space="preserve"> ( продукт после очистки)</t>
    </r>
  </si>
  <si>
    <t xml:space="preserve">10 - ТИДНЕВНОЕ  М Е Н Ю  </t>
  </si>
  <si>
    <t>Возрастная категория:  12 - 18  лет</t>
  </si>
  <si>
    <t>итого фрукты</t>
  </si>
  <si>
    <t>банан</t>
  </si>
  <si>
    <t>итого сок</t>
  </si>
  <si>
    <t>сок яблоко</t>
  </si>
  <si>
    <t>сок абрикос</t>
  </si>
  <si>
    <t>сок персик</t>
  </si>
  <si>
    <t>нап груша дич</t>
  </si>
  <si>
    <t>итого крупы</t>
  </si>
  <si>
    <t>10-й день</t>
  </si>
  <si>
    <t>9-й день</t>
  </si>
  <si>
    <t>8-й день</t>
  </si>
  <si>
    <t>7-й день</t>
  </si>
  <si>
    <t>6-й день</t>
  </si>
  <si>
    <t>5-й день</t>
  </si>
  <si>
    <t>4-й день</t>
  </si>
  <si>
    <t>3-й день</t>
  </si>
  <si>
    <t>2 - й день</t>
  </si>
  <si>
    <t>молоко сгущён</t>
  </si>
  <si>
    <t>итог молоко</t>
  </si>
  <si>
    <t>мясо</t>
  </si>
  <si>
    <t>0,03 шт.</t>
  </si>
  <si>
    <t>0,5725 шт.</t>
  </si>
  <si>
    <t>0,0735 шт.</t>
  </si>
  <si>
    <t>Салат из квашеной капусты</t>
  </si>
  <si>
    <t>вода для бульона</t>
  </si>
  <si>
    <t>Суп с крупой (пшеничной)</t>
  </si>
  <si>
    <t>Капуста тушёная</t>
  </si>
  <si>
    <t xml:space="preserve">картофель пюре / </t>
  </si>
  <si>
    <t>502/21</t>
  </si>
  <si>
    <t>и витаминами</t>
  </si>
  <si>
    <t>ТТК / 502 / 21</t>
  </si>
  <si>
    <t>Какао с молоком и витаминами</t>
  </si>
  <si>
    <t>ТТК/502/21</t>
  </si>
  <si>
    <t>Плоды свежие (яблоко)</t>
  </si>
  <si>
    <t>82 / 21</t>
  </si>
  <si>
    <t>Плоды свежие ( яблоко )</t>
  </si>
  <si>
    <t>Плоды свежие (банан)</t>
  </si>
  <si>
    <t>Плоды свежие ( банан)</t>
  </si>
  <si>
    <t>Плоды свежие (яблоко )</t>
  </si>
  <si>
    <t>Плоды  свежие (яблоко )</t>
  </si>
  <si>
    <t>Плоды  свежие (апельсин)</t>
  </si>
  <si>
    <t>Плоды свежие (бананы )</t>
  </si>
  <si>
    <t>Плоды  свежие (яблоко)</t>
  </si>
  <si>
    <t>82 /21</t>
  </si>
  <si>
    <t>Плоды свежие  ( яблоко )</t>
  </si>
  <si>
    <t>Плоды  свежие (яблоки )</t>
  </si>
  <si>
    <t xml:space="preserve"> ПЕРИОД:     З И М А    -    В Е С Н А</t>
  </si>
  <si>
    <r>
      <rPr>
        <sz val="11"/>
        <rFont val="Arial Cyr"/>
        <charset val="204"/>
      </rPr>
      <t>Сезон</t>
    </r>
    <r>
      <rPr>
        <sz val="10"/>
        <rFont val="Arial Cyr"/>
        <family val="2"/>
        <charset val="204"/>
      </rPr>
      <t xml:space="preserve"> :  ЗИМА - ВЕСНА  2022____г.г.</t>
    </r>
  </si>
  <si>
    <t>СБОРНИК  ТЕХНИЧЕСКИХ  НОРМАТИВОВ - Сборник рецептур на продукцию для обучающихся во всех</t>
  </si>
  <si>
    <t xml:space="preserve"> образовательных учреждениях  / Под ред. М.П. Могольного и В.А. Тутельяна. - М.: ДеЛи плюс,  2017. - 544 с.</t>
  </si>
  <si>
    <t>ЗИМА-ВЕСНА   2022 - ___ г.г.</t>
  </si>
  <si>
    <t>ЗИМА - ВЕСНА    2022 - ___ г.г.</t>
  </si>
  <si>
    <t>ЗИМА-ВЕСНА    2022 - ___ г.г.</t>
  </si>
  <si>
    <t>З И М А   -  В Е С Н А   2022 - ___ г.г.</t>
  </si>
  <si>
    <t>ЗИМА - ВЕСНА    2022 -  __  г.г.</t>
  </si>
  <si>
    <t xml:space="preserve">    ЗИМА - ВЕСНА</t>
  </si>
  <si>
    <r>
      <t xml:space="preserve"> </t>
    </r>
    <r>
      <rPr>
        <b/>
        <sz val="8"/>
        <rFont val="Arial Cyr"/>
        <charset val="204"/>
      </rPr>
      <t xml:space="preserve"> З А В Т Р А К  О В    25 %     О  Б Е Д  О В   35 %    П О Л Д Н И К О В  10%   (всего  70 % )</t>
    </r>
  </si>
  <si>
    <t>ттк</t>
  </si>
  <si>
    <t>181/17</t>
  </si>
  <si>
    <t>150/21</t>
  </si>
  <si>
    <t>Икра кабачковая</t>
  </si>
  <si>
    <t>(промышленного производства</t>
  </si>
  <si>
    <t>82/17</t>
  </si>
  <si>
    <t>255/17</t>
  </si>
  <si>
    <t>ТТК /3/17</t>
  </si>
  <si>
    <t>икра кабачковая</t>
  </si>
  <si>
    <t>икра кабачек</t>
  </si>
  <si>
    <t>265/17</t>
  </si>
  <si>
    <t>349/17</t>
  </si>
  <si>
    <t>ТТК/111/17</t>
  </si>
  <si>
    <t>ТТК/212/17</t>
  </si>
  <si>
    <t>ТТК/379/17</t>
  </si>
  <si>
    <t>386/17</t>
  </si>
  <si>
    <t>193/17</t>
  </si>
  <si>
    <t>70 / 17</t>
  </si>
  <si>
    <t>Овощи натуральные</t>
  </si>
  <si>
    <t>солёные  (помидор )</t>
  </si>
  <si>
    <t>солёные ( помидор)</t>
  </si>
  <si>
    <t>помидор солёный.</t>
  </si>
  <si>
    <t>54-21з/22</t>
  </si>
  <si>
    <t>кукуруза сахарная</t>
  </si>
  <si>
    <t>(консервированная)</t>
  </si>
  <si>
    <t>кукуруза консерв</t>
  </si>
  <si>
    <t>239/17</t>
  </si>
  <si>
    <t>389/17</t>
  </si>
  <si>
    <t xml:space="preserve"> / 2017г.</t>
  </si>
  <si>
    <t>ТТК/ 99 /17</t>
  </si>
  <si>
    <t>256/17</t>
  </si>
  <si>
    <t>303/17</t>
  </si>
  <si>
    <t>234/17</t>
  </si>
  <si>
    <t>223/17</t>
  </si>
  <si>
    <t>14 /17</t>
  </si>
  <si>
    <t>ТТК/102/17</t>
  </si>
  <si>
    <t>258/17</t>
  </si>
  <si>
    <t>224/17</t>
  </si>
  <si>
    <t>149 / 21</t>
  </si>
  <si>
    <t>Овощи консервированные</t>
  </si>
  <si>
    <t>(порциями огурец солёный)</t>
  </si>
  <si>
    <t>огурец сол</t>
  </si>
  <si>
    <t>47/17</t>
  </si>
  <si>
    <t>ТТК/269/17</t>
  </si>
  <si>
    <t>ТТК/142/17</t>
  </si>
  <si>
    <t>ТТК/352/17</t>
  </si>
  <si>
    <t>(порциями капуста квашеная)</t>
  </si>
  <si>
    <t>ТТК/108/17</t>
  </si>
  <si>
    <t>228/17</t>
  </si>
  <si>
    <t>149/17</t>
  </si>
  <si>
    <t>54-27з/22</t>
  </si>
  <si>
    <t>Морковь отварная дольками</t>
  </si>
  <si>
    <t>ТТК/377/17</t>
  </si>
  <si>
    <t>136/17</t>
  </si>
  <si>
    <t>379/17</t>
  </si>
  <si>
    <t>ТТК/96/17</t>
  </si>
  <si>
    <t>143/17</t>
  </si>
  <si>
    <t>ТТК/268/17</t>
  </si>
  <si>
    <t>54-28з/22</t>
  </si>
  <si>
    <t>Свекла отварная дольками</t>
  </si>
  <si>
    <t xml:space="preserve">Свекла </t>
  </si>
  <si>
    <t>206/17</t>
  </si>
  <si>
    <t>205/17</t>
  </si>
  <si>
    <t>299/17</t>
  </si>
  <si>
    <t>(пром. производства )</t>
  </si>
  <si>
    <t>ТТК/115/17</t>
  </si>
  <si>
    <t>233/17</t>
  </si>
  <si>
    <t>ТТК/282/17</t>
  </si>
  <si>
    <t>ТТК/ 83 /17</t>
  </si>
  <si>
    <t>150/17</t>
  </si>
  <si>
    <t>235/17</t>
  </si>
  <si>
    <t>128/17</t>
  </si>
  <si>
    <t>139/17</t>
  </si>
  <si>
    <t>182/17</t>
  </si>
  <si>
    <t>ТТК/114/17</t>
  </si>
  <si>
    <t>294/17</t>
  </si>
  <si>
    <t>25 / 21</t>
  </si>
  <si>
    <t xml:space="preserve">Салат из моркови с </t>
  </si>
  <si>
    <t>зелёным горошком</t>
  </si>
  <si>
    <t>масса запеканки 150г.</t>
  </si>
  <si>
    <t>масса соуса 30г.</t>
  </si>
  <si>
    <t xml:space="preserve">салат из моркови с </t>
  </si>
  <si>
    <t>горошек консерв</t>
  </si>
  <si>
    <t>259/17</t>
  </si>
  <si>
    <t>солёные (  помидор )</t>
  </si>
  <si>
    <t>54-13з/22</t>
  </si>
  <si>
    <t>Салат из свеклы отварной</t>
  </si>
  <si>
    <t>88/17</t>
  </si>
  <si>
    <t>165/17</t>
  </si>
  <si>
    <t>витаминами</t>
  </si>
  <si>
    <t>Какао с молоком и</t>
  </si>
  <si>
    <t>ТТК / 181 / 17</t>
  </si>
  <si>
    <t>Икра кабачковая (пром. производства)</t>
  </si>
  <si>
    <t>150 / 21</t>
  </si>
  <si>
    <t>ТТК / 82 / 17</t>
  </si>
  <si>
    <t>Овощи натуральные солёные ( помидор )</t>
  </si>
  <si>
    <t>Кукуруза сахарная консервированная</t>
  </si>
  <si>
    <t>149 /21</t>
  </si>
  <si>
    <t>47 /17</t>
  </si>
  <si>
    <t>Салат из моркови с зелёным горошком</t>
  </si>
  <si>
    <t xml:space="preserve">Овощи натуральные солёные </t>
  </si>
  <si>
    <t xml:space="preserve"> (помидоры)</t>
  </si>
  <si>
    <t xml:space="preserve">   З А В Т Р А К О В  -  О Б Е Д О В   - П О Л Д Н И К О В</t>
  </si>
  <si>
    <t xml:space="preserve"> 1-я неделя</t>
  </si>
  <si>
    <t>ТТК / 349 / 17</t>
  </si>
  <si>
    <t>501 / 21</t>
  </si>
  <si>
    <t>ТТК / 99 / 17</t>
  </si>
  <si>
    <t>256 /17</t>
  </si>
  <si>
    <t>303 /17</t>
  </si>
  <si>
    <t>223 /17</t>
  </si>
  <si>
    <t>14/17</t>
  </si>
  <si>
    <t>ТТК / 102 / 17</t>
  </si>
  <si>
    <t>224 /17</t>
  </si>
  <si>
    <t>ТТК/269 /17</t>
  </si>
  <si>
    <t>ТТК / 352/ 17</t>
  </si>
  <si>
    <t>ТТК / 108/ 17</t>
  </si>
  <si>
    <t>ТТК / 149 / 17</t>
  </si>
  <si>
    <t>ТТК / 377/ 17</t>
  </si>
  <si>
    <t>ТТК /212/17</t>
  </si>
  <si>
    <t>ТТК /379/17</t>
  </si>
  <si>
    <t>ТТК / 96 / 17</t>
  </si>
  <si>
    <t>ТТК / 379/ 17</t>
  </si>
  <si>
    <t>205 /17</t>
  </si>
  <si>
    <t>ТТК / 299/ 17</t>
  </si>
  <si>
    <t>95 / 15</t>
  </si>
  <si>
    <t>ТТК / 115 / 17</t>
  </si>
  <si>
    <t>233 /17</t>
  </si>
  <si>
    <t>ТТК / 83 / 17</t>
  </si>
  <si>
    <t>ТТК / 352 / 17</t>
  </si>
  <si>
    <t>ТТК / 377 / 17</t>
  </si>
  <si>
    <t>150 /17</t>
  </si>
  <si>
    <t>Картофель пюре / Капуста  тушёная</t>
  </si>
  <si>
    <t xml:space="preserve">   (комбинация сложного гарнира)</t>
  </si>
  <si>
    <t>139 / 17</t>
  </si>
  <si>
    <t>128 /17</t>
  </si>
  <si>
    <t>ТТК / 114 / 17</t>
  </si>
  <si>
    <t>ТТК / 88 / 17</t>
  </si>
  <si>
    <t>ТТК / 379 / 17</t>
  </si>
  <si>
    <t>165 /17</t>
  </si>
  <si>
    <t>ЗИМА - ОСЕНЬ 2022 г. ____г.</t>
  </si>
  <si>
    <t>470 / 21</t>
  </si>
  <si>
    <t>193 /17</t>
  </si>
  <si>
    <t>1 / 21</t>
  </si>
  <si>
    <t xml:space="preserve">Салат из белокочанной </t>
  </si>
  <si>
    <t>капусты</t>
  </si>
  <si>
    <t>Салат из белокочанной капусты</t>
  </si>
  <si>
    <t xml:space="preserve">/ овощи припущенные </t>
  </si>
  <si>
    <t>Салат из белокачанной капусты</t>
  </si>
  <si>
    <t>ТТК/181/17</t>
  </si>
  <si>
    <t>ТТК/82/17</t>
  </si>
  <si>
    <t>ТТК349/17</t>
  </si>
  <si>
    <t>110/ 70</t>
  </si>
  <si>
    <t>136 /17</t>
  </si>
  <si>
    <t>128  /17</t>
  </si>
  <si>
    <t>ТТК/99/17</t>
  </si>
  <si>
    <t>ТТК/149/17</t>
  </si>
  <si>
    <t>ТТК/299/17</t>
  </si>
  <si>
    <t>ТТК/349/17</t>
  </si>
  <si>
    <t>ТТК/83/17</t>
  </si>
  <si>
    <t>ТТК/88/17</t>
  </si>
  <si>
    <t>ТТК / 3 / 17</t>
  </si>
  <si>
    <t>ТТК/206/17</t>
  </si>
  <si>
    <t>136 / 17</t>
  </si>
  <si>
    <t>128 / 17</t>
  </si>
  <si>
    <t>163/ 37</t>
  </si>
  <si>
    <t xml:space="preserve">  тефтели рыбные (минтай) </t>
  </si>
  <si>
    <t>соус к запеканки</t>
  </si>
  <si>
    <t>соус к голубцам</t>
  </si>
  <si>
    <t>соус к зразам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</si>
</sst>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.00_-;\-* #,##0.00_-;_-* &quot;-&quot;??_-;_-@_-"/>
    <numFmt numFmtId="165" formatCode="#,##0.00_р_."/>
    <numFmt numFmtId="166" formatCode="0.0"/>
    <numFmt numFmtId="167" formatCode="0.000"/>
    <numFmt numFmtId="168" formatCode="0.0000"/>
    <numFmt numFmtId="169" formatCode="0.00000"/>
    <numFmt numFmtId="170" formatCode="0.000000"/>
    <numFmt numFmtId="171" formatCode="#,##0_р_."/>
    <numFmt numFmtId="172" formatCode="_-* #,##0.0_-;\-* #,##0.0_-;_-* &quot;-&quot;??_-;_-@_-"/>
    <numFmt numFmtId="173" formatCode="_-* #,##0_-;\-* #,##0_-;_-* &quot;-&quot;??_-;_-@_-"/>
  </numFmts>
  <fonts count="152"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sz val="11"/>
      <name val="Arial Cyr"/>
      <family val="2"/>
      <charset val="204"/>
    </font>
    <font>
      <b/>
      <sz val="11"/>
      <name val="Arial Cyr"/>
      <family val="2"/>
      <charset val="204"/>
    </font>
    <font>
      <b/>
      <sz val="10"/>
      <name val="Arial Cyr"/>
      <family val="2"/>
      <charset val="204"/>
    </font>
    <font>
      <sz val="12"/>
      <color rgb="FF000000"/>
      <name val="Calibri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name val="Arial Cyr"/>
      <family val="2"/>
      <charset val="1"/>
    </font>
    <font>
      <b/>
      <sz val="8"/>
      <name val="Arial Cyr"/>
      <family val="2"/>
      <charset val="204"/>
    </font>
    <font>
      <sz val="12"/>
      <name val="Arial Cyr"/>
      <family val="2"/>
      <charset val="204"/>
    </font>
    <font>
      <b/>
      <sz val="11"/>
      <name val="Arial Cyr"/>
      <family val="2"/>
      <charset val="1"/>
    </font>
    <font>
      <b/>
      <sz val="16"/>
      <color rgb="FF000000"/>
      <name val="Calibri"/>
      <family val="2"/>
      <charset val="204"/>
    </font>
    <font>
      <sz val="7"/>
      <name val="Arial Cyr"/>
      <family val="2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color rgb="FF000000"/>
      <name val="Calibri"/>
      <family val="2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rgb="FF000000"/>
      <name val="Calibri"/>
      <family val="2"/>
      <charset val="204"/>
    </font>
    <font>
      <b/>
      <sz val="12"/>
      <name val="Arial Cyr"/>
      <family val="2"/>
      <charset val="1"/>
    </font>
    <font>
      <sz val="11"/>
      <color rgb="FFFF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color rgb="FFC00000"/>
      <name val="Arial Cyr"/>
      <family val="2"/>
      <charset val="204"/>
    </font>
    <font>
      <b/>
      <sz val="11"/>
      <color rgb="FFC00000"/>
      <name val="Arial Cyr"/>
      <family val="2"/>
      <charset val="204"/>
    </font>
    <font>
      <b/>
      <sz val="8"/>
      <color rgb="FFC00000"/>
      <name val="Arial Cyr"/>
      <family val="2"/>
      <charset val="204"/>
    </font>
    <font>
      <b/>
      <sz val="11"/>
      <color rgb="FFC00000"/>
      <name val="Calibri"/>
      <family val="2"/>
      <charset val="204"/>
    </font>
    <font>
      <sz val="10"/>
      <color rgb="FFC00000"/>
      <name val="Arial Cyr"/>
      <family val="2"/>
      <charset val="204"/>
    </font>
    <font>
      <b/>
      <sz val="9"/>
      <color rgb="FF990066"/>
      <name val="Arial Cyr"/>
      <family val="2"/>
      <charset val="204"/>
    </font>
    <font>
      <b/>
      <sz val="12"/>
      <name val="Arial Cyr"/>
      <family val="2"/>
      <charset val="204"/>
    </font>
    <font>
      <sz val="9"/>
      <color rgb="FF000000"/>
      <name val="Calibri"/>
      <family val="2"/>
      <charset val="204"/>
    </font>
    <font>
      <sz val="7"/>
      <color rgb="FF000000"/>
      <name val="Times New Roman"/>
      <family val="1"/>
      <charset val="204"/>
    </font>
    <font>
      <b/>
      <sz val="7"/>
      <name val="Arial Cyr"/>
      <family val="2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000000"/>
      <name val="Arial Cyr"/>
      <family val="2"/>
      <charset val="204"/>
    </font>
    <font>
      <b/>
      <sz val="11"/>
      <color rgb="FFFF0000"/>
      <name val="Calibri"/>
      <family val="2"/>
      <charset val="204"/>
    </font>
    <font>
      <sz val="8"/>
      <name val="Cambria"/>
      <family val="1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6"/>
      <name val="Cambria"/>
      <family val="1"/>
      <charset val="204"/>
    </font>
    <font>
      <b/>
      <sz val="9"/>
      <color rgb="FF000000"/>
      <name val="Calibri"/>
      <family val="2"/>
      <charset val="204"/>
    </font>
    <font>
      <sz val="8"/>
      <color rgb="FF000000"/>
      <name val="Cambria"/>
      <family val="1"/>
      <charset val="204"/>
    </font>
    <font>
      <sz val="11"/>
      <color rgb="FF000000"/>
      <name val="Cambria"/>
      <family val="1"/>
      <charset val="204"/>
    </font>
    <font>
      <sz val="8"/>
      <name val="Calibri"/>
      <family val="2"/>
      <charset val="204"/>
    </font>
    <font>
      <sz val="10"/>
      <color rgb="FF000000"/>
      <name val="Calibri"/>
      <family val="2"/>
      <charset val="204"/>
    </font>
    <font>
      <sz val="6"/>
      <name val="Arial Cyr"/>
      <family val="2"/>
      <charset val="204"/>
    </font>
    <font>
      <sz val="7"/>
      <name val="Cambria"/>
      <family val="1"/>
      <charset val="204"/>
    </font>
    <font>
      <b/>
      <sz val="12"/>
      <color rgb="FF000000"/>
      <name val="Calibri"/>
      <family val="2"/>
      <charset val="204"/>
    </font>
    <font>
      <sz val="9"/>
      <name val="Cambria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002060"/>
      <name val="Calibri"/>
      <family val="2"/>
      <charset val="204"/>
    </font>
    <font>
      <b/>
      <sz val="9"/>
      <name val="Arial Cyr"/>
      <charset val="204"/>
    </font>
    <font>
      <sz val="11"/>
      <color rgb="FF000000"/>
      <name val="Calibri"/>
      <family val="2"/>
      <charset val="204"/>
    </font>
    <font>
      <sz val="11"/>
      <color theme="5" tint="-0.499984740745262"/>
      <name val="Calibri"/>
      <family val="2"/>
      <charset val="204"/>
    </font>
    <font>
      <sz val="9"/>
      <color theme="5" tint="-0.49998474074526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1"/>
      <name val="Arial Cyr"/>
      <charset val="204"/>
    </font>
    <font>
      <sz val="8"/>
      <color theme="1"/>
      <name val="Arial Cyr"/>
      <family val="2"/>
      <charset val="204"/>
    </font>
    <font>
      <sz val="7"/>
      <name val="Arial Cyr"/>
      <charset val="204"/>
    </font>
    <font>
      <sz val="7"/>
      <name val="Calibri"/>
      <family val="2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8"/>
      <color rgb="FFC00000"/>
      <name val="Cambria"/>
      <family val="1"/>
      <charset val="204"/>
    </font>
    <font>
      <b/>
      <sz val="8"/>
      <color rgb="FFC00000"/>
      <name val="Calibri"/>
      <family val="2"/>
      <charset val="204"/>
    </font>
    <font>
      <b/>
      <sz val="9"/>
      <color rgb="FFC00000"/>
      <name val="Arial Cyr"/>
      <family val="2"/>
      <charset val="204"/>
    </font>
    <font>
      <b/>
      <sz val="9"/>
      <color rgb="FFC00000"/>
      <name val="Calibri"/>
      <family val="2"/>
      <charset val="204"/>
    </font>
    <font>
      <b/>
      <sz val="9"/>
      <color rgb="FFC00000"/>
      <name val="Cambria"/>
      <family val="1"/>
      <charset val="204"/>
    </font>
    <font>
      <b/>
      <sz val="8"/>
      <color rgb="FFC00000"/>
      <name val="Arial Cyr"/>
      <charset val="204"/>
    </font>
    <font>
      <b/>
      <sz val="7"/>
      <color rgb="FFC00000"/>
      <name val="Arial Cyr"/>
      <charset val="204"/>
    </font>
    <font>
      <b/>
      <sz val="7"/>
      <color rgb="FFC00000"/>
      <name val="Arial Cyr"/>
      <family val="2"/>
      <charset val="204"/>
    </font>
    <font>
      <b/>
      <sz val="7"/>
      <color rgb="FFC00000"/>
      <name val="Cambria"/>
      <family val="1"/>
      <charset val="204"/>
    </font>
    <font>
      <sz val="11"/>
      <name val="Calibri"/>
      <family val="2"/>
      <charset val="204"/>
    </font>
    <font>
      <b/>
      <sz val="9"/>
      <name val="Times New Roman"/>
      <family val="1"/>
      <charset val="204"/>
    </font>
    <font>
      <b/>
      <sz val="7.5"/>
      <color rgb="FF002060"/>
      <name val="Times New Roman"/>
      <family val="1"/>
      <charset val="204"/>
    </font>
    <font>
      <sz val="12"/>
      <color rgb="FFFF0000"/>
      <name val="Arial Cyr"/>
      <charset val="204"/>
    </font>
    <font>
      <sz val="7"/>
      <color rgb="FFC00000"/>
      <name val="Times New Roman"/>
      <family val="1"/>
      <charset val="204"/>
    </font>
    <font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sz val="7"/>
      <color theme="1"/>
      <name val="Arial Cyr"/>
      <family val="2"/>
      <charset val="204"/>
    </font>
    <font>
      <b/>
      <sz val="7"/>
      <color rgb="FF002060"/>
      <name val="Times New Roman"/>
      <family val="1"/>
      <charset val="204"/>
    </font>
    <font>
      <sz val="9"/>
      <color rgb="FFC00000"/>
      <name val="Calibri"/>
      <family val="2"/>
      <charset val="204"/>
    </font>
    <font>
      <sz val="7"/>
      <color rgb="FF00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2"/>
      <color rgb="FFC00000"/>
      <name val="Arial Cyr"/>
      <family val="2"/>
      <charset val="204"/>
    </font>
    <font>
      <sz val="7"/>
      <color theme="1"/>
      <name val="Calibri"/>
      <family val="2"/>
      <charset val="204"/>
    </font>
    <font>
      <b/>
      <sz val="7"/>
      <name val="Times New Roman"/>
      <family val="1"/>
      <charset val="204"/>
    </font>
    <font>
      <b/>
      <sz val="10"/>
      <color theme="1"/>
      <name val="Arial Cyr"/>
      <family val="2"/>
      <charset val="204"/>
    </font>
    <font>
      <b/>
      <sz val="11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sz val="8"/>
      <color rgb="FFC00000"/>
      <name val="Calibri"/>
      <family val="2"/>
      <charset val="204"/>
    </font>
    <font>
      <b/>
      <sz val="12"/>
      <name val="Calibri"/>
      <family val="2"/>
      <charset val="204"/>
    </font>
    <font>
      <i/>
      <sz val="7"/>
      <name val="Arial Cyr"/>
      <family val="2"/>
      <charset val="204"/>
    </font>
    <font>
      <i/>
      <sz val="11"/>
      <color rgb="FF000000"/>
      <name val="Calibri"/>
      <family val="2"/>
      <charset val="204"/>
    </font>
    <font>
      <sz val="9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1"/>
      <name val="Calibri"/>
      <family val="2"/>
      <charset val="204"/>
    </font>
    <font>
      <sz val="6"/>
      <name val="Arial Cyr"/>
      <charset val="204"/>
    </font>
    <font>
      <b/>
      <sz val="12"/>
      <color rgb="FF002060"/>
      <name val="Calibri"/>
      <family val="2"/>
      <charset val="204"/>
    </font>
    <font>
      <b/>
      <sz val="7"/>
      <name val="Arial Cyr"/>
      <charset val="204"/>
    </font>
    <font>
      <sz val="11"/>
      <color rgb="FFC00000"/>
      <name val="Calibri"/>
      <family val="2"/>
      <charset val="204"/>
    </font>
    <font>
      <b/>
      <sz val="10"/>
      <color rgb="FFC00000"/>
      <name val="Arial Cyr"/>
      <family val="2"/>
      <charset val="204"/>
    </font>
    <font>
      <sz val="10"/>
      <name val="Cambria"/>
      <family val="1"/>
      <charset val="204"/>
    </font>
    <font>
      <sz val="11"/>
      <color theme="7" tint="-0.499984740745262"/>
      <name val="Calibri"/>
      <family val="2"/>
      <charset val="204"/>
    </font>
    <font>
      <sz val="10.5"/>
      <color rgb="FF000000"/>
      <name val="Calibri"/>
      <family val="2"/>
      <charset val="204"/>
    </font>
    <font>
      <sz val="8"/>
      <color theme="1"/>
      <name val="Calibri"/>
      <family val="2"/>
      <charset val="204"/>
    </font>
    <font>
      <b/>
      <sz val="7"/>
      <color rgb="FF000000"/>
      <name val="Calibri"/>
      <family val="2"/>
      <charset val="204"/>
    </font>
    <font>
      <b/>
      <sz val="12"/>
      <color theme="1"/>
      <name val="Calibri"/>
      <family val="2"/>
      <charset val="204"/>
    </font>
    <font>
      <sz val="7.5"/>
      <color rgb="FF000000"/>
      <name val="Calibri"/>
      <family val="2"/>
      <charset val="204"/>
    </font>
    <font>
      <b/>
      <sz val="7"/>
      <color rgb="FFC00000"/>
      <name val="Calibri"/>
      <family val="2"/>
      <charset val="204"/>
    </font>
    <font>
      <b/>
      <sz val="11"/>
      <color theme="5" tint="-0.499984740745262"/>
      <name val="Calibri"/>
      <family val="2"/>
      <charset val="204"/>
    </font>
    <font>
      <b/>
      <sz val="11"/>
      <color theme="7" tint="-0.499984740745262"/>
      <name val="Calibri"/>
      <family val="2"/>
      <charset val="204"/>
    </font>
    <font>
      <sz val="6"/>
      <color rgb="FF000000"/>
      <name val="Calibri"/>
      <family val="2"/>
      <charset val="204"/>
    </font>
    <font>
      <b/>
      <sz val="7"/>
      <color rgb="FF002060"/>
      <name val="Calibri"/>
      <family val="2"/>
      <charset val="204"/>
    </font>
    <font>
      <b/>
      <sz val="10"/>
      <name val="Calibri"/>
      <family val="2"/>
      <charset val="204"/>
    </font>
    <font>
      <b/>
      <sz val="11"/>
      <color rgb="FF002060"/>
      <name val="Times New Roman"/>
      <family val="1"/>
      <charset val="204"/>
    </font>
    <font>
      <sz val="10"/>
      <color rgb="FFC00000"/>
      <name val="Calibri"/>
      <family val="2"/>
      <charset val="204"/>
    </font>
    <font>
      <b/>
      <sz val="6"/>
      <name val="Times New Roman"/>
      <family val="1"/>
      <charset val="204"/>
    </font>
    <font>
      <b/>
      <sz val="6"/>
      <color rgb="FF002060"/>
      <name val="Calibri"/>
      <family val="2"/>
      <charset val="204"/>
    </font>
    <font>
      <sz val="8"/>
      <color rgb="FFFF0000"/>
      <name val="Calibri"/>
      <family val="2"/>
      <charset val="204"/>
    </font>
    <font>
      <sz val="5"/>
      <color rgb="FF000000"/>
      <name val="Calibri"/>
      <family val="2"/>
      <charset val="204"/>
    </font>
    <font>
      <sz val="7"/>
      <color rgb="FFC00000"/>
      <name val="Calibri"/>
      <family val="2"/>
      <charset val="204"/>
    </font>
    <font>
      <sz val="5"/>
      <name val="Arial Cyr"/>
      <family val="2"/>
      <charset val="204"/>
    </font>
    <font>
      <b/>
      <sz val="10"/>
      <color rgb="FF002060"/>
      <name val="Calibri"/>
      <family val="2"/>
      <charset val="204"/>
    </font>
    <font>
      <b/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8"/>
      <name val="Cambria"/>
      <family val="1"/>
      <charset val="204"/>
    </font>
    <font>
      <sz val="9"/>
      <color rgb="FF0070C0"/>
      <name val="Arial Cyr"/>
      <family val="2"/>
      <charset val="204"/>
    </font>
    <font>
      <sz val="11"/>
      <color rgb="FF0070C0"/>
      <name val="Calibri"/>
      <family val="2"/>
      <charset val="204"/>
    </font>
    <font>
      <sz val="9"/>
      <color rgb="FF0070C0"/>
      <name val="Calibri"/>
      <family val="2"/>
      <charset val="204"/>
    </font>
    <font>
      <b/>
      <sz val="6"/>
      <name val="Arial Cyr"/>
      <family val="2"/>
      <charset val="204"/>
    </font>
    <font>
      <b/>
      <sz val="6"/>
      <color rgb="FF000000"/>
      <name val="Calibri"/>
      <family val="2"/>
      <charset val="204"/>
    </font>
    <font>
      <sz val="10"/>
      <name val="Arial Cyr"/>
      <charset val="204"/>
    </font>
    <font>
      <sz val="11"/>
      <name val="Arial Cyr"/>
      <charset val="204"/>
    </font>
    <font>
      <b/>
      <sz val="7.5"/>
      <color rgb="FF000000"/>
      <name val="Calibri"/>
      <family val="2"/>
      <charset val="204"/>
    </font>
    <font>
      <b/>
      <sz val="7.5"/>
      <name val="Arial Cyr"/>
      <charset val="204"/>
    </font>
    <font>
      <b/>
      <i/>
      <sz val="8"/>
      <color rgb="FF000000"/>
      <name val="Calibri"/>
      <family val="2"/>
      <charset val="204"/>
    </font>
    <font>
      <sz val="8"/>
      <color rgb="FFC00000"/>
      <name val="Arial Cyr"/>
      <family val="2"/>
      <charset val="204"/>
    </font>
    <font>
      <sz val="5"/>
      <name val="Arial Cyr"/>
      <charset val="204"/>
    </font>
    <font>
      <sz val="4"/>
      <name val="Arial Cyr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F2DCDB"/>
        <bgColor rgb="FFFDEADA"/>
      </patternFill>
    </fill>
    <fill>
      <patternFill patternType="solid">
        <fgColor rgb="FFEBF1DE"/>
        <bgColor rgb="FFFDEADA"/>
      </patternFill>
    </fill>
    <fill>
      <patternFill patternType="solid">
        <fgColor rgb="FF92D050"/>
        <bgColor rgb="FFC3D69B"/>
      </patternFill>
    </fill>
    <fill>
      <patternFill patternType="solid">
        <fgColor rgb="FFC3D69B"/>
        <bgColor rgb="FFBDD7EE"/>
      </patternFill>
    </fill>
    <fill>
      <patternFill patternType="solid">
        <fgColor rgb="FFFAC090"/>
        <bgColor rgb="FFE6B9B8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BDD7EE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rgb="FFFDEADA"/>
      </patternFill>
    </fill>
    <fill>
      <patternFill patternType="solid">
        <fgColor theme="5" tint="0.79998168889431442"/>
        <bgColor rgb="FFEBF1DE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</fills>
  <borders count="8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auto="1"/>
      </left>
      <right/>
      <top style="medium">
        <color auto="1"/>
      </top>
      <bottom style="medium">
        <color indexed="64"/>
      </bottom>
      <diagonal/>
    </border>
  </borders>
  <cellStyleXfs count="3">
    <xf numFmtId="0" fontId="0" fillId="0" borderId="0"/>
    <xf numFmtId="9" fontId="62" fillId="0" borderId="0" applyFont="0" applyFill="0" applyBorder="0" applyAlignment="0" applyProtection="0"/>
    <xf numFmtId="164" fontId="62" fillId="0" borderId="0" applyFont="0" applyFill="0" applyBorder="0" applyAlignment="0" applyProtection="0"/>
  </cellStyleXfs>
  <cellXfs count="2848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/>
    <xf numFmtId="0" fontId="1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Border="1"/>
    <xf numFmtId="0" fontId="3" fillId="0" borderId="0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6" fillId="0" borderId="0" xfId="0" applyFont="1" applyBorder="1"/>
    <xf numFmtId="0" fontId="0" fillId="0" borderId="1" xfId="0" applyBorder="1"/>
    <xf numFmtId="0" fontId="5" fillId="0" borderId="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0" fontId="8" fillId="0" borderId="0" xfId="0" applyFont="1"/>
    <xf numFmtId="0" fontId="7" fillId="0" borderId="0" xfId="0" applyFont="1"/>
    <xf numFmtId="0" fontId="8" fillId="0" borderId="0" xfId="0" applyFont="1" applyBorder="1"/>
    <xf numFmtId="0" fontId="11" fillId="0" borderId="0" xfId="0" applyFont="1"/>
    <xf numFmtId="0" fontId="11" fillId="0" borderId="0" xfId="0" applyFont="1" applyBorder="1"/>
    <xf numFmtId="0" fontId="12" fillId="0" borderId="0" xfId="0" applyFont="1" applyBorder="1"/>
    <xf numFmtId="0" fontId="7" fillId="0" borderId="0" xfId="0" applyFont="1" applyBorder="1" applyAlignment="1">
      <alignment horizontal="center"/>
    </xf>
    <xf numFmtId="0" fontId="13" fillId="0" borderId="0" xfId="0" applyFont="1" applyAlignment="1">
      <alignment horizontal="left"/>
    </xf>
    <xf numFmtId="9" fontId="7" fillId="0" borderId="0" xfId="0" applyNumberFormat="1" applyFont="1" applyAlignment="1">
      <alignment horizontal="center"/>
    </xf>
    <xf numFmtId="0" fontId="14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4" fillId="0" borderId="9" xfId="0" applyFont="1" applyBorder="1" applyAlignment="1">
      <alignment horizontal="left"/>
    </xf>
    <xf numFmtId="0" fontId="0" fillId="0" borderId="10" xfId="0" applyBorder="1"/>
    <xf numFmtId="165" fontId="14" fillId="0" borderId="0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0" fontId="14" fillId="0" borderId="0" xfId="0" applyFont="1" applyBorder="1" applyAlignment="1">
      <alignment horizontal="left"/>
    </xf>
    <xf numFmtId="165" fontId="14" fillId="0" borderId="0" xfId="0" applyNumberFormat="1" applyFont="1" applyBorder="1" applyAlignment="1">
      <alignment horizontal="center"/>
    </xf>
    <xf numFmtId="0" fontId="8" fillId="0" borderId="3" xfId="0" applyFont="1" applyBorder="1" applyAlignment="1">
      <alignment horizontal="right"/>
    </xf>
    <xf numFmtId="0" fontId="2" fillId="0" borderId="3" xfId="0" applyFont="1" applyBorder="1" applyAlignment="1">
      <alignment horizontal="left"/>
    </xf>
    <xf numFmtId="0" fontId="2" fillId="0" borderId="28" xfId="0" applyFont="1" applyBorder="1" applyAlignment="1">
      <alignment horizontal="left"/>
    </xf>
    <xf numFmtId="0" fontId="23" fillId="0" borderId="0" xfId="0" applyFont="1" applyBorder="1"/>
    <xf numFmtId="0" fontId="0" fillId="0" borderId="0" xfId="0" applyBorder="1" applyAlignment="1">
      <alignment horizontal="right"/>
    </xf>
    <xf numFmtId="165" fontId="2" fillId="0" borderId="0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Border="1" applyAlignment="1">
      <alignment horizontal="center"/>
    </xf>
    <xf numFmtId="0" fontId="3" fillId="0" borderId="0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/>
    <xf numFmtId="0" fontId="22" fillId="0" borderId="0" xfId="0" applyFont="1" applyBorder="1" applyAlignment="1">
      <alignment horizontal="left"/>
    </xf>
    <xf numFmtId="0" fontId="2" fillId="0" borderId="19" xfId="0" applyFont="1" applyBorder="1" applyAlignment="1">
      <alignment horizontal="left"/>
    </xf>
    <xf numFmtId="0" fontId="22" fillId="0" borderId="0" xfId="0" applyFont="1" applyBorder="1"/>
    <xf numFmtId="0" fontId="3" fillId="0" borderId="0" xfId="0" applyFont="1" applyBorder="1" applyAlignment="1">
      <alignment horizontal="center"/>
    </xf>
    <xf numFmtId="0" fontId="7" fillId="0" borderId="3" xfId="0" applyFont="1" applyBorder="1"/>
    <xf numFmtId="0" fontId="7" fillId="0" borderId="10" xfId="0" applyFont="1" applyBorder="1"/>
    <xf numFmtId="0" fontId="7" fillId="0" borderId="9" xfId="0" applyFont="1" applyBorder="1"/>
    <xf numFmtId="0" fontId="0" fillId="0" borderId="19" xfId="0" applyBorder="1"/>
    <xf numFmtId="49" fontId="14" fillId="0" borderId="0" xfId="0" applyNumberFormat="1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35" xfId="0" applyBorder="1"/>
    <xf numFmtId="0" fontId="36" fillId="0" borderId="3" xfId="0" applyFont="1" applyBorder="1" applyAlignment="1">
      <alignment horizontal="left"/>
    </xf>
    <xf numFmtId="166" fontId="38" fillId="0" borderId="24" xfId="0" applyNumberFormat="1" applyFont="1" applyBorder="1" applyAlignment="1">
      <alignment horizontal="center"/>
    </xf>
    <xf numFmtId="1" fontId="38" fillId="0" borderId="24" xfId="0" applyNumberFormat="1" applyFont="1" applyBorder="1" applyAlignment="1">
      <alignment horizontal="center"/>
    </xf>
    <xf numFmtId="0" fontId="0" fillId="0" borderId="26" xfId="0" applyBorder="1"/>
    <xf numFmtId="0" fontId="22" fillId="0" borderId="0" xfId="0" applyFont="1"/>
    <xf numFmtId="0" fontId="33" fillId="0" borderId="0" xfId="0" applyFont="1"/>
    <xf numFmtId="0" fontId="17" fillId="0" borderId="0" xfId="0" applyFont="1"/>
    <xf numFmtId="0" fontId="7" fillId="0" borderId="0" xfId="0" applyFont="1" applyBorder="1" applyAlignment="1">
      <alignment horizontal="right"/>
    </xf>
    <xf numFmtId="0" fontId="42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7" fillId="0" borderId="3" xfId="0" applyFont="1" applyBorder="1" applyAlignment="1">
      <alignment horizontal="left"/>
    </xf>
    <xf numFmtId="0" fontId="0" fillId="0" borderId="3" xfId="0" applyBorder="1"/>
    <xf numFmtId="0" fontId="7" fillId="0" borderId="27" xfId="0" applyFont="1" applyBorder="1"/>
    <xf numFmtId="0" fontId="7" fillId="0" borderId="27" xfId="0" applyFont="1" applyBorder="1" applyAlignment="1">
      <alignment horizontal="center"/>
    </xf>
    <xf numFmtId="0" fontId="0" fillId="0" borderId="28" xfId="0" applyBorder="1"/>
    <xf numFmtId="0" fontId="7" fillId="0" borderId="10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0" fillId="0" borderId="14" xfId="0" applyBorder="1"/>
    <xf numFmtId="0" fontId="43" fillId="0" borderId="20" xfId="0" applyFont="1" applyBorder="1" applyAlignment="1">
      <alignment horizontal="center"/>
    </xf>
    <xf numFmtId="0" fontId="43" fillId="0" borderId="22" xfId="0" applyFont="1" applyBorder="1" applyAlignment="1">
      <alignment horizontal="center"/>
    </xf>
    <xf numFmtId="2" fontId="43" fillId="0" borderId="20" xfId="0" applyNumberFormat="1" applyFont="1" applyBorder="1" applyAlignment="1">
      <alignment horizontal="center"/>
    </xf>
    <xf numFmtId="1" fontId="43" fillId="0" borderId="22" xfId="0" applyNumberFormat="1" applyFont="1" applyBorder="1" applyAlignment="1">
      <alignment horizontal="center"/>
    </xf>
    <xf numFmtId="166" fontId="43" fillId="0" borderId="20" xfId="0" applyNumberFormat="1" applyFont="1" applyBorder="1" applyAlignment="1">
      <alignment horizontal="center"/>
    </xf>
    <xf numFmtId="2" fontId="43" fillId="0" borderId="22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/>
    <xf numFmtId="0" fontId="0" fillId="5" borderId="0" xfId="0" applyFont="1" applyFill="1" applyBorder="1"/>
    <xf numFmtId="0" fontId="1" fillId="0" borderId="0" xfId="0" applyFont="1" applyAlignment="1">
      <alignment horizontal="right"/>
    </xf>
    <xf numFmtId="0" fontId="2" fillId="0" borderId="18" xfId="0" applyFont="1" applyBorder="1"/>
    <xf numFmtId="0" fontId="7" fillId="0" borderId="38" xfId="0" applyFont="1" applyBorder="1"/>
    <xf numFmtId="0" fontId="7" fillId="7" borderId="0" xfId="0" applyFont="1" applyFill="1" applyBorder="1"/>
    <xf numFmtId="0" fontId="48" fillId="0" borderId="0" xfId="0" applyFont="1" applyBorder="1"/>
    <xf numFmtId="0" fontId="0" fillId="0" borderId="18" xfId="0" applyBorder="1"/>
    <xf numFmtId="0" fontId="7" fillId="5" borderId="0" xfId="0" applyFont="1" applyFill="1" applyBorder="1"/>
    <xf numFmtId="0" fontId="0" fillId="0" borderId="27" xfId="0" applyBorder="1"/>
    <xf numFmtId="0" fontId="0" fillId="0" borderId="9" xfId="0" applyBorder="1"/>
    <xf numFmtId="0" fontId="45" fillId="0" borderId="0" xfId="0" applyFont="1" applyBorder="1"/>
    <xf numFmtId="0" fontId="47" fillId="0" borderId="0" xfId="0" applyFont="1" applyBorder="1"/>
    <xf numFmtId="166" fontId="17" fillId="0" borderId="0" xfId="0" applyNumberFormat="1" applyFont="1" applyBorder="1"/>
    <xf numFmtId="0" fontId="0" fillId="0" borderId="2" xfId="0" applyBorder="1"/>
    <xf numFmtId="0" fontId="54" fillId="0" borderId="0" xfId="0" applyFont="1" applyBorder="1"/>
    <xf numFmtId="0" fontId="17" fillId="0" borderId="0" xfId="0" applyFont="1" applyBorder="1"/>
    <xf numFmtId="0" fontId="2" fillId="0" borderId="10" xfId="0" applyFont="1" applyBorder="1"/>
    <xf numFmtId="1" fontId="7" fillId="0" borderId="0" xfId="0" applyNumberFormat="1" applyFont="1" applyBorder="1" applyAlignment="1">
      <alignment horizontal="center"/>
    </xf>
    <xf numFmtId="2" fontId="2" fillId="0" borderId="22" xfId="0" applyNumberFormat="1" applyFont="1" applyBorder="1" applyAlignment="1">
      <alignment horizontal="center"/>
    </xf>
    <xf numFmtId="0" fontId="0" fillId="0" borderId="0" xfId="0" applyFill="1"/>
    <xf numFmtId="2" fontId="10" fillId="0" borderId="24" xfId="0" applyNumberFormat="1" applyFont="1" applyBorder="1" applyAlignment="1">
      <alignment horizontal="center"/>
    </xf>
    <xf numFmtId="0" fontId="45" fillId="0" borderId="0" xfId="0" applyFont="1" applyBorder="1" applyAlignment="1">
      <alignment horizontal="left"/>
    </xf>
    <xf numFmtId="2" fontId="18" fillId="0" borderId="0" xfId="0" applyNumberFormat="1" applyFont="1" applyBorder="1" applyAlignment="1">
      <alignment horizontal="center"/>
    </xf>
    <xf numFmtId="2" fontId="2" fillId="0" borderId="13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7" fillId="0" borderId="0" xfId="0" applyFont="1"/>
    <xf numFmtId="0" fontId="14" fillId="0" borderId="0" xfId="0" applyFont="1" applyBorder="1" applyAlignment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0" borderId="28" xfId="0" applyFill="1" applyBorder="1"/>
    <xf numFmtId="0" fontId="0" fillId="0" borderId="26" xfId="0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horizontal="left"/>
    </xf>
    <xf numFmtId="0" fontId="0" fillId="0" borderId="0" xfId="0" applyFill="1" applyBorder="1"/>
    <xf numFmtId="0" fontId="45" fillId="0" borderId="0" xfId="0" applyFont="1" applyFill="1" applyBorder="1"/>
    <xf numFmtId="0" fontId="45" fillId="0" borderId="0" xfId="0" applyFont="1" applyFill="1" applyBorder="1" applyAlignment="1">
      <alignment horizontal="left"/>
    </xf>
    <xf numFmtId="166" fontId="14" fillId="0" borderId="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33" fillId="0" borderId="0" xfId="0" applyFont="1" applyFill="1" applyBorder="1"/>
    <xf numFmtId="0" fontId="0" fillId="0" borderId="33" xfId="0" applyFill="1" applyBorder="1"/>
    <xf numFmtId="0" fontId="0" fillId="0" borderId="3" xfId="0" applyFill="1" applyBorder="1"/>
    <xf numFmtId="0" fontId="33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4" fillId="0" borderId="0" xfId="0" applyFont="1" applyFill="1" applyBorder="1" applyAlignment="1"/>
    <xf numFmtId="165" fontId="14" fillId="0" borderId="0" xfId="0" applyNumberFormat="1" applyFont="1" applyFill="1" applyBorder="1" applyAlignment="1">
      <alignment horizontal="left"/>
    </xf>
    <xf numFmtId="0" fontId="23" fillId="0" borderId="0" xfId="0" applyFont="1" applyFill="1" applyBorder="1"/>
    <xf numFmtId="0" fontId="0" fillId="0" borderId="0" xfId="0" applyFill="1" applyBorder="1" applyAlignment="1">
      <alignment horizontal="left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/>
    <xf numFmtId="0" fontId="0" fillId="0" borderId="16" xfId="0" applyFill="1" applyBorder="1"/>
    <xf numFmtId="0" fontId="17" fillId="0" borderId="0" xfId="0" applyFont="1" applyFill="1" applyBorder="1" applyAlignment="1">
      <alignment horizontal="left"/>
    </xf>
    <xf numFmtId="0" fontId="17" fillId="0" borderId="0" xfId="0" applyFont="1" applyFill="1" applyBorder="1"/>
    <xf numFmtId="0" fontId="7" fillId="0" borderId="0" xfId="0" applyFont="1" applyFill="1" applyBorder="1"/>
    <xf numFmtId="0" fontId="10" fillId="0" borderId="0" xfId="0" applyFont="1" applyFill="1" applyBorder="1"/>
    <xf numFmtId="1" fontId="2" fillId="0" borderId="13" xfId="0" applyNumberFormat="1" applyFont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7" fillId="0" borderId="46" xfId="0" applyFont="1" applyBorder="1"/>
    <xf numFmtId="0" fontId="2" fillId="0" borderId="24" xfId="0" applyFont="1" applyFill="1" applyBorder="1" applyAlignment="1">
      <alignment horizontal="left"/>
    </xf>
    <xf numFmtId="0" fontId="2" fillId="0" borderId="23" xfId="0" applyFont="1" applyFill="1" applyBorder="1"/>
    <xf numFmtId="0" fontId="76" fillId="0" borderId="0" xfId="0" applyFont="1" applyFill="1" applyBorder="1" applyAlignment="1">
      <alignment horizontal="left"/>
    </xf>
    <xf numFmtId="0" fontId="58" fillId="6" borderId="45" xfId="0" applyFont="1" applyFill="1" applyBorder="1"/>
    <xf numFmtId="0" fontId="33" fillId="6" borderId="45" xfId="0" applyFont="1" applyFill="1" applyBorder="1"/>
    <xf numFmtId="0" fontId="22" fillId="0" borderId="23" xfId="0" applyFont="1" applyFill="1" applyBorder="1"/>
    <xf numFmtId="2" fontId="7" fillId="6" borderId="45" xfId="0" applyNumberFormat="1" applyFont="1" applyFill="1" applyBorder="1"/>
    <xf numFmtId="0" fontId="3" fillId="0" borderId="0" xfId="0" applyFont="1" applyFill="1" applyBorder="1" applyAlignment="1">
      <alignment horizontal="left"/>
    </xf>
    <xf numFmtId="0" fontId="22" fillId="0" borderId="24" xfId="0" applyFont="1" applyFill="1" applyBorder="1" applyAlignment="1">
      <alignment horizontal="left"/>
    </xf>
    <xf numFmtId="0" fontId="76" fillId="0" borderId="25" xfId="0" applyFont="1" applyFill="1" applyBorder="1" applyAlignment="1">
      <alignment horizontal="left"/>
    </xf>
    <xf numFmtId="166" fontId="0" fillId="0" borderId="0" xfId="0" applyNumberFormat="1" applyFill="1" applyBorder="1"/>
    <xf numFmtId="0" fontId="78" fillId="0" borderId="0" xfId="0" applyFont="1" applyBorder="1"/>
    <xf numFmtId="0" fontId="80" fillId="0" borderId="0" xfId="0" applyFont="1" applyFill="1" applyBorder="1" applyAlignment="1">
      <alignment horizontal="left"/>
    </xf>
    <xf numFmtId="0" fontId="77" fillId="0" borderId="0" xfId="0" applyFont="1" applyFill="1" applyBorder="1" applyAlignment="1">
      <alignment horizontal="left"/>
    </xf>
    <xf numFmtId="0" fontId="33" fillId="0" borderId="16" xfId="0" applyFont="1" applyFill="1" applyBorder="1"/>
    <xf numFmtId="0" fontId="5" fillId="0" borderId="0" xfId="0" applyFont="1" applyFill="1" applyBorder="1"/>
    <xf numFmtId="0" fontId="78" fillId="0" borderId="0" xfId="0" applyFont="1" applyFill="1" applyBorder="1" applyAlignment="1">
      <alignment horizontal="left"/>
    </xf>
    <xf numFmtId="0" fontId="75" fillId="0" borderId="0" xfId="0" applyFont="1" applyFill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0" fontId="76" fillId="0" borderId="0" xfId="0" applyFont="1" applyBorder="1" applyAlignment="1">
      <alignment horizontal="left"/>
    </xf>
    <xf numFmtId="0" fontId="46" fillId="0" borderId="0" xfId="0" applyFont="1" applyFill="1" applyBorder="1"/>
    <xf numFmtId="2" fontId="35" fillId="0" borderId="23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30" fillId="0" borderId="0" xfId="0" applyNumberFormat="1" applyFont="1"/>
    <xf numFmtId="165" fontId="14" fillId="0" borderId="0" xfId="0" applyNumberFormat="1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center"/>
    </xf>
    <xf numFmtId="2" fontId="10" fillId="0" borderId="23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0" fontId="47" fillId="0" borderId="0" xfId="0" applyFont="1" applyBorder="1" applyAlignment="1">
      <alignment horizontal="left"/>
    </xf>
    <xf numFmtId="0" fontId="48" fillId="0" borderId="42" xfId="0" applyFont="1" applyFill="1" applyBorder="1"/>
    <xf numFmtId="0" fontId="78" fillId="0" borderId="33" xfId="0" applyFont="1" applyFill="1" applyBorder="1"/>
    <xf numFmtId="0" fontId="50" fillId="0" borderId="0" xfId="0" applyFont="1" applyFill="1" applyBorder="1" applyAlignment="1"/>
    <xf numFmtId="0" fontId="14" fillId="0" borderId="54" xfId="0" applyFont="1" applyFill="1" applyBorder="1" applyAlignment="1">
      <alignment horizontal="left"/>
    </xf>
    <xf numFmtId="0" fontId="43" fillId="0" borderId="53" xfId="0" applyFont="1" applyBorder="1" applyAlignment="1">
      <alignment horizontal="center"/>
    </xf>
    <xf numFmtId="2" fontId="2" fillId="0" borderId="49" xfId="0" applyNumberFormat="1" applyFont="1" applyBorder="1" applyAlignment="1">
      <alignment horizontal="center"/>
    </xf>
    <xf numFmtId="2" fontId="2" fillId="0" borderId="51" xfId="0" applyNumberFormat="1" applyFont="1" applyBorder="1" applyAlignment="1">
      <alignment horizontal="center"/>
    </xf>
    <xf numFmtId="0" fontId="61" fillId="0" borderId="58" xfId="0" applyFont="1" applyBorder="1" applyAlignment="1">
      <alignment horizontal="center"/>
    </xf>
    <xf numFmtId="0" fontId="61" fillId="0" borderId="11" xfId="0" applyFont="1" applyBorder="1" applyAlignment="1">
      <alignment horizontal="center"/>
    </xf>
    <xf numFmtId="0" fontId="2" fillId="0" borderId="59" xfId="0" applyFont="1" applyFill="1" applyBorder="1"/>
    <xf numFmtId="0" fontId="47" fillId="0" borderId="3" xfId="0" applyFont="1" applyBorder="1" applyAlignment="1">
      <alignment horizontal="center"/>
    </xf>
    <xf numFmtId="0" fontId="47" fillId="0" borderId="4" xfId="0" applyFont="1" applyBorder="1" applyAlignment="1">
      <alignment horizontal="center"/>
    </xf>
    <xf numFmtId="166" fontId="43" fillId="0" borderId="22" xfId="0" applyNumberFormat="1" applyFont="1" applyBorder="1" applyAlignment="1">
      <alignment horizontal="center"/>
    </xf>
    <xf numFmtId="0" fontId="0" fillId="0" borderId="55" xfId="0" applyBorder="1"/>
    <xf numFmtId="0" fontId="2" fillId="0" borderId="55" xfId="0" applyFont="1" applyFill="1" applyBorder="1" applyAlignment="1">
      <alignment horizontal="center"/>
    </xf>
    <xf numFmtId="0" fontId="2" fillId="0" borderId="58" xfId="0" applyFont="1" applyFill="1" applyBorder="1"/>
    <xf numFmtId="0" fontId="0" fillId="0" borderId="57" xfId="0" applyBorder="1"/>
    <xf numFmtId="0" fontId="47" fillId="0" borderId="0" xfId="0" applyFont="1" applyBorder="1" applyAlignment="1">
      <alignment horizontal="center"/>
    </xf>
    <xf numFmtId="0" fontId="25" fillId="0" borderId="0" xfId="0" applyFont="1" applyBorder="1" applyAlignment="1">
      <alignment vertical="center"/>
    </xf>
    <xf numFmtId="0" fontId="8" fillId="0" borderId="0" xfId="0" applyFont="1" applyAlignment="1">
      <alignment horizontal="left"/>
    </xf>
    <xf numFmtId="0" fontId="0" fillId="0" borderId="36" xfId="0" applyBorder="1" applyAlignment="1">
      <alignment horizontal="left"/>
    </xf>
    <xf numFmtId="0" fontId="2" fillId="0" borderId="2" xfId="0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left"/>
    </xf>
    <xf numFmtId="0" fontId="47" fillId="0" borderId="0" xfId="0" applyFont="1" applyFill="1" applyBorder="1" applyAlignment="1">
      <alignment horizontal="center"/>
    </xf>
    <xf numFmtId="167" fontId="89" fillId="0" borderId="0" xfId="0" applyNumberFormat="1" applyFont="1" applyFill="1" applyBorder="1" applyAlignment="1">
      <alignment horizontal="left"/>
    </xf>
    <xf numFmtId="0" fontId="17" fillId="0" borderId="0" xfId="0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 vertical="center"/>
    </xf>
    <xf numFmtId="167" fontId="0" fillId="0" borderId="0" xfId="0" applyNumberFormat="1" applyFill="1" applyBorder="1"/>
    <xf numFmtId="0" fontId="33" fillId="6" borderId="22" xfId="0" applyFont="1" applyFill="1" applyBorder="1"/>
    <xf numFmtId="0" fontId="7" fillId="5" borderId="45" xfId="0" applyFont="1" applyFill="1" applyBorder="1"/>
    <xf numFmtId="0" fontId="8" fillId="0" borderId="0" xfId="0" applyFont="1" applyFill="1" applyBorder="1"/>
    <xf numFmtId="0" fontId="74" fillId="0" borderId="53" xfId="0" applyFont="1" applyBorder="1" applyAlignment="1">
      <alignment horizontal="center"/>
    </xf>
    <xf numFmtId="2" fontId="74" fillId="0" borderId="49" xfId="0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53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0" fillId="0" borderId="38" xfId="0" applyBorder="1"/>
    <xf numFmtId="0" fontId="2" fillId="0" borderId="63" xfId="0" applyFont="1" applyFill="1" applyBorder="1"/>
    <xf numFmtId="0" fontId="22" fillId="0" borderId="63" xfId="0" applyFont="1" applyFill="1" applyBorder="1"/>
    <xf numFmtId="0" fontId="61" fillId="0" borderId="24" xfId="0" applyFont="1" applyBorder="1" applyAlignment="1">
      <alignment horizontal="center"/>
    </xf>
    <xf numFmtId="167" fontId="43" fillId="0" borderId="22" xfId="0" applyNumberFormat="1" applyFont="1" applyBorder="1" applyAlignment="1">
      <alignment horizontal="center"/>
    </xf>
    <xf numFmtId="0" fontId="14" fillId="0" borderId="68" xfId="0" applyFont="1" applyFill="1" applyBorder="1" applyAlignment="1">
      <alignment horizontal="left"/>
    </xf>
    <xf numFmtId="0" fontId="2" fillId="0" borderId="70" xfId="0" applyFont="1" applyFill="1" applyBorder="1"/>
    <xf numFmtId="0" fontId="28" fillId="0" borderId="73" xfId="0" applyFont="1" applyFill="1" applyBorder="1" applyAlignment="1">
      <alignment horizontal="left"/>
    </xf>
    <xf numFmtId="0" fontId="54" fillId="0" borderId="0" xfId="0" applyFont="1" applyFill="1" applyBorder="1"/>
    <xf numFmtId="2" fontId="0" fillId="0" borderId="0" xfId="0" applyNumberFormat="1" applyFill="1" applyBorder="1" applyAlignment="1">
      <alignment horizontal="left"/>
    </xf>
    <xf numFmtId="0" fontId="2" fillId="0" borderId="64" xfId="0" applyFont="1" applyFill="1" applyBorder="1"/>
    <xf numFmtId="0" fontId="53" fillId="0" borderId="0" xfId="0" applyFont="1" applyFill="1" applyBorder="1"/>
    <xf numFmtId="0" fontId="84" fillId="0" borderId="0" xfId="0" applyFont="1" applyFill="1" applyBorder="1"/>
    <xf numFmtId="0" fontId="48" fillId="0" borderId="0" xfId="0" applyFont="1" applyFill="1" applyBorder="1"/>
    <xf numFmtId="0" fontId="78" fillId="0" borderId="0" xfId="0" applyFont="1" applyFill="1" applyBorder="1"/>
    <xf numFmtId="0" fontId="79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84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left"/>
    </xf>
    <xf numFmtId="0" fontId="47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67" fillId="0" borderId="0" xfId="0" applyFont="1" applyFill="1" applyBorder="1"/>
    <xf numFmtId="0" fontId="66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2" fontId="22" fillId="0" borderId="0" xfId="0" applyNumberFormat="1" applyFont="1" applyFill="1" applyBorder="1" applyAlignment="1">
      <alignment horizontal="left"/>
    </xf>
    <xf numFmtId="2" fontId="76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8" fillId="0" borderId="0" xfId="0" applyFont="1" applyFill="1" applyBorder="1"/>
    <xf numFmtId="2" fontId="0" fillId="0" borderId="0" xfId="0" applyNumberFormat="1" applyFill="1" applyBorder="1"/>
    <xf numFmtId="2" fontId="2" fillId="0" borderId="0" xfId="0" applyNumberFormat="1" applyFont="1" applyFill="1" applyBorder="1"/>
    <xf numFmtId="1" fontId="0" fillId="0" borderId="0" xfId="0" applyNumberFormat="1" applyFill="1" applyBorder="1"/>
    <xf numFmtId="0" fontId="22" fillId="0" borderId="0" xfId="0" applyFont="1" applyFill="1" applyBorder="1" applyAlignment="1"/>
    <xf numFmtId="0" fontId="48" fillId="0" borderId="0" xfId="0" applyFont="1" applyFill="1" applyBorder="1" applyAlignment="1">
      <alignment horizontal="left"/>
    </xf>
    <xf numFmtId="0" fontId="50" fillId="0" borderId="0" xfId="0" applyFont="1" applyFill="1" applyBorder="1"/>
    <xf numFmtId="0" fontId="65" fillId="0" borderId="0" xfId="0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168" fontId="14" fillId="0" borderId="0" xfId="0" applyNumberFormat="1" applyFont="1" applyFill="1" applyBorder="1" applyAlignment="1">
      <alignment horizontal="left"/>
    </xf>
    <xf numFmtId="166" fontId="22" fillId="0" borderId="0" xfId="0" applyNumberFormat="1" applyFont="1" applyFill="1" applyBorder="1" applyAlignment="1">
      <alignment horizontal="left"/>
    </xf>
    <xf numFmtId="0" fontId="49" fillId="0" borderId="0" xfId="0" applyFont="1" applyFill="1" applyBorder="1" applyAlignment="1">
      <alignment horizontal="left"/>
    </xf>
    <xf numFmtId="0" fontId="14" fillId="0" borderId="63" xfId="0" applyFont="1" applyBorder="1" applyAlignment="1">
      <alignment horizontal="center"/>
    </xf>
    <xf numFmtId="0" fontId="54" fillId="0" borderId="0" xfId="0" applyFont="1" applyFill="1" applyBorder="1" applyAlignment="1">
      <alignment horizontal="left"/>
    </xf>
    <xf numFmtId="1" fontId="36" fillId="0" borderId="63" xfId="0" applyNumberFormat="1" applyFont="1" applyBorder="1" applyAlignment="1">
      <alignment horizontal="center"/>
    </xf>
    <xf numFmtId="2" fontId="38" fillId="4" borderId="64" xfId="0" applyNumberFormat="1" applyFont="1" applyFill="1" applyBorder="1" applyAlignment="1">
      <alignment horizontal="center"/>
    </xf>
    <xf numFmtId="2" fontId="38" fillId="4" borderId="65" xfId="0" applyNumberFormat="1" applyFont="1" applyFill="1" applyBorder="1" applyAlignment="1">
      <alignment horizontal="center"/>
    </xf>
    <xf numFmtId="0" fontId="17" fillId="0" borderId="0" xfId="0" applyFont="1" applyBorder="1" applyAlignment="1">
      <alignment horizontal="left"/>
    </xf>
    <xf numFmtId="167" fontId="14" fillId="0" borderId="0" xfId="0" applyNumberFormat="1" applyFont="1" applyBorder="1" applyAlignment="1">
      <alignment horizontal="center"/>
    </xf>
    <xf numFmtId="166" fontId="14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center"/>
    </xf>
    <xf numFmtId="0" fontId="0" fillId="0" borderId="77" xfId="0" applyBorder="1"/>
    <xf numFmtId="167" fontId="43" fillId="0" borderId="20" xfId="0" applyNumberFormat="1" applyFont="1" applyBorder="1" applyAlignment="1">
      <alignment horizontal="center"/>
    </xf>
    <xf numFmtId="168" fontId="43" fillId="0" borderId="22" xfId="0" applyNumberFormat="1" applyFont="1" applyBorder="1" applyAlignment="1">
      <alignment horizontal="center"/>
    </xf>
    <xf numFmtId="0" fontId="0" fillId="0" borderId="19" xfId="0" applyFill="1" applyBorder="1"/>
    <xf numFmtId="0" fontId="48" fillId="0" borderId="43" xfId="0" applyFont="1" applyFill="1" applyBorder="1"/>
    <xf numFmtId="0" fontId="78" fillId="0" borderId="17" xfId="0" applyFont="1" applyFill="1" applyBorder="1"/>
    <xf numFmtId="0" fontId="45" fillId="0" borderId="24" xfId="0" applyFont="1" applyFill="1" applyBorder="1" applyAlignment="1">
      <alignment horizontal="left"/>
    </xf>
    <xf numFmtId="0" fontId="0" fillId="0" borderId="76" xfId="0" applyBorder="1"/>
    <xf numFmtId="0" fontId="2" fillId="0" borderId="77" xfId="0" applyFont="1" applyFill="1" applyBorder="1" applyAlignment="1">
      <alignment horizontal="left"/>
    </xf>
    <xf numFmtId="0" fontId="45" fillId="0" borderId="77" xfId="0" applyFont="1" applyFill="1" applyBorder="1" applyAlignment="1">
      <alignment horizontal="left"/>
    </xf>
    <xf numFmtId="0" fontId="22" fillId="0" borderId="77" xfId="0" applyFont="1" applyFill="1" applyBorder="1" applyAlignment="1">
      <alignment horizontal="left"/>
    </xf>
    <xf numFmtId="0" fontId="28" fillId="0" borderId="79" xfId="0" applyFont="1" applyFill="1" applyBorder="1" applyAlignment="1">
      <alignment horizontal="left"/>
    </xf>
    <xf numFmtId="0" fontId="76" fillId="0" borderId="79" xfId="0" applyFont="1" applyFill="1" applyBorder="1" applyAlignment="1">
      <alignment horizontal="left"/>
    </xf>
    <xf numFmtId="0" fontId="0" fillId="0" borderId="83" xfId="0" applyBorder="1"/>
    <xf numFmtId="0" fontId="7" fillId="0" borderId="77" xfId="0" applyFont="1" applyBorder="1"/>
    <xf numFmtId="0" fontId="2" fillId="0" borderId="71" xfId="0" applyFont="1" applyFill="1" applyBorder="1" applyAlignment="1">
      <alignment horizontal="center"/>
    </xf>
    <xf numFmtId="0" fontId="2" fillId="0" borderId="77" xfId="0" applyFont="1" applyBorder="1"/>
    <xf numFmtId="0" fontId="17" fillId="0" borderId="77" xfId="0" applyFont="1" applyBorder="1" applyAlignment="1">
      <alignment horizontal="center"/>
    </xf>
    <xf numFmtId="0" fontId="0" fillId="0" borderId="18" xfId="0" applyFill="1" applyBorder="1"/>
    <xf numFmtId="2" fontId="35" fillId="0" borderId="24" xfId="0" applyNumberFormat="1" applyFont="1" applyBorder="1" applyAlignment="1">
      <alignment horizontal="center" vertical="center"/>
    </xf>
    <xf numFmtId="2" fontId="10" fillId="0" borderId="25" xfId="0" applyNumberFormat="1" applyFont="1" applyBorder="1" applyAlignment="1">
      <alignment horizontal="center"/>
    </xf>
    <xf numFmtId="0" fontId="14" fillId="0" borderId="54" xfId="0" applyFont="1" applyBorder="1" applyAlignment="1">
      <alignment horizontal="left"/>
    </xf>
    <xf numFmtId="0" fontId="14" fillId="0" borderId="68" xfId="0" applyFont="1" applyBorder="1" applyAlignment="1">
      <alignment horizontal="left"/>
    </xf>
    <xf numFmtId="0" fontId="2" fillId="0" borderId="77" xfId="0" applyFont="1" applyBorder="1" applyAlignment="1">
      <alignment horizontal="left"/>
    </xf>
    <xf numFmtId="0" fontId="2" fillId="0" borderId="80" xfId="0" applyFont="1" applyFill="1" applyBorder="1"/>
    <xf numFmtId="0" fontId="2" fillId="0" borderId="81" xfId="0" applyFont="1" applyFill="1" applyBorder="1" applyAlignment="1">
      <alignment horizontal="left"/>
    </xf>
    <xf numFmtId="0" fontId="33" fillId="0" borderId="77" xfId="0" applyFont="1" applyBorder="1" applyAlignment="1">
      <alignment horizontal="left"/>
    </xf>
    <xf numFmtId="0" fontId="2" fillId="0" borderId="77" xfId="0" applyFont="1" applyFill="1" applyBorder="1"/>
    <xf numFmtId="0" fontId="2" fillId="0" borderId="2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64" xfId="0" applyFont="1" applyBorder="1"/>
    <xf numFmtId="0" fontId="29" fillId="0" borderId="0" xfId="0" applyFont="1" applyFill="1" applyBorder="1"/>
    <xf numFmtId="0" fontId="28" fillId="0" borderId="82" xfId="0" applyFont="1" applyFill="1" applyBorder="1" applyAlignment="1">
      <alignment horizontal="left"/>
    </xf>
    <xf numFmtId="0" fontId="2" fillId="0" borderId="81" xfId="0" applyFont="1" applyBorder="1"/>
    <xf numFmtId="0" fontId="2" fillId="0" borderId="71" xfId="0" applyFont="1" applyBorder="1" applyAlignment="1">
      <alignment horizontal="center"/>
    </xf>
    <xf numFmtId="0" fontId="22" fillId="0" borderId="71" xfId="0" applyFont="1" applyFill="1" applyBorder="1" applyAlignment="1">
      <alignment horizontal="center"/>
    </xf>
    <xf numFmtId="0" fontId="2" fillId="0" borderId="55" xfId="0" applyFont="1" applyBorder="1" applyAlignment="1">
      <alignment horizontal="center"/>
    </xf>
    <xf numFmtId="0" fontId="2" fillId="0" borderId="78" xfId="0" applyFont="1" applyFill="1" applyBorder="1" applyAlignment="1">
      <alignment horizontal="center"/>
    </xf>
    <xf numFmtId="0" fontId="33" fillId="0" borderId="77" xfId="0" applyFont="1" applyFill="1" applyBorder="1" applyAlignment="1">
      <alignment horizontal="left"/>
    </xf>
    <xf numFmtId="0" fontId="14" fillId="0" borderId="27" xfId="0" applyFont="1" applyBorder="1" applyAlignment="1">
      <alignment horizontal="left"/>
    </xf>
    <xf numFmtId="0" fontId="33" fillId="0" borderId="33" xfId="0" applyFont="1" applyFill="1" applyBorder="1"/>
    <xf numFmtId="0" fontId="43" fillId="0" borderId="0" xfId="0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left"/>
    </xf>
    <xf numFmtId="2" fontId="28" fillId="0" borderId="0" xfId="0" applyNumberFormat="1" applyFont="1" applyFill="1" applyBorder="1" applyAlignment="1">
      <alignment horizontal="left"/>
    </xf>
    <xf numFmtId="0" fontId="50" fillId="0" borderId="0" xfId="0" applyFont="1" applyFill="1" applyBorder="1" applyAlignment="1">
      <alignment horizontal="left"/>
    </xf>
    <xf numFmtId="0" fontId="65" fillId="0" borderId="0" xfId="0" applyFont="1" applyFill="1" applyBorder="1"/>
    <xf numFmtId="0" fontId="81" fillId="0" borderId="0" xfId="0" applyFont="1" applyFill="1" applyBorder="1" applyAlignment="1">
      <alignment horizontal="left"/>
    </xf>
    <xf numFmtId="0" fontId="2" fillId="0" borderId="81" xfId="0" applyFont="1" applyFill="1" applyBorder="1"/>
    <xf numFmtId="0" fontId="47" fillId="0" borderId="15" xfId="0" applyFont="1" applyBorder="1"/>
    <xf numFmtId="0" fontId="0" fillId="0" borderId="78" xfId="0" applyBorder="1"/>
    <xf numFmtId="0" fontId="61" fillId="0" borderId="42" xfId="0" applyFont="1" applyFill="1" applyBorder="1"/>
    <xf numFmtId="0" fontId="2" fillId="0" borderId="27" xfId="0" applyFont="1" applyBorder="1" applyAlignment="1">
      <alignment horizontal="left"/>
    </xf>
    <xf numFmtId="0" fontId="4" fillId="0" borderId="0" xfId="0" applyFont="1" applyFill="1" applyBorder="1"/>
    <xf numFmtId="166" fontId="2" fillId="0" borderId="0" xfId="0" applyNumberFormat="1" applyFont="1" applyFill="1" applyBorder="1" applyAlignment="1">
      <alignment horizontal="left"/>
    </xf>
    <xf numFmtId="0" fontId="69" fillId="0" borderId="0" xfId="0" applyFont="1" applyFill="1" applyBorder="1"/>
    <xf numFmtId="0" fontId="0" fillId="0" borderId="0" xfId="0" applyFont="1" applyFill="1" applyBorder="1" applyAlignment="1"/>
    <xf numFmtId="0" fontId="9" fillId="0" borderId="0" xfId="0" applyFont="1" applyFill="1" applyBorder="1"/>
    <xf numFmtId="0" fontId="24" fillId="0" borderId="0" xfId="0" applyFont="1" applyFill="1" applyBorder="1"/>
    <xf numFmtId="0" fontId="61" fillId="0" borderId="0" xfId="0" applyFont="1" applyFill="1" applyBorder="1"/>
    <xf numFmtId="0" fontId="76" fillId="0" borderId="0" xfId="0" applyFont="1" applyFill="1" applyBorder="1"/>
    <xf numFmtId="166" fontId="82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0" fontId="35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left"/>
    </xf>
    <xf numFmtId="2" fontId="81" fillId="0" borderId="0" xfId="0" applyNumberFormat="1" applyFont="1" applyFill="1" applyBorder="1" applyAlignment="1">
      <alignment horizontal="left"/>
    </xf>
    <xf numFmtId="168" fontId="82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1" fillId="0" borderId="0" xfId="0" applyFont="1" applyFill="1" applyBorder="1" applyAlignment="1">
      <alignment horizontal="right"/>
    </xf>
    <xf numFmtId="0" fontId="68" fillId="0" borderId="0" xfId="0" applyFont="1" applyFill="1" applyBorder="1"/>
    <xf numFmtId="0" fontId="70" fillId="0" borderId="0" xfId="0" applyFont="1" applyFill="1" applyBorder="1"/>
    <xf numFmtId="0" fontId="56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/>
    </xf>
    <xf numFmtId="0" fontId="17" fillId="0" borderId="57" xfId="0" applyFont="1" applyBorder="1"/>
    <xf numFmtId="0" fontId="45" fillId="0" borderId="81" xfId="0" applyFont="1" applyFill="1" applyBorder="1" applyAlignment="1">
      <alignment horizontal="left"/>
    </xf>
    <xf numFmtId="0" fontId="5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2" fontId="54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14" fillId="0" borderId="0" xfId="0" applyFont="1"/>
    <xf numFmtId="0" fontId="22" fillId="0" borderId="0" xfId="0" applyFont="1" applyAlignment="1">
      <alignment horizontal="left"/>
    </xf>
    <xf numFmtId="49" fontId="14" fillId="0" borderId="0" xfId="0" applyNumberFormat="1" applyFont="1" applyAlignment="1">
      <alignment horizontal="left"/>
    </xf>
    <xf numFmtId="165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2" fontId="11" fillId="0" borderId="0" xfId="0" applyNumberFormat="1" applyFont="1"/>
    <xf numFmtId="0" fontId="68" fillId="0" borderId="0" xfId="0" applyFont="1"/>
    <xf numFmtId="2" fontId="14" fillId="0" borderId="0" xfId="0" applyNumberFormat="1" applyFont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167" fontId="31" fillId="0" borderId="0" xfId="0" applyNumberFormat="1" applyFont="1"/>
    <xf numFmtId="166" fontId="31" fillId="0" borderId="0" xfId="0" applyNumberFormat="1" applyFont="1"/>
    <xf numFmtId="2" fontId="31" fillId="0" borderId="0" xfId="0" applyNumberFormat="1" applyFont="1"/>
    <xf numFmtId="0" fontId="33" fillId="0" borderId="0" xfId="0" applyFont="1" applyAlignment="1">
      <alignment horizontal="left"/>
    </xf>
    <xf numFmtId="165" fontId="14" fillId="0" borderId="0" xfId="0" applyNumberFormat="1" applyFont="1" applyAlignment="1">
      <alignment horizontal="left"/>
    </xf>
    <xf numFmtId="0" fontId="17" fillId="0" borderId="54" xfId="0" applyFont="1" applyBorder="1" applyAlignment="1">
      <alignment horizontal="center"/>
    </xf>
    <xf numFmtId="167" fontId="17" fillId="0" borderId="81" xfId="0" applyNumberFormat="1" applyFont="1" applyBorder="1" applyAlignment="1">
      <alignment horizontal="center"/>
    </xf>
    <xf numFmtId="0" fontId="17" fillId="0" borderId="38" xfId="0" applyFont="1" applyBorder="1" applyAlignment="1">
      <alignment horizontal="center"/>
    </xf>
    <xf numFmtId="0" fontId="17" fillId="0" borderId="81" xfId="0" applyFont="1" applyBorder="1" applyAlignment="1">
      <alignment horizontal="center"/>
    </xf>
    <xf numFmtId="0" fontId="2" fillId="0" borderId="58" xfId="0" applyFont="1" applyBorder="1"/>
    <xf numFmtId="0" fontId="14" fillId="0" borderId="77" xfId="0" applyFont="1" applyBorder="1" applyAlignment="1">
      <alignment horizontal="center"/>
    </xf>
    <xf numFmtId="0" fontId="33" fillId="0" borderId="0" xfId="0" applyFont="1" applyBorder="1" applyAlignment="1">
      <alignment horizontal="left"/>
    </xf>
    <xf numFmtId="0" fontId="14" fillId="0" borderId="80" xfId="0" applyFont="1" applyBorder="1" applyAlignment="1">
      <alignment horizontal="left"/>
    </xf>
    <xf numFmtId="0" fontId="53" fillId="0" borderId="0" xfId="0" applyFont="1" applyBorder="1" applyAlignment="1">
      <alignment horizontal="left"/>
    </xf>
    <xf numFmtId="0" fontId="2" fillId="0" borderId="79" xfId="0" applyFont="1" applyFill="1" applyBorder="1" applyAlignment="1">
      <alignment horizontal="center"/>
    </xf>
    <xf numFmtId="2" fontId="14" fillId="0" borderId="77" xfId="0" applyNumberFormat="1" applyFont="1" applyBorder="1" applyAlignment="1">
      <alignment horizontal="center"/>
    </xf>
    <xf numFmtId="0" fontId="14" fillId="0" borderId="80" xfId="0" applyFont="1" applyBorder="1" applyAlignment="1">
      <alignment horizontal="center"/>
    </xf>
    <xf numFmtId="2" fontId="14" fillId="0" borderId="81" xfId="0" applyNumberFormat="1" applyFont="1" applyBorder="1" applyAlignment="1">
      <alignment horizontal="center"/>
    </xf>
    <xf numFmtId="0" fontId="14" fillId="0" borderId="81" xfId="0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72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2" fontId="72" fillId="0" borderId="77" xfId="0" applyNumberFormat="1" applyFont="1" applyBorder="1" applyAlignment="1">
      <alignment horizontal="center"/>
    </xf>
    <xf numFmtId="2" fontId="14" fillId="0" borderId="78" xfId="0" applyNumberFormat="1" applyFont="1" applyBorder="1" applyAlignment="1">
      <alignment horizontal="center"/>
    </xf>
    <xf numFmtId="0" fontId="2" fillId="0" borderId="40" xfId="0" applyFont="1" applyFill="1" applyBorder="1"/>
    <xf numFmtId="9" fontId="16" fillId="8" borderId="73" xfId="0" applyNumberFormat="1" applyFont="1" applyFill="1" applyBorder="1" applyAlignment="1">
      <alignment horizontal="center"/>
    </xf>
    <xf numFmtId="0" fontId="75" fillId="0" borderId="73" xfId="0" applyFont="1" applyFill="1" applyBorder="1" applyAlignment="1">
      <alignment horizontal="left"/>
    </xf>
    <xf numFmtId="0" fontId="78" fillId="0" borderId="0" xfId="0" applyFont="1" applyBorder="1" applyAlignment="1">
      <alignment horizontal="left"/>
    </xf>
    <xf numFmtId="0" fontId="8" fillId="0" borderId="16" xfId="0" applyFont="1" applyBorder="1"/>
    <xf numFmtId="0" fontId="33" fillId="0" borderId="81" xfId="0" applyFont="1" applyBorder="1" applyAlignment="1">
      <alignment horizontal="left"/>
    </xf>
    <xf numFmtId="0" fontId="47" fillId="0" borderId="3" xfId="0" applyFont="1" applyFill="1" applyBorder="1" applyAlignment="1">
      <alignment horizontal="center"/>
    </xf>
    <xf numFmtId="0" fontId="7" fillId="0" borderId="71" xfId="0" applyFont="1" applyFill="1" applyBorder="1" applyAlignment="1">
      <alignment horizontal="center"/>
    </xf>
    <xf numFmtId="0" fontId="17" fillId="0" borderId="18" xfId="0" applyFont="1" applyBorder="1"/>
    <xf numFmtId="0" fontId="17" fillId="0" borderId="26" xfId="0" applyFont="1" applyBorder="1"/>
    <xf numFmtId="0" fontId="7" fillId="0" borderId="77" xfId="0" applyFont="1" applyFill="1" applyBorder="1"/>
    <xf numFmtId="0" fontId="50" fillId="0" borderId="0" xfId="0" applyFont="1" applyBorder="1"/>
    <xf numFmtId="0" fontId="75" fillId="0" borderId="0" xfId="0" applyFont="1" applyBorder="1" applyAlignment="1">
      <alignment horizontal="left"/>
    </xf>
    <xf numFmtId="0" fontId="67" fillId="0" borderId="0" xfId="0" applyFont="1" applyBorder="1"/>
    <xf numFmtId="0" fontId="80" fillId="0" borderId="0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79" fillId="0" borderId="0" xfId="0" applyFont="1" applyBorder="1" applyAlignment="1">
      <alignment horizontal="left"/>
    </xf>
    <xf numFmtId="2" fontId="45" fillId="0" borderId="77" xfId="0" applyNumberFormat="1" applyFont="1" applyFill="1" applyBorder="1" applyAlignment="1">
      <alignment horizontal="left"/>
    </xf>
    <xf numFmtId="0" fontId="14" fillId="0" borderId="2" xfId="0" applyFont="1" applyFill="1" applyBorder="1" applyAlignment="1">
      <alignment horizontal="left"/>
    </xf>
    <xf numFmtId="0" fontId="2" fillId="0" borderId="18" xfId="0" applyFont="1" applyFill="1" applyBorder="1"/>
    <xf numFmtId="0" fontId="2" fillId="0" borderId="18" xfId="0" applyFont="1" applyFill="1" applyBorder="1" applyAlignment="1">
      <alignment horizontal="left"/>
    </xf>
    <xf numFmtId="0" fontId="14" fillId="0" borderId="27" xfId="0" applyFont="1" applyFill="1" applyBorder="1" applyAlignment="1">
      <alignment horizontal="left"/>
    </xf>
    <xf numFmtId="0" fontId="2" fillId="0" borderId="26" xfId="0" applyFont="1" applyFill="1" applyBorder="1" applyAlignment="1">
      <alignment horizontal="left"/>
    </xf>
    <xf numFmtId="0" fontId="50" fillId="0" borderId="15" xfId="0" applyFont="1" applyFill="1" applyBorder="1"/>
    <xf numFmtId="0" fontId="0" fillId="0" borderId="56" xfId="0" applyFill="1" applyBorder="1"/>
    <xf numFmtId="0" fontId="2" fillId="0" borderId="26" xfId="0" applyFont="1" applyBorder="1"/>
    <xf numFmtId="0" fontId="0" fillId="0" borderId="12" xfId="0" applyBorder="1"/>
    <xf numFmtId="0" fontId="2" fillId="0" borderId="71" xfId="0" applyFont="1" applyBorder="1"/>
    <xf numFmtId="2" fontId="0" fillId="0" borderId="0" xfId="0" applyNumberFormat="1"/>
    <xf numFmtId="0" fontId="22" fillId="0" borderId="55" xfId="0" applyFont="1" applyBorder="1" applyAlignment="1">
      <alignment horizontal="center"/>
    </xf>
    <xf numFmtId="167" fontId="17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40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166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/>
    </xf>
    <xf numFmtId="166" fontId="40" fillId="0" borderId="0" xfId="0" applyNumberFormat="1" applyFont="1" applyFill="1" applyBorder="1" applyAlignment="1">
      <alignment horizontal="center"/>
    </xf>
    <xf numFmtId="2" fontId="40" fillId="0" borderId="0" xfId="0" applyNumberFormat="1" applyFont="1" applyFill="1" applyBorder="1" applyAlignment="1">
      <alignment horizontal="center"/>
    </xf>
    <xf numFmtId="2" fontId="86" fillId="0" borderId="0" xfId="0" applyNumberFormat="1" applyFont="1" applyFill="1" applyBorder="1" applyAlignment="1">
      <alignment horizontal="center"/>
    </xf>
    <xf numFmtId="0" fontId="71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47" fillId="0" borderId="4" xfId="0" applyFont="1" applyFill="1" applyBorder="1" applyAlignment="1">
      <alignment horizontal="center"/>
    </xf>
    <xf numFmtId="0" fontId="7" fillId="0" borderId="0" xfId="0" applyFont="1" applyFill="1"/>
    <xf numFmtId="0" fontId="38" fillId="0" borderId="23" xfId="0" applyFont="1" applyBorder="1" applyAlignment="1">
      <alignment horizontal="center"/>
    </xf>
    <xf numFmtId="0" fontId="39" fillId="0" borderId="77" xfId="0" applyFont="1" applyBorder="1" applyAlignment="1">
      <alignment horizontal="right"/>
    </xf>
    <xf numFmtId="0" fontId="50" fillId="0" borderId="42" xfId="0" applyFont="1" applyFill="1" applyBorder="1"/>
    <xf numFmtId="0" fontId="17" fillId="0" borderId="0" xfId="0" applyFont="1" applyFill="1" applyBorder="1" applyAlignment="1"/>
    <xf numFmtId="0" fontId="43" fillId="0" borderId="0" xfId="0" applyFont="1" applyBorder="1" applyAlignment="1">
      <alignment horizontal="left"/>
    </xf>
    <xf numFmtId="0" fontId="33" fillId="0" borderId="0" xfId="0" applyFont="1" applyFill="1" applyBorder="1" applyAlignment="1"/>
    <xf numFmtId="0" fontId="44" fillId="0" borderId="0" xfId="0" applyFont="1" applyFill="1" applyBorder="1"/>
    <xf numFmtId="166" fontId="47" fillId="0" borderId="0" xfId="0" applyNumberFormat="1" applyFont="1" applyFill="1" applyBorder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93" fillId="0" borderId="0" xfId="0" applyFont="1" applyFill="1" applyBorder="1"/>
    <xf numFmtId="2" fontId="47" fillId="0" borderId="0" xfId="0" applyNumberFormat="1" applyFont="1" applyFill="1" applyBorder="1" applyAlignment="1">
      <alignment horizontal="center"/>
    </xf>
    <xf numFmtId="0" fontId="95" fillId="0" borderId="0" xfId="0" applyFont="1" applyFill="1" applyBorder="1"/>
    <xf numFmtId="0" fontId="96" fillId="0" borderId="0" xfId="0" applyFont="1" applyFill="1" applyBorder="1"/>
    <xf numFmtId="2" fontId="78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/>
    <xf numFmtId="167" fontId="47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>
      <alignment horizontal="left"/>
    </xf>
    <xf numFmtId="0" fontId="51" fillId="0" borderId="0" xfId="0" applyFont="1" applyFill="1" applyBorder="1"/>
    <xf numFmtId="169" fontId="49" fillId="0" borderId="0" xfId="0" applyNumberFormat="1" applyFont="1" applyFill="1" applyBorder="1"/>
    <xf numFmtId="0" fontId="52" fillId="0" borderId="0" xfId="0" applyFont="1" applyFill="1" applyBorder="1"/>
    <xf numFmtId="166" fontId="17" fillId="0" borderId="0" xfId="0" applyNumberFormat="1" applyFont="1" applyFill="1" applyBorder="1"/>
    <xf numFmtId="166" fontId="11" fillId="0" borderId="0" xfId="0" applyNumberFormat="1" applyFont="1" applyFill="1" applyBorder="1"/>
    <xf numFmtId="0" fontId="69" fillId="0" borderId="0" xfId="0" applyFont="1" applyAlignment="1">
      <alignment horizontal="center"/>
    </xf>
    <xf numFmtId="0" fontId="2" fillId="0" borderId="72" xfId="0" applyFont="1" applyFill="1" applyBorder="1" applyAlignment="1">
      <alignment horizontal="center"/>
    </xf>
    <xf numFmtId="9" fontId="0" fillId="0" borderId="0" xfId="0" applyNumberFormat="1" applyAlignment="1">
      <alignment horizontal="center"/>
    </xf>
    <xf numFmtId="0" fontId="2" fillId="0" borderId="19" xfId="0" applyFont="1" applyBorder="1" applyAlignment="1">
      <alignment horizontal="right"/>
    </xf>
    <xf numFmtId="0" fontId="2" fillId="0" borderId="38" xfId="0" applyFont="1" applyFill="1" applyBorder="1" applyAlignment="1">
      <alignment horizontal="center"/>
    </xf>
    <xf numFmtId="2" fontId="33" fillId="0" borderId="0" xfId="0" applyNumberFormat="1" applyFont="1" applyFill="1"/>
    <xf numFmtId="0" fontId="14" fillId="0" borderId="54" xfId="0" applyFont="1" applyBorder="1"/>
    <xf numFmtId="0" fontId="7" fillId="13" borderId="46" xfId="0" applyFont="1" applyFill="1" applyBorder="1"/>
    <xf numFmtId="0" fontId="45" fillId="13" borderId="77" xfId="0" applyFont="1" applyFill="1" applyBorder="1"/>
    <xf numFmtId="0" fontId="22" fillId="13" borderId="77" xfId="0" applyFont="1" applyFill="1" applyBorder="1"/>
    <xf numFmtId="169" fontId="81" fillId="0" borderId="0" xfId="0" applyNumberFormat="1" applyFont="1" applyFill="1" applyBorder="1" applyAlignment="1">
      <alignment horizontal="left"/>
    </xf>
    <xf numFmtId="0" fontId="2" fillId="0" borderId="54" xfId="0" applyFont="1" applyBorder="1"/>
    <xf numFmtId="170" fontId="22" fillId="0" borderId="0" xfId="0" applyNumberFormat="1" applyFont="1" applyFill="1"/>
    <xf numFmtId="167" fontId="0" fillId="0" borderId="0" xfId="0" applyNumberFormat="1"/>
    <xf numFmtId="0" fontId="10" fillId="0" borderId="18" xfId="0" applyFont="1" applyFill="1" applyBorder="1"/>
    <xf numFmtId="0" fontId="0" fillId="0" borderId="54" xfId="0" applyBorder="1"/>
    <xf numFmtId="0" fontId="2" fillId="13" borderId="77" xfId="0" applyFont="1" applyFill="1" applyBorder="1"/>
    <xf numFmtId="0" fontId="7" fillId="5" borderId="77" xfId="0" applyFont="1" applyFill="1" applyBorder="1"/>
    <xf numFmtId="0" fontId="50" fillId="0" borderId="62" xfId="0" applyFont="1" applyFill="1" applyBorder="1"/>
    <xf numFmtId="0" fontId="67" fillId="0" borderId="0" xfId="0" applyFont="1" applyAlignment="1">
      <alignment horizontal="left"/>
    </xf>
    <xf numFmtId="0" fontId="46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7" fillId="0" borderId="26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/>
    </xf>
    <xf numFmtId="0" fontId="47" fillId="0" borderId="28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47" fillId="0" borderId="27" xfId="0" applyFont="1" applyBorder="1" applyAlignment="1">
      <alignment horizontal="center" vertical="center"/>
    </xf>
    <xf numFmtId="0" fontId="50" fillId="0" borderId="26" xfId="0" applyFont="1" applyBorder="1" applyAlignment="1">
      <alignment horizontal="center"/>
    </xf>
    <xf numFmtId="0" fontId="35" fillId="0" borderId="27" xfId="0" applyFont="1" applyBorder="1" applyAlignment="1">
      <alignment horizontal="center"/>
    </xf>
    <xf numFmtId="0" fontId="50" fillId="0" borderId="26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/>
    </xf>
    <xf numFmtId="0" fontId="35" fillId="0" borderId="35" xfId="0" applyFont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47" fillId="0" borderId="34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2" fontId="18" fillId="0" borderId="7" xfId="0" applyNumberFormat="1" applyFont="1" applyBorder="1" applyAlignment="1">
      <alignment horizontal="center"/>
    </xf>
    <xf numFmtId="1" fontId="36" fillId="0" borderId="39" xfId="0" applyNumberFormat="1" applyFont="1" applyBorder="1" applyAlignment="1">
      <alignment horizontal="center"/>
    </xf>
    <xf numFmtId="0" fontId="17" fillId="0" borderId="2" xfId="0" applyFont="1" applyBorder="1" applyAlignment="1">
      <alignment horizontal="right"/>
    </xf>
    <xf numFmtId="0" fontId="17" fillId="0" borderId="67" xfId="0" applyFont="1" applyBorder="1" applyAlignment="1">
      <alignment horizontal="right"/>
    </xf>
    <xf numFmtId="0" fontId="47" fillId="0" borderId="27" xfId="0" applyFont="1" applyBorder="1" applyAlignment="1">
      <alignment horizontal="center"/>
    </xf>
    <xf numFmtId="0" fontId="2" fillId="0" borderId="87" xfId="0" applyFont="1" applyBorder="1" applyAlignment="1">
      <alignment horizontal="center"/>
    </xf>
    <xf numFmtId="0" fontId="14" fillId="0" borderId="87" xfId="0" applyFont="1" applyBorder="1" applyAlignment="1">
      <alignment horizontal="right"/>
    </xf>
    <xf numFmtId="2" fontId="36" fillId="0" borderId="27" xfId="0" applyNumberFormat="1" applyFont="1" applyBorder="1" applyAlignment="1">
      <alignment horizontal="center" vertical="center" wrapText="1"/>
    </xf>
    <xf numFmtId="1" fontId="36" fillId="0" borderId="59" xfId="0" applyNumberFormat="1" applyFont="1" applyBorder="1" applyAlignment="1">
      <alignment horizontal="center"/>
    </xf>
    <xf numFmtId="0" fontId="25" fillId="0" borderId="27" xfId="0" applyFont="1" applyBorder="1" applyAlignment="1">
      <alignment horizontal="center" vertical="center"/>
    </xf>
    <xf numFmtId="0" fontId="2" fillId="0" borderId="67" xfId="0" applyFont="1" applyBorder="1"/>
    <xf numFmtId="1" fontId="36" fillId="0" borderId="67" xfId="0" applyNumberFormat="1" applyFont="1" applyBorder="1" applyAlignment="1">
      <alignment horizontal="center"/>
    </xf>
    <xf numFmtId="0" fontId="14" fillId="0" borderId="67" xfId="0" applyFont="1" applyBorder="1" applyAlignment="1">
      <alignment horizontal="right"/>
    </xf>
    <xf numFmtId="2" fontId="16" fillId="0" borderId="27" xfId="0" applyNumberFormat="1" applyFont="1" applyBorder="1" applyAlignment="1">
      <alignment horizontal="center" vertical="center" wrapText="1"/>
    </xf>
    <xf numFmtId="0" fontId="2" fillId="0" borderId="68" xfId="0" applyFont="1" applyBorder="1"/>
    <xf numFmtId="0" fontId="2" fillId="0" borderId="67" xfId="0" applyFont="1" applyBorder="1" applyAlignment="1">
      <alignment horizontal="center"/>
    </xf>
    <xf numFmtId="1" fontId="36" fillId="0" borderId="68" xfId="0" applyNumberFormat="1" applyFont="1" applyBorder="1" applyAlignment="1">
      <alignment horizontal="center"/>
    </xf>
    <xf numFmtId="0" fontId="2" fillId="0" borderId="86" xfId="0" applyFont="1" applyBorder="1"/>
    <xf numFmtId="0" fontId="14" fillId="0" borderId="86" xfId="0" applyFont="1" applyBorder="1" applyAlignment="1">
      <alignment horizontal="right"/>
    </xf>
    <xf numFmtId="0" fontId="8" fillId="0" borderId="27" xfId="0" applyFont="1" applyBorder="1" applyAlignment="1">
      <alignment horizontal="left"/>
    </xf>
    <xf numFmtId="2" fontId="35" fillId="0" borderId="18" xfId="0" applyNumberFormat="1" applyFont="1" applyBorder="1" applyAlignment="1">
      <alignment horizontal="center" vertical="center"/>
    </xf>
    <xf numFmtId="167" fontId="35" fillId="0" borderId="37" xfId="0" applyNumberFormat="1" applyFont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 vertical="center"/>
    </xf>
    <xf numFmtId="0" fontId="47" fillId="0" borderId="19" xfId="0" applyFont="1" applyBorder="1" applyAlignment="1">
      <alignment horizontal="left"/>
    </xf>
    <xf numFmtId="0" fontId="0" fillId="0" borderId="35" xfId="0" applyBorder="1" applyAlignment="1">
      <alignment horizontal="left"/>
    </xf>
    <xf numFmtId="0" fontId="0" fillId="0" borderId="44" xfId="0" applyBorder="1" applyAlignment="1">
      <alignment horizontal="left"/>
    </xf>
    <xf numFmtId="0" fontId="0" fillId="0" borderId="84" xfId="0" applyBorder="1" applyAlignment="1">
      <alignment horizontal="left"/>
    </xf>
    <xf numFmtId="0" fontId="0" fillId="0" borderId="50" xfId="0" applyBorder="1" applyAlignment="1">
      <alignment horizontal="left"/>
    </xf>
    <xf numFmtId="0" fontId="0" fillId="0" borderId="67" xfId="0" applyBorder="1" applyAlignment="1">
      <alignment horizontal="center"/>
    </xf>
    <xf numFmtId="0" fontId="2" fillId="0" borderId="83" xfId="0" applyFont="1" applyBorder="1"/>
    <xf numFmtId="0" fontId="2" fillId="0" borderId="86" xfId="0" applyFont="1" applyBorder="1" applyAlignment="1">
      <alignment horizontal="center"/>
    </xf>
    <xf numFmtId="2" fontId="35" fillId="0" borderId="39" xfId="0" applyNumberFormat="1" applyFont="1" applyBorder="1" applyAlignment="1">
      <alignment horizontal="center" vertical="center"/>
    </xf>
    <xf numFmtId="2" fontId="10" fillId="0" borderId="37" xfId="0" applyNumberFormat="1" applyFont="1" applyBorder="1" applyAlignment="1">
      <alignment horizontal="center" vertical="center"/>
    </xf>
    <xf numFmtId="0" fontId="46" fillId="0" borderId="18" xfId="0" applyFont="1" applyBorder="1" applyAlignment="1">
      <alignment horizontal="left"/>
    </xf>
    <xf numFmtId="0" fontId="47" fillId="0" borderId="28" xfId="0" applyFont="1" applyBorder="1" applyAlignment="1">
      <alignment horizontal="center"/>
    </xf>
    <xf numFmtId="0" fontId="0" fillId="0" borderId="14" xfId="0" applyBorder="1" applyAlignment="1">
      <alignment horizontal="left"/>
    </xf>
    <xf numFmtId="0" fontId="47" fillId="0" borderId="9" xfId="0" applyFont="1" applyBorder="1"/>
    <xf numFmtId="1" fontId="106" fillId="0" borderId="87" xfId="0" applyNumberFormat="1" applyFont="1" applyBorder="1" applyAlignment="1">
      <alignment horizontal="center"/>
    </xf>
    <xf numFmtId="1" fontId="106" fillId="0" borderId="67" xfId="0" applyNumberFormat="1" applyFont="1" applyBorder="1" applyAlignment="1">
      <alignment horizontal="center"/>
    </xf>
    <xf numFmtId="0" fontId="2" fillId="0" borderId="78" xfId="0" applyFont="1" applyBorder="1"/>
    <xf numFmtId="49" fontId="14" fillId="0" borderId="67" xfId="0" applyNumberFormat="1" applyFont="1" applyBorder="1" applyAlignment="1">
      <alignment horizontal="right"/>
    </xf>
    <xf numFmtId="0" fontId="14" fillId="0" borderId="64" xfId="0" applyFont="1" applyBorder="1" applyAlignment="1">
      <alignment horizontal="center"/>
    </xf>
    <xf numFmtId="2" fontId="14" fillId="0" borderId="65" xfId="0" applyNumberFormat="1" applyFont="1" applyBorder="1" applyAlignment="1">
      <alignment horizontal="center"/>
    </xf>
    <xf numFmtId="0" fontId="14" fillId="0" borderId="65" xfId="0" applyFont="1" applyBorder="1" applyAlignment="1">
      <alignment horizontal="center"/>
    </xf>
    <xf numFmtId="1" fontId="36" fillId="0" borderId="2" xfId="0" applyNumberFormat="1" applyFont="1" applyBorder="1" applyAlignment="1">
      <alignment horizontal="center"/>
    </xf>
    <xf numFmtId="0" fontId="33" fillId="0" borderId="87" xfId="0" applyFont="1" applyBorder="1" applyAlignment="1">
      <alignment horizontal="center"/>
    </xf>
    <xf numFmtId="1" fontId="36" fillId="0" borderId="87" xfId="0" applyNumberFormat="1" applyFont="1" applyBorder="1" applyAlignment="1">
      <alignment horizontal="center"/>
    </xf>
    <xf numFmtId="0" fontId="0" fillId="0" borderId="52" xfId="0" applyBorder="1" applyAlignment="1">
      <alignment horizontal="left"/>
    </xf>
    <xf numFmtId="0" fontId="2" fillId="0" borderId="1" xfId="0" applyFont="1" applyBorder="1"/>
    <xf numFmtId="0" fontId="22" fillId="0" borderId="87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0" fillId="0" borderId="52" xfId="0" applyBorder="1" applyAlignment="1">
      <alignment horizontal="center"/>
    </xf>
    <xf numFmtId="0" fontId="2" fillId="0" borderId="87" xfId="0" applyFont="1" applyBorder="1"/>
    <xf numFmtId="0" fontId="0" fillId="0" borderId="68" xfId="0" applyBorder="1" applyAlignment="1">
      <alignment horizontal="center"/>
    </xf>
    <xf numFmtId="2" fontId="0" fillId="0" borderId="0" xfId="0" applyNumberFormat="1" applyAlignment="1">
      <alignment horizontal="left"/>
    </xf>
    <xf numFmtId="0" fontId="2" fillId="0" borderId="38" xfId="0" applyFont="1" applyBorder="1"/>
    <xf numFmtId="1" fontId="54" fillId="0" borderId="87" xfId="0" applyNumberFormat="1" applyFont="1" applyBorder="1" applyAlignment="1">
      <alignment horizontal="center"/>
    </xf>
    <xf numFmtId="0" fontId="47" fillId="0" borderId="2" xfId="0" applyFont="1" applyBorder="1" applyAlignment="1">
      <alignment horizontal="center"/>
    </xf>
    <xf numFmtId="0" fontId="1" fillId="0" borderId="18" xfId="0" applyFont="1" applyBorder="1"/>
    <xf numFmtId="0" fontId="36" fillId="0" borderId="19" xfId="0" applyFont="1" applyBorder="1" applyAlignment="1">
      <alignment horizontal="right"/>
    </xf>
    <xf numFmtId="0" fontId="7" fillId="0" borderId="18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36" fillId="0" borderId="28" xfId="0" applyFont="1" applyBorder="1" applyAlignment="1">
      <alignment horizontal="right"/>
    </xf>
    <xf numFmtId="0" fontId="50" fillId="0" borderId="19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1" fontId="38" fillId="0" borderId="25" xfId="0" applyNumberFormat="1" applyFont="1" applyBorder="1" applyAlignment="1">
      <alignment horizontal="center"/>
    </xf>
    <xf numFmtId="0" fontId="50" fillId="0" borderId="53" xfId="0" applyFont="1" applyBorder="1" applyAlignment="1">
      <alignment horizontal="center" vertical="center"/>
    </xf>
    <xf numFmtId="0" fontId="36" fillId="0" borderId="0" xfId="0" applyFont="1" applyAlignment="1">
      <alignment horizontal="right"/>
    </xf>
    <xf numFmtId="0" fontId="50" fillId="0" borderId="70" xfId="0" applyFont="1" applyBorder="1" applyAlignment="1">
      <alignment horizontal="center" vertical="center"/>
    </xf>
    <xf numFmtId="2" fontId="40" fillId="12" borderId="77" xfId="0" applyNumberFormat="1" applyFont="1" applyFill="1" applyBorder="1" applyAlignment="1">
      <alignment horizontal="center"/>
    </xf>
    <xf numFmtId="2" fontId="36" fillId="0" borderId="0" xfId="0" applyNumberFormat="1" applyFont="1"/>
    <xf numFmtId="0" fontId="36" fillId="0" borderId="78" xfId="0" applyFont="1" applyBorder="1" applyAlignment="1">
      <alignment horizontal="right"/>
    </xf>
    <xf numFmtId="0" fontId="46" fillId="0" borderId="38" xfId="0" applyFont="1" applyBorder="1" applyAlignment="1">
      <alignment horizontal="left"/>
    </xf>
    <xf numFmtId="0" fontId="0" fillId="4" borderId="83" xfId="0" applyFill="1" applyBorder="1"/>
    <xf numFmtId="2" fontId="16" fillId="4" borderId="74" xfId="0" applyNumberFormat="1" applyFont="1" applyFill="1" applyBorder="1" applyAlignment="1">
      <alignment horizontal="center"/>
    </xf>
    <xf numFmtId="0" fontId="41" fillId="4" borderId="76" xfId="0" applyFont="1" applyFill="1" applyBorder="1" applyAlignment="1">
      <alignment horizontal="right"/>
    </xf>
    <xf numFmtId="0" fontId="46" fillId="0" borderId="10" xfId="0" applyFont="1" applyBorder="1" applyAlignment="1">
      <alignment horizontal="left"/>
    </xf>
    <xf numFmtId="167" fontId="54" fillId="0" borderId="0" xfId="0" applyNumberFormat="1" applyFont="1" applyBorder="1" applyAlignment="1">
      <alignment horizontal="center"/>
    </xf>
    <xf numFmtId="0" fontId="54" fillId="0" borderId="0" xfId="0" applyFont="1" applyBorder="1" applyAlignment="1">
      <alignment horizontal="center"/>
    </xf>
    <xf numFmtId="0" fontId="90" fillId="0" borderId="0" xfId="0" applyFont="1" applyBorder="1" applyAlignment="1">
      <alignment horizontal="center"/>
    </xf>
    <xf numFmtId="0" fontId="55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/>
    </xf>
    <xf numFmtId="167" fontId="31" fillId="0" borderId="0" xfId="0" applyNumberFormat="1" applyFont="1" applyBorder="1"/>
    <xf numFmtId="2" fontId="31" fillId="0" borderId="0" xfId="0" applyNumberFormat="1" applyFont="1" applyBorder="1"/>
    <xf numFmtId="1" fontId="36" fillId="0" borderId="58" xfId="0" applyNumberFormat="1" applyFont="1" applyBorder="1" applyAlignment="1">
      <alignment horizontal="center"/>
    </xf>
    <xf numFmtId="1" fontId="36" fillId="0" borderId="60" xfId="0" applyNumberFormat="1" applyFont="1" applyBorder="1" applyAlignment="1">
      <alignment horizontal="center"/>
    </xf>
    <xf numFmtId="2" fontId="38" fillId="4" borderId="66" xfId="0" applyNumberFormat="1" applyFont="1" applyFill="1" applyBorder="1" applyAlignment="1">
      <alignment horizontal="center"/>
    </xf>
    <xf numFmtId="0" fontId="47" fillId="0" borderId="0" xfId="0" applyFont="1" applyAlignment="1">
      <alignment horizontal="center"/>
    </xf>
    <xf numFmtId="0" fontId="2" fillId="0" borderId="73" xfId="0" applyFont="1" applyFill="1" applyBorder="1"/>
    <xf numFmtId="0" fontId="7" fillId="0" borderId="29" xfId="0" applyFont="1" applyBorder="1"/>
    <xf numFmtId="0" fontId="7" fillId="0" borderId="84" xfId="0" applyFont="1" applyBorder="1"/>
    <xf numFmtId="0" fontId="2" fillId="0" borderId="27" xfId="0" applyFont="1" applyBorder="1" applyAlignment="1">
      <alignment horizontal="center"/>
    </xf>
    <xf numFmtId="0" fontId="7" fillId="0" borderId="84" xfId="0" applyFont="1" applyBorder="1" applyAlignment="1">
      <alignment horizontal="center"/>
    </xf>
    <xf numFmtId="0" fontId="7" fillId="0" borderId="30" xfId="0" applyFont="1" applyBorder="1"/>
    <xf numFmtId="0" fontId="0" fillId="0" borderId="34" xfId="0" applyBorder="1" applyAlignment="1">
      <alignment horizontal="center"/>
    </xf>
    <xf numFmtId="0" fontId="7" fillId="0" borderId="24" xfId="0" applyFont="1" applyBorder="1"/>
    <xf numFmtId="0" fontId="2" fillId="0" borderId="44" xfId="0" applyFont="1" applyBorder="1"/>
    <xf numFmtId="0" fontId="0" fillId="0" borderId="83" xfId="0" applyBorder="1" applyAlignment="1">
      <alignment horizontal="center"/>
    </xf>
    <xf numFmtId="0" fontId="7" fillId="0" borderId="65" xfId="0" applyFont="1" applyBorder="1"/>
    <xf numFmtId="165" fontId="14" fillId="0" borderId="67" xfId="0" applyNumberFormat="1" applyFont="1" applyBorder="1" applyAlignment="1">
      <alignment horizontal="right"/>
    </xf>
    <xf numFmtId="0" fontId="57" fillId="0" borderId="0" xfId="0" applyFont="1" applyBorder="1"/>
    <xf numFmtId="0" fontId="74" fillId="0" borderId="0" xfId="0" applyFont="1" applyFill="1" applyBorder="1"/>
    <xf numFmtId="168" fontId="78" fillId="0" borderId="0" xfId="0" applyNumberFormat="1" applyFont="1" applyFill="1" applyBorder="1" applyAlignment="1">
      <alignment horizontal="left"/>
    </xf>
    <xf numFmtId="0" fontId="29" fillId="0" borderId="0" xfId="0" applyFont="1" applyFill="1" applyBorder="1" applyAlignment="1">
      <alignment horizontal="left"/>
    </xf>
    <xf numFmtId="0" fontId="100" fillId="0" borderId="0" xfId="0" applyFont="1" applyFill="1" applyBorder="1"/>
    <xf numFmtId="0" fontId="57" fillId="0" borderId="0" xfId="0" applyFont="1" applyFill="1" applyBorder="1" applyAlignment="1">
      <alignment horizontal="left"/>
    </xf>
    <xf numFmtId="167" fontId="28" fillId="0" borderId="0" xfId="0" applyNumberFormat="1" applyFont="1" applyFill="1" applyBorder="1" applyAlignment="1">
      <alignment horizontal="left"/>
    </xf>
    <xf numFmtId="2" fontId="82" fillId="0" borderId="0" xfId="0" applyNumberFormat="1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8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center"/>
    </xf>
    <xf numFmtId="167" fontId="94" fillId="0" borderId="0" xfId="0" applyNumberFormat="1" applyFont="1" applyFill="1" applyBorder="1" applyAlignment="1">
      <alignment horizontal="center"/>
    </xf>
    <xf numFmtId="166" fontId="94" fillId="0" borderId="0" xfId="0" applyNumberFormat="1" applyFont="1" applyFill="1" applyBorder="1" applyAlignment="1">
      <alignment horizontal="center"/>
    </xf>
    <xf numFmtId="2" fontId="94" fillId="0" borderId="0" xfId="0" applyNumberFormat="1" applyFont="1" applyFill="1" applyBorder="1" applyAlignment="1">
      <alignment horizontal="center"/>
    </xf>
    <xf numFmtId="167" fontId="14" fillId="0" borderId="0" xfId="0" applyNumberFormat="1" applyFont="1" applyFill="1" applyBorder="1" applyAlignment="1">
      <alignment horizontal="center"/>
    </xf>
    <xf numFmtId="166" fontId="65" fillId="0" borderId="0" xfId="0" applyNumberFormat="1" applyFont="1" applyFill="1" applyBorder="1" applyAlignment="1">
      <alignment horizontal="left"/>
    </xf>
    <xf numFmtId="2" fontId="65" fillId="0" borderId="0" xfId="0" applyNumberFormat="1" applyFont="1" applyFill="1" applyBorder="1" applyAlignment="1">
      <alignment horizontal="left"/>
    </xf>
    <xf numFmtId="1" fontId="65" fillId="0" borderId="0" xfId="0" applyNumberFormat="1" applyFont="1" applyFill="1" applyBorder="1" applyAlignment="1">
      <alignment horizontal="left"/>
    </xf>
    <xf numFmtId="0" fontId="84" fillId="0" borderId="0" xfId="0" applyFont="1" applyFill="1" applyBorder="1" applyAlignment="1">
      <alignment horizontal="left"/>
    </xf>
    <xf numFmtId="2" fontId="11" fillId="0" borderId="0" xfId="0" applyNumberFormat="1" applyFont="1" applyFill="1" applyBorder="1"/>
    <xf numFmtId="0" fontId="3" fillId="0" borderId="0" xfId="0" applyFont="1" applyFill="1" applyBorder="1"/>
    <xf numFmtId="0" fontId="25" fillId="0" borderId="0" xfId="0" applyFont="1" applyFill="1" applyBorder="1" applyAlignment="1">
      <alignment vertical="center"/>
    </xf>
    <xf numFmtId="2" fontId="85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center"/>
    </xf>
    <xf numFmtId="0" fontId="26" fillId="0" borderId="0" xfId="0" applyFont="1" applyFill="1" applyBorder="1"/>
    <xf numFmtId="0" fontId="27" fillId="0" borderId="0" xfId="0" applyFont="1" applyFill="1" applyBorder="1"/>
    <xf numFmtId="0" fontId="28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167" fontId="31" fillId="0" borderId="0" xfId="0" applyNumberFormat="1" applyFont="1" applyFill="1" applyBorder="1"/>
    <xf numFmtId="166" fontId="31" fillId="0" borderId="0" xfId="0" applyNumberFormat="1" applyFont="1" applyFill="1" applyBorder="1"/>
    <xf numFmtId="2" fontId="31" fillId="0" borderId="0" xfId="0" applyNumberFormat="1" applyFont="1" applyFill="1" applyBorder="1"/>
    <xf numFmtId="166" fontId="30" fillId="0" borderId="0" xfId="0" applyNumberFormat="1" applyFont="1" applyFill="1" applyBorder="1"/>
    <xf numFmtId="0" fontId="22" fillId="0" borderId="0" xfId="0" applyFont="1" applyFill="1" applyBorder="1" applyAlignment="1">
      <alignment horizontal="right"/>
    </xf>
    <xf numFmtId="2" fontId="21" fillId="0" borderId="0" xfId="0" applyNumberFormat="1" applyFont="1" applyFill="1" applyBorder="1" applyAlignment="1">
      <alignment horizontal="left" vertical="center" wrapText="1"/>
    </xf>
    <xf numFmtId="0" fontId="97" fillId="0" borderId="0" xfId="0" applyFont="1" applyFill="1" applyBorder="1" applyAlignment="1">
      <alignment horizontal="center"/>
    </xf>
    <xf numFmtId="2" fontId="35" fillId="0" borderId="0" xfId="0" applyNumberFormat="1" applyFont="1" applyFill="1" applyBorder="1" applyAlignment="1">
      <alignment horizontal="center" vertical="center"/>
    </xf>
    <xf numFmtId="166" fontId="35" fillId="0" borderId="0" xfId="0" applyNumberFormat="1" applyFont="1" applyFill="1" applyBorder="1" applyAlignment="1">
      <alignment horizontal="center" vertical="center"/>
    </xf>
    <xf numFmtId="167" fontId="40" fillId="0" borderId="0" xfId="0" applyNumberFormat="1" applyFont="1" applyFill="1" applyBorder="1" applyAlignment="1">
      <alignment horizontal="center"/>
    </xf>
    <xf numFmtId="165" fontId="14" fillId="0" borderId="0" xfId="0" applyNumberFormat="1" applyFont="1" applyFill="1" applyBorder="1" applyAlignment="1"/>
    <xf numFmtId="167" fontId="77" fillId="0" borderId="0" xfId="0" applyNumberFormat="1" applyFont="1" applyFill="1" applyBorder="1"/>
    <xf numFmtId="2" fontId="77" fillId="0" borderId="0" xfId="0" applyNumberFormat="1" applyFont="1" applyFill="1" applyBorder="1"/>
    <xf numFmtId="167" fontId="30" fillId="0" borderId="0" xfId="0" applyNumberFormat="1" applyFont="1" applyFill="1" applyBorder="1"/>
    <xf numFmtId="0" fontId="10" fillId="0" borderId="0" xfId="0" applyFont="1" applyFill="1" applyBorder="1" applyAlignment="1">
      <alignment horizontal="left"/>
    </xf>
    <xf numFmtId="165" fontId="2" fillId="0" borderId="0" xfId="0" applyNumberFormat="1" applyFont="1" applyFill="1" applyBorder="1" applyAlignment="1">
      <alignment horizontal="center"/>
    </xf>
    <xf numFmtId="9" fontId="7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2" fontId="15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/>
    </xf>
    <xf numFmtId="1" fontId="2" fillId="0" borderId="0" xfId="0" applyNumberFormat="1" applyFont="1" applyFill="1" applyBorder="1" applyAlignment="1">
      <alignment horizontal="left"/>
    </xf>
    <xf numFmtId="166" fontId="17" fillId="0" borderId="0" xfId="0" applyNumberFormat="1" applyFont="1" applyFill="1" applyBorder="1" applyAlignment="1">
      <alignment horizontal="center"/>
    </xf>
    <xf numFmtId="2" fontId="88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2" fontId="30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0" fontId="25" fillId="0" borderId="0" xfId="0" applyFont="1" applyFill="1" applyBorder="1"/>
    <xf numFmtId="2" fontId="59" fillId="0" borderId="0" xfId="0" applyNumberFormat="1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2" fontId="72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1" fontId="36" fillId="0" borderId="0" xfId="0" applyNumberFormat="1" applyFont="1" applyFill="1" applyBorder="1" applyAlignment="1">
      <alignment horizontal="center"/>
    </xf>
    <xf numFmtId="166" fontId="38" fillId="0" borderId="0" xfId="0" applyNumberFormat="1" applyFont="1" applyFill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right"/>
    </xf>
    <xf numFmtId="0" fontId="60" fillId="0" borderId="0" xfId="0" applyFont="1" applyFill="1" applyBorder="1"/>
    <xf numFmtId="167" fontId="92" fillId="0" borderId="0" xfId="0" applyNumberFormat="1" applyFont="1" applyFill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167" fontId="98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8" fontId="14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165" fontId="14" fillId="0" borderId="0" xfId="0" applyNumberFormat="1" applyFont="1" applyFill="1" applyBorder="1" applyAlignment="1">
      <alignment horizontal="right"/>
    </xf>
    <xf numFmtId="168" fontId="0" fillId="0" borderId="0" xfId="0" applyNumberFormat="1"/>
    <xf numFmtId="0" fontId="17" fillId="0" borderId="26" xfId="0" applyFont="1" applyBorder="1" applyAlignment="1">
      <alignment horizontal="center"/>
    </xf>
    <xf numFmtId="0" fontId="17" fillId="0" borderId="48" xfId="0" applyFont="1" applyBorder="1" applyAlignment="1">
      <alignment horizontal="center"/>
    </xf>
    <xf numFmtId="2" fontId="17" fillId="0" borderId="81" xfId="0" applyNumberFormat="1" applyFont="1" applyFill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0" xfId="0" applyFont="1" applyBorder="1"/>
    <xf numFmtId="0" fontId="54" fillId="0" borderId="0" xfId="0" applyFont="1"/>
    <xf numFmtId="0" fontId="0" fillId="0" borderId="0" xfId="0" applyFont="1" applyBorder="1" applyAlignment="1">
      <alignment horizontal="left"/>
    </xf>
    <xf numFmtId="0" fontId="14" fillId="0" borderId="0" xfId="0" applyFont="1" applyBorder="1" applyAlignment="1">
      <alignment horizontal="right"/>
    </xf>
    <xf numFmtId="167" fontId="17" fillId="0" borderId="0" xfId="0" applyNumberFormat="1" applyFont="1" applyBorder="1" applyAlignment="1">
      <alignment horizontal="center"/>
    </xf>
    <xf numFmtId="9" fontId="36" fillId="0" borderId="0" xfId="0" applyNumberFormat="1" applyFont="1" applyBorder="1" applyAlignment="1">
      <alignment horizontal="center"/>
    </xf>
    <xf numFmtId="1" fontId="36" fillId="0" borderId="0" xfId="0" applyNumberFormat="1" applyFont="1" applyBorder="1" applyAlignment="1">
      <alignment horizontal="center"/>
    </xf>
    <xf numFmtId="2" fontId="17" fillId="0" borderId="54" xfId="0" applyNumberFormat="1" applyFont="1" applyFill="1" applyBorder="1" applyAlignment="1">
      <alignment horizontal="center"/>
    </xf>
    <xf numFmtId="2" fontId="21" fillId="0" borderId="0" xfId="0" applyNumberFormat="1" applyFont="1" applyBorder="1" applyAlignment="1">
      <alignment horizontal="left"/>
    </xf>
    <xf numFmtId="0" fontId="1" fillId="0" borderId="10" xfId="0" applyFont="1" applyBorder="1"/>
    <xf numFmtId="0" fontId="110" fillId="12" borderId="68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57" xfId="0" applyFill="1" applyBorder="1"/>
    <xf numFmtId="49" fontId="14" fillId="0" borderId="0" xfId="0" applyNumberFormat="1" applyFont="1" applyBorder="1" applyAlignment="1">
      <alignment horizontal="center"/>
    </xf>
    <xf numFmtId="167" fontId="18" fillId="0" borderId="73" xfId="0" applyNumberFormat="1" applyFont="1" applyBorder="1" applyAlignment="1">
      <alignment horizontal="center"/>
    </xf>
    <xf numFmtId="0" fontId="0" fillId="0" borderId="86" xfId="0" applyBorder="1" applyAlignment="1">
      <alignment horizontal="center"/>
    </xf>
    <xf numFmtId="2" fontId="36" fillId="0" borderId="0" xfId="0" applyNumberFormat="1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2" fontId="16" fillId="0" borderId="0" xfId="0" applyNumberFormat="1" applyFont="1" applyBorder="1" applyAlignment="1">
      <alignment horizontal="center" vertical="center" wrapText="1"/>
    </xf>
    <xf numFmtId="0" fontId="39" fillId="0" borderId="63" xfId="0" applyFont="1" applyBorder="1" applyAlignment="1">
      <alignment horizontal="right"/>
    </xf>
    <xf numFmtId="0" fontId="39" fillId="0" borderId="79" xfId="0" applyFont="1" applyBorder="1" applyAlignment="1">
      <alignment horizontal="right"/>
    </xf>
    <xf numFmtId="2" fontId="20" fillId="3" borderId="79" xfId="0" applyNumberFormat="1" applyFont="1" applyFill="1" applyBorder="1" applyAlignment="1">
      <alignment horizontal="center"/>
    </xf>
    <xf numFmtId="2" fontId="20" fillId="3" borderId="63" xfId="0" applyNumberFormat="1" applyFont="1" applyFill="1" applyBorder="1" applyAlignment="1">
      <alignment horizontal="center"/>
    </xf>
    <xf numFmtId="2" fontId="20" fillId="3" borderId="77" xfId="0" applyNumberFormat="1" applyFont="1" applyFill="1" applyBorder="1" applyAlignment="1">
      <alignment horizontal="center"/>
    </xf>
    <xf numFmtId="0" fontId="47" fillId="0" borderId="50" xfId="0" applyFont="1" applyBorder="1" applyAlignment="1">
      <alignment horizontal="center"/>
    </xf>
    <xf numFmtId="167" fontId="18" fillId="0" borderId="7" xfId="0" applyNumberFormat="1" applyFont="1" applyBorder="1" applyAlignment="1">
      <alignment horizontal="center"/>
    </xf>
    <xf numFmtId="167" fontId="18" fillId="0" borderId="77" xfId="0" applyNumberFormat="1" applyFont="1" applyBorder="1" applyAlignment="1">
      <alignment horizontal="center"/>
    </xf>
    <xf numFmtId="167" fontId="10" fillId="0" borderId="29" xfId="0" applyNumberFormat="1" applyFont="1" applyBorder="1" applyAlignment="1">
      <alignment horizontal="center" vertical="center"/>
    </xf>
    <xf numFmtId="1" fontId="106" fillId="0" borderId="27" xfId="0" applyNumberFormat="1" applyFont="1" applyBorder="1" applyAlignment="1">
      <alignment horizontal="center"/>
    </xf>
    <xf numFmtId="0" fontId="14" fillId="0" borderId="27" xfId="0" applyFont="1" applyBorder="1" applyAlignment="1">
      <alignment horizontal="right"/>
    </xf>
    <xf numFmtId="167" fontId="10" fillId="0" borderId="36" xfId="0" applyNumberFormat="1" applyFont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48" fillId="0" borderId="0" xfId="0" applyFont="1" applyBorder="1" applyAlignment="1">
      <alignment horizontal="left"/>
    </xf>
    <xf numFmtId="2" fontId="0" fillId="0" borderId="0" xfId="0" applyNumberFormat="1" applyBorder="1" applyAlignment="1">
      <alignment horizontal="left"/>
    </xf>
    <xf numFmtId="167" fontId="18" fillId="0" borderId="36" xfId="0" applyNumberFormat="1" applyFont="1" applyBorder="1" applyAlignment="1">
      <alignment horizontal="center"/>
    </xf>
    <xf numFmtId="0" fontId="14" fillId="0" borderId="55" xfId="0" applyFont="1" applyBorder="1" applyAlignment="1">
      <alignment horizontal="right"/>
    </xf>
    <xf numFmtId="0" fontId="0" fillId="0" borderId="56" xfId="0" applyBorder="1" applyAlignment="1">
      <alignment horizontal="right"/>
    </xf>
    <xf numFmtId="0" fontId="46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167" fontId="18" fillId="0" borderId="0" xfId="0" applyNumberFormat="1" applyFont="1" applyFill="1" applyBorder="1" applyAlignment="1">
      <alignment horizontal="center"/>
    </xf>
    <xf numFmtId="1" fontId="54" fillId="0" borderId="0" xfId="0" applyNumberFormat="1" applyFont="1" applyBorder="1" applyAlignment="1">
      <alignment horizontal="center"/>
    </xf>
    <xf numFmtId="49" fontId="14" fillId="0" borderId="0" xfId="0" applyNumberFormat="1" applyFont="1" applyBorder="1" applyAlignment="1">
      <alignment horizontal="right"/>
    </xf>
    <xf numFmtId="165" fontId="14" fillId="0" borderId="0" xfId="0" applyNumberFormat="1" applyFont="1" applyBorder="1" applyAlignment="1">
      <alignment horizontal="right"/>
    </xf>
    <xf numFmtId="2" fontId="35" fillId="0" borderId="0" xfId="0" applyNumberFormat="1" applyFont="1" applyBorder="1" applyAlignment="1">
      <alignment horizontal="center" vertical="center"/>
    </xf>
    <xf numFmtId="167" fontId="35" fillId="0" borderId="0" xfId="0" applyNumberFormat="1" applyFont="1" applyBorder="1" applyAlignment="1">
      <alignment horizontal="center" vertical="center"/>
    </xf>
    <xf numFmtId="2" fontId="10" fillId="0" borderId="0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left"/>
    </xf>
    <xf numFmtId="0" fontId="8" fillId="0" borderId="0" xfId="0" applyFont="1" applyBorder="1" applyAlignment="1">
      <alignment horizontal="right"/>
    </xf>
    <xf numFmtId="0" fontId="20" fillId="2" borderId="0" xfId="0" applyFont="1" applyFill="1" applyBorder="1" applyAlignment="1">
      <alignment horizontal="right"/>
    </xf>
    <xf numFmtId="2" fontId="40" fillId="2" borderId="0" xfId="0" applyNumberFormat="1" applyFont="1" applyFill="1" applyBorder="1" applyAlignment="1">
      <alignment horizontal="center"/>
    </xf>
    <xf numFmtId="2" fontId="40" fillId="0" borderId="0" xfId="0" applyNumberFormat="1" applyFont="1" applyBorder="1" applyAlignment="1">
      <alignment horizontal="center"/>
    </xf>
    <xf numFmtId="0" fontId="48" fillId="0" borderId="0" xfId="0" applyFont="1" applyBorder="1" applyAlignment="1">
      <alignment horizontal="center"/>
    </xf>
    <xf numFmtId="2" fontId="48" fillId="0" borderId="0" xfId="0" applyNumberFormat="1" applyFont="1" applyBorder="1" applyAlignment="1">
      <alignment horizontal="center"/>
    </xf>
    <xf numFmtId="0" fontId="4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/>
    </xf>
    <xf numFmtId="2" fontId="48" fillId="0" borderId="0" xfId="0" applyNumberFormat="1" applyFont="1" applyFill="1" applyBorder="1" applyAlignment="1">
      <alignment horizontal="center"/>
    </xf>
    <xf numFmtId="166" fontId="48" fillId="0" borderId="0" xfId="0" applyNumberFormat="1" applyFont="1" applyFill="1" applyBorder="1" applyAlignment="1">
      <alignment horizontal="left"/>
    </xf>
    <xf numFmtId="0" fontId="8" fillId="0" borderId="18" xfId="0" applyFont="1" applyBorder="1" applyAlignment="1">
      <alignment horizontal="right"/>
    </xf>
    <xf numFmtId="0" fontId="103" fillId="0" borderId="0" xfId="0" applyFont="1" applyFill="1" applyBorder="1"/>
    <xf numFmtId="9" fontId="7" fillId="0" borderId="0" xfId="0" applyNumberFormat="1" applyFont="1" applyBorder="1" applyAlignment="1">
      <alignment horizontal="center"/>
    </xf>
    <xf numFmtId="0" fontId="13" fillId="0" borderId="0" xfId="0" applyFont="1" applyBorder="1" applyAlignment="1">
      <alignment horizontal="left"/>
    </xf>
    <xf numFmtId="0" fontId="72" fillId="0" borderId="0" xfId="0" applyFont="1" applyBorder="1" applyAlignment="1">
      <alignment horizontal="center"/>
    </xf>
    <xf numFmtId="167" fontId="72" fillId="0" borderId="0" xfId="0" applyNumberFormat="1" applyFont="1" applyBorder="1" applyAlignment="1">
      <alignment horizontal="center"/>
    </xf>
    <xf numFmtId="167" fontId="18" fillId="0" borderId="61" xfId="0" applyNumberFormat="1" applyFont="1" applyBorder="1" applyAlignment="1">
      <alignment horizontal="center"/>
    </xf>
    <xf numFmtId="0" fontId="57" fillId="0" borderId="10" xfId="0" applyFont="1" applyBorder="1" applyAlignment="1">
      <alignment horizontal="left"/>
    </xf>
    <xf numFmtId="2" fontId="21" fillId="0" borderId="26" xfId="0" applyNumberFormat="1" applyFont="1" applyBorder="1" applyAlignment="1">
      <alignment horizontal="left"/>
    </xf>
    <xf numFmtId="168" fontId="18" fillId="0" borderId="0" xfId="0" applyNumberFormat="1" applyFont="1" applyBorder="1" applyAlignment="1">
      <alignment horizontal="center"/>
    </xf>
    <xf numFmtId="167" fontId="48" fillId="0" borderId="0" xfId="0" applyNumberFormat="1" applyFont="1" applyBorder="1" applyAlignment="1">
      <alignment horizontal="center"/>
    </xf>
    <xf numFmtId="0" fontId="108" fillId="0" borderId="0" xfId="0" applyFont="1" applyBorder="1" applyAlignment="1">
      <alignment horizontal="center" vertical="center"/>
    </xf>
    <xf numFmtId="0" fontId="14" fillId="0" borderId="80" xfId="0" applyFont="1" applyFill="1" applyBorder="1" applyAlignment="1">
      <alignment horizontal="left"/>
    </xf>
    <xf numFmtId="0" fontId="14" fillId="0" borderId="68" xfId="0" applyFont="1" applyFill="1" applyBorder="1" applyAlignment="1">
      <alignment horizontal="center"/>
    </xf>
    <xf numFmtId="0" fontId="0" fillId="0" borderId="34" xfId="0" applyFill="1" applyBorder="1"/>
    <xf numFmtId="0" fontId="14" fillId="0" borderId="68" xfId="0" applyFont="1" applyFill="1" applyBorder="1"/>
    <xf numFmtId="0" fontId="66" fillId="0" borderId="16" xfId="0" applyFont="1" applyFill="1" applyBorder="1"/>
    <xf numFmtId="0" fontId="50" fillId="0" borderId="33" xfId="0" applyFont="1" applyFill="1" applyBorder="1" applyAlignment="1"/>
    <xf numFmtId="0" fontId="0" fillId="0" borderId="18" xfId="0" applyBorder="1" applyAlignment="1">
      <alignment horizontal="left"/>
    </xf>
    <xf numFmtId="167" fontId="18" fillId="0" borderId="0" xfId="0" applyNumberFormat="1" applyFont="1" applyBorder="1" applyAlignment="1">
      <alignment horizontal="center"/>
    </xf>
    <xf numFmtId="1" fontId="106" fillId="0" borderId="0" xfId="0" applyNumberFormat="1" applyFont="1" applyBorder="1" applyAlignment="1">
      <alignment horizontal="center"/>
    </xf>
    <xf numFmtId="0" fontId="0" fillId="0" borderId="41" xfId="0" applyBorder="1" applyAlignment="1">
      <alignment horizontal="left"/>
    </xf>
    <xf numFmtId="1" fontId="54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>
      <alignment horizontal="right"/>
    </xf>
    <xf numFmtId="167" fontId="48" fillId="0" borderId="0" xfId="0" applyNumberFormat="1" applyFont="1" applyFill="1" applyBorder="1" applyAlignment="1">
      <alignment horizontal="center"/>
    </xf>
    <xf numFmtId="166" fontId="48" fillId="0" borderId="0" xfId="0" applyNumberFormat="1" applyFont="1" applyFill="1" applyBorder="1" applyAlignment="1">
      <alignment horizontal="center"/>
    </xf>
    <xf numFmtId="0" fontId="67" fillId="0" borderId="0" xfId="0" applyFont="1" applyFill="1" applyBorder="1" applyAlignment="1">
      <alignment horizontal="left"/>
    </xf>
    <xf numFmtId="49" fontId="1" fillId="0" borderId="0" xfId="0" applyNumberFormat="1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 vertical="center"/>
    </xf>
    <xf numFmtId="2" fontId="22" fillId="0" borderId="67" xfId="0" applyNumberFormat="1" applyFont="1" applyBorder="1" applyAlignment="1">
      <alignment horizontal="center"/>
    </xf>
    <xf numFmtId="1" fontId="107" fillId="2" borderId="0" xfId="0" applyNumberFormat="1" applyFont="1" applyFill="1" applyBorder="1" applyAlignment="1">
      <alignment horizontal="center"/>
    </xf>
    <xf numFmtId="0" fontId="91" fillId="0" borderId="0" xfId="0" applyFont="1" applyBorder="1" applyAlignment="1">
      <alignment horizontal="center"/>
    </xf>
    <xf numFmtId="0" fontId="91" fillId="0" borderId="0" xfId="0" applyFont="1" applyFill="1" applyBorder="1" applyAlignment="1">
      <alignment horizontal="center"/>
    </xf>
    <xf numFmtId="1" fontId="90" fillId="0" borderId="0" xfId="0" applyNumberFormat="1" applyFont="1" applyBorder="1" applyAlignment="1">
      <alignment horizontal="center"/>
    </xf>
    <xf numFmtId="2" fontId="22" fillId="0" borderId="0" xfId="0" applyNumberFormat="1" applyFont="1" applyBorder="1" applyAlignment="1">
      <alignment horizontal="left"/>
    </xf>
    <xf numFmtId="2" fontId="76" fillId="0" borderId="0" xfId="0" applyNumberFormat="1" applyFont="1" applyBorder="1" applyAlignment="1">
      <alignment horizontal="left"/>
    </xf>
    <xf numFmtId="0" fontId="100" fillId="0" borderId="0" xfId="0" applyFont="1" applyBorder="1"/>
    <xf numFmtId="166" fontId="22" fillId="0" borderId="0" xfId="0" applyNumberFormat="1" applyFont="1" applyBorder="1" applyAlignment="1">
      <alignment horizontal="left"/>
    </xf>
    <xf numFmtId="0" fontId="0" fillId="0" borderId="8" xfId="0" applyFill="1" applyBorder="1"/>
    <xf numFmtId="0" fontId="2" fillId="0" borderId="2" xfId="0" applyFont="1" applyFill="1" applyBorder="1" applyAlignment="1">
      <alignment horizontal="left"/>
    </xf>
    <xf numFmtId="0" fontId="2" fillId="0" borderId="27" xfId="0" applyFont="1" applyFill="1" applyBorder="1" applyAlignment="1">
      <alignment horizontal="left"/>
    </xf>
    <xf numFmtId="0" fontId="76" fillId="0" borderId="75" xfId="0" applyFont="1" applyFill="1" applyBorder="1" applyAlignment="1">
      <alignment horizontal="left"/>
    </xf>
    <xf numFmtId="0" fontId="70" fillId="0" borderId="0" xfId="0" applyFont="1" applyBorder="1"/>
    <xf numFmtId="0" fontId="78" fillId="0" borderId="79" xfId="0" applyFont="1" applyFill="1" applyBorder="1" applyAlignment="1">
      <alignment horizontal="left"/>
    </xf>
    <xf numFmtId="0" fontId="47" fillId="0" borderId="19" xfId="0" applyFont="1" applyBorder="1" applyAlignment="1">
      <alignment horizontal="center"/>
    </xf>
    <xf numFmtId="0" fontId="0" fillId="0" borderId="87" xfId="0" applyBorder="1" applyAlignment="1">
      <alignment horizontal="center"/>
    </xf>
    <xf numFmtId="165" fontId="14" fillId="0" borderId="87" xfId="0" applyNumberFormat="1" applyFont="1" applyBorder="1" applyAlignment="1">
      <alignment horizontal="right"/>
    </xf>
    <xf numFmtId="0" fontId="2" fillId="0" borderId="87" xfId="0" applyFont="1" applyFill="1" applyBorder="1"/>
    <xf numFmtId="0" fontId="0" fillId="0" borderId="18" xfId="0" applyFont="1" applyFill="1" applyBorder="1" applyAlignment="1"/>
    <xf numFmtId="0" fontId="17" fillId="0" borderId="18" xfId="0" applyFont="1" applyFill="1" applyBorder="1"/>
    <xf numFmtId="0" fontId="0" fillId="0" borderId="3" xfId="0" applyBorder="1" applyAlignment="1">
      <alignment horizontal="center"/>
    </xf>
    <xf numFmtId="2" fontId="14" fillId="0" borderId="0" xfId="0" applyNumberFormat="1" applyFont="1" applyBorder="1" applyAlignment="1">
      <alignment horizontal="left"/>
    </xf>
    <xf numFmtId="0" fontId="7" fillId="0" borderId="78" xfId="0" applyFont="1" applyBorder="1"/>
    <xf numFmtId="0" fontId="7" fillId="0" borderId="78" xfId="0" applyFont="1" applyFill="1" applyBorder="1" applyAlignment="1">
      <alignment horizontal="left"/>
    </xf>
    <xf numFmtId="0" fontId="7" fillId="0" borderId="70" xfId="0" applyFont="1" applyBorder="1"/>
    <xf numFmtId="0" fontId="0" fillId="14" borderId="77" xfId="0" applyFill="1" applyBorder="1"/>
    <xf numFmtId="2" fontId="0" fillId="0" borderId="77" xfId="0" applyNumberFormat="1" applyBorder="1"/>
    <xf numFmtId="0" fontId="61" fillId="0" borderId="0" xfId="0" applyFont="1" applyBorder="1" applyAlignment="1">
      <alignment horizontal="left"/>
    </xf>
    <xf numFmtId="0" fontId="73" fillId="0" borderId="0" xfId="0" applyFont="1" applyFill="1" applyBorder="1"/>
    <xf numFmtId="0" fontId="101" fillId="0" borderId="0" xfId="0" applyFont="1" applyFill="1" applyBorder="1"/>
    <xf numFmtId="2" fontId="7" fillId="0" borderId="0" xfId="0" applyNumberFormat="1" applyFont="1" applyFill="1" applyBorder="1"/>
    <xf numFmtId="2" fontId="43" fillId="0" borderId="53" xfId="0" applyNumberFormat="1" applyFont="1" applyBorder="1" applyAlignment="1">
      <alignment horizontal="center"/>
    </xf>
    <xf numFmtId="2" fontId="74" fillId="0" borderId="53" xfId="0" applyNumberFormat="1" applyFont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2" fontId="102" fillId="14" borderId="77" xfId="0" applyNumberFormat="1" applyFont="1" applyFill="1" applyBorder="1" applyAlignment="1">
      <alignment horizontal="center"/>
    </xf>
    <xf numFmtId="2" fontId="76" fillId="17" borderId="77" xfId="0" applyNumberFormat="1" applyFont="1" applyFill="1" applyBorder="1" applyAlignment="1">
      <alignment horizontal="center"/>
    </xf>
    <xf numFmtId="0" fontId="47" fillId="17" borderId="77" xfId="0" applyFont="1" applyFill="1" applyBorder="1"/>
    <xf numFmtId="2" fontId="76" fillId="9" borderId="77" xfId="0" applyNumberFormat="1" applyFont="1" applyFill="1" applyBorder="1" applyAlignment="1">
      <alignment horizontal="center"/>
    </xf>
    <xf numFmtId="0" fontId="0" fillId="0" borderId="9" xfId="0" applyBorder="1" applyAlignment="1">
      <alignment horizontal="right"/>
    </xf>
    <xf numFmtId="0" fontId="14" fillId="0" borderId="18" xfId="0" applyFont="1" applyFill="1" applyBorder="1" applyAlignment="1">
      <alignment horizontal="left"/>
    </xf>
    <xf numFmtId="0" fontId="14" fillId="0" borderId="26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left"/>
    </xf>
    <xf numFmtId="0" fontId="2" fillId="0" borderId="2" xfId="0" applyFont="1" applyFill="1" applyBorder="1"/>
    <xf numFmtId="0" fontId="0" fillId="0" borderId="9" xfId="0" applyFill="1" applyBorder="1"/>
    <xf numFmtId="0" fontId="5" fillId="0" borderId="10" xfId="0" applyFont="1" applyFill="1" applyBorder="1"/>
    <xf numFmtId="0" fontId="66" fillId="0" borderId="10" xfId="0" applyFont="1" applyFill="1" applyBorder="1"/>
    <xf numFmtId="2" fontId="0" fillId="0" borderId="0" xfId="0" applyNumberFormat="1" applyFill="1" applyBorder="1" applyAlignment="1">
      <alignment horizontal="center"/>
    </xf>
    <xf numFmtId="0" fontId="0" fillId="0" borderId="24" xfId="0" applyBorder="1"/>
    <xf numFmtId="0" fontId="10" fillId="0" borderId="39" xfId="0" applyFont="1" applyFill="1" applyBorder="1"/>
    <xf numFmtId="0" fontId="114" fillId="6" borderId="45" xfId="0" applyFont="1" applyFill="1" applyBorder="1"/>
    <xf numFmtId="0" fontId="54" fillId="6" borderId="45" xfId="0" applyFont="1" applyFill="1" applyBorder="1"/>
    <xf numFmtId="2" fontId="1" fillId="6" borderId="45" xfId="0" applyNumberFormat="1" applyFont="1" applyFill="1" applyBorder="1"/>
    <xf numFmtId="0" fontId="2" fillId="0" borderId="73" xfId="0" applyFont="1" applyFill="1" applyBorder="1" applyAlignment="1">
      <alignment horizontal="center"/>
    </xf>
    <xf numFmtId="2" fontId="102" fillId="0" borderId="0" xfId="0" applyNumberFormat="1" applyFont="1" applyFill="1" applyBorder="1" applyAlignment="1">
      <alignment horizontal="center"/>
    </xf>
    <xf numFmtId="2" fontId="76" fillId="0" borderId="0" xfId="0" applyNumberFormat="1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left"/>
    </xf>
    <xf numFmtId="2" fontId="77" fillId="0" borderId="0" xfId="0" applyNumberFormat="1" applyFont="1" applyFill="1" applyBorder="1" applyAlignment="1">
      <alignment horizontal="left"/>
    </xf>
    <xf numFmtId="0" fontId="46" fillId="0" borderId="3" xfId="0" applyFont="1" applyFill="1" applyBorder="1"/>
    <xf numFmtId="0" fontId="46" fillId="0" borderId="19" xfId="0" applyFont="1" applyFill="1" applyBorder="1"/>
    <xf numFmtId="2" fontId="70" fillId="0" borderId="24" xfId="0" applyNumberFormat="1" applyFont="1" applyFill="1" applyBorder="1" applyAlignment="1">
      <alignment horizontal="left"/>
    </xf>
    <xf numFmtId="0" fontId="70" fillId="0" borderId="77" xfId="0" applyFont="1" applyFill="1" applyBorder="1" applyAlignment="1">
      <alignment horizontal="left"/>
    </xf>
    <xf numFmtId="0" fontId="61" fillId="0" borderId="0" xfId="0" applyFont="1" applyFill="1" applyBorder="1" applyAlignment="1">
      <alignment horizontal="left"/>
    </xf>
    <xf numFmtId="0" fontId="64" fillId="0" borderId="0" xfId="0" applyFont="1" applyFill="1" applyBorder="1"/>
    <xf numFmtId="0" fontId="63" fillId="0" borderId="0" xfId="0" applyFont="1" applyFill="1" applyBorder="1"/>
    <xf numFmtId="9" fontId="0" fillId="0" borderId="0" xfId="1" applyFont="1" applyFill="1" applyBorder="1" applyAlignment="1">
      <alignment horizontal="center"/>
    </xf>
    <xf numFmtId="0" fontId="61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2" fontId="63" fillId="0" borderId="0" xfId="0" applyNumberFormat="1" applyFont="1" applyFill="1" applyBorder="1"/>
    <xf numFmtId="2" fontId="61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7" fontId="63" fillId="0" borderId="0" xfId="0" applyNumberFormat="1" applyFont="1" applyFill="1" applyBorder="1"/>
    <xf numFmtId="166" fontId="61" fillId="0" borderId="0" xfId="0" applyNumberFormat="1" applyFont="1" applyFill="1" applyBorder="1" applyAlignment="1">
      <alignment horizontal="center"/>
    </xf>
    <xf numFmtId="168" fontId="63" fillId="0" borderId="0" xfId="0" applyNumberFormat="1" applyFont="1" applyFill="1" applyBorder="1"/>
    <xf numFmtId="1" fontId="61" fillId="0" borderId="0" xfId="0" applyNumberFormat="1" applyFont="1" applyFill="1" applyBorder="1" applyAlignment="1">
      <alignment horizontal="center"/>
    </xf>
    <xf numFmtId="1" fontId="43" fillId="0" borderId="0" xfId="0" applyNumberFormat="1" applyFont="1" applyFill="1" applyBorder="1" applyAlignment="1">
      <alignment horizontal="center"/>
    </xf>
    <xf numFmtId="166" fontId="43" fillId="0" borderId="0" xfId="0" applyNumberFormat="1" applyFont="1" applyFill="1" applyBorder="1" applyAlignment="1">
      <alignment horizontal="center"/>
    </xf>
    <xf numFmtId="2" fontId="84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center"/>
    </xf>
    <xf numFmtId="2" fontId="24" fillId="0" borderId="0" xfId="0" applyNumberFormat="1" applyFont="1" applyFill="1" applyBorder="1"/>
    <xf numFmtId="2" fontId="43" fillId="0" borderId="0" xfId="0" applyNumberFormat="1" applyFont="1" applyFill="1" applyBorder="1" applyAlignment="1">
      <alignment horizontal="center"/>
    </xf>
    <xf numFmtId="2" fontId="115" fillId="0" borderId="0" xfId="0" applyNumberFormat="1" applyFont="1" applyFill="1" applyBorder="1"/>
    <xf numFmtId="169" fontId="63" fillId="0" borderId="0" xfId="0" applyNumberFormat="1" applyFont="1" applyFill="1" applyBorder="1"/>
    <xf numFmtId="2" fontId="74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2" fontId="29" fillId="0" borderId="0" xfId="0" applyNumberFormat="1" applyFont="1" applyFill="1" applyBorder="1" applyAlignment="1">
      <alignment horizontal="right"/>
    </xf>
    <xf numFmtId="1" fontId="33" fillId="0" borderId="0" xfId="0" applyNumberFormat="1" applyFont="1" applyFill="1" applyBorder="1" applyAlignment="1">
      <alignment horizontal="left"/>
    </xf>
    <xf numFmtId="167" fontId="43" fillId="0" borderId="0" xfId="0" applyNumberFormat="1" applyFont="1" applyFill="1" applyBorder="1" applyAlignment="1">
      <alignment horizontal="center"/>
    </xf>
    <xf numFmtId="168" fontId="43" fillId="0" borderId="0" xfId="0" applyNumberFormat="1" applyFont="1" applyFill="1" applyBorder="1" applyAlignment="1">
      <alignment horizontal="center"/>
    </xf>
    <xf numFmtId="167" fontId="74" fillId="0" borderId="0" xfId="0" applyNumberFormat="1" applyFont="1" applyFill="1" applyBorder="1" applyAlignment="1">
      <alignment horizontal="center"/>
    </xf>
    <xf numFmtId="0" fontId="43" fillId="0" borderId="58" xfId="0" applyFont="1" applyBorder="1" applyAlignment="1">
      <alignment horizontal="center"/>
    </xf>
    <xf numFmtId="1" fontId="43" fillId="0" borderId="77" xfId="0" applyNumberFormat="1" applyFont="1" applyBorder="1" applyAlignment="1">
      <alignment horizontal="center"/>
    </xf>
    <xf numFmtId="166" fontId="43" fillId="0" borderId="58" xfId="0" applyNumberFormat="1" applyFont="1" applyBorder="1" applyAlignment="1">
      <alignment horizontal="center"/>
    </xf>
    <xf numFmtId="0" fontId="43" fillId="0" borderId="77" xfId="0" applyFont="1" applyBorder="1" applyAlignment="1">
      <alignment horizontal="center"/>
    </xf>
    <xf numFmtId="0" fontId="2" fillId="0" borderId="41" xfId="0" applyFont="1" applyBorder="1"/>
    <xf numFmtId="2" fontId="74" fillId="0" borderId="70" xfId="0" applyNumberFormat="1" applyFont="1" applyBorder="1" applyAlignment="1">
      <alignment horizontal="center"/>
    </xf>
    <xf numFmtId="2" fontId="2" fillId="0" borderId="77" xfId="0" applyNumberFormat="1" applyFont="1" applyBorder="1" applyAlignment="1">
      <alignment horizontal="center"/>
    </xf>
    <xf numFmtId="2" fontId="2" fillId="0" borderId="70" xfId="0" applyNumberFormat="1" applyFont="1" applyBorder="1" applyAlignment="1">
      <alignment horizontal="center"/>
    </xf>
    <xf numFmtId="2" fontId="2" fillId="0" borderId="74" xfId="0" applyNumberFormat="1" applyFont="1" applyBorder="1" applyAlignment="1">
      <alignment horizontal="center"/>
    </xf>
    <xf numFmtId="2" fontId="2" fillId="0" borderId="65" xfId="0" applyNumberFormat="1" applyFont="1" applyBorder="1" applyAlignment="1">
      <alignment horizontal="center"/>
    </xf>
    <xf numFmtId="1" fontId="2" fillId="0" borderId="65" xfId="0" applyNumberFormat="1" applyFont="1" applyBorder="1" applyAlignment="1">
      <alignment horizontal="center"/>
    </xf>
    <xf numFmtId="168" fontId="0" fillId="0" borderId="0" xfId="0" applyNumberFormat="1" applyBorder="1"/>
    <xf numFmtId="1" fontId="0" fillId="0" borderId="0" xfId="0" applyNumberFormat="1" applyBorder="1"/>
    <xf numFmtId="0" fontId="57" fillId="0" borderId="2" xfId="0" applyFont="1" applyFill="1" applyBorder="1" applyAlignment="1">
      <alignment horizontal="left"/>
    </xf>
    <xf numFmtId="0" fontId="0" fillId="0" borderId="3" xfId="0" applyFill="1" applyBorder="1" applyAlignment="1">
      <alignment horizontal="right"/>
    </xf>
    <xf numFmtId="0" fontId="2" fillId="0" borderId="19" xfId="0" applyFont="1" applyFill="1" applyBorder="1" applyAlignment="1">
      <alignment horizontal="right"/>
    </xf>
    <xf numFmtId="2" fontId="81" fillId="0" borderId="0" xfId="0" applyNumberFormat="1" applyFont="1" applyBorder="1" applyAlignment="1">
      <alignment horizontal="left"/>
    </xf>
    <xf numFmtId="0" fontId="99" fillId="0" borderId="0" xfId="0" applyFont="1" applyFill="1" applyBorder="1"/>
    <xf numFmtId="167" fontId="43" fillId="0" borderId="77" xfId="0" applyNumberFormat="1" applyFont="1" applyBorder="1" applyAlignment="1">
      <alignment horizontal="center"/>
    </xf>
    <xf numFmtId="168" fontId="43" fillId="0" borderId="58" xfId="0" applyNumberFormat="1" applyFont="1" applyBorder="1" applyAlignment="1">
      <alignment horizontal="center"/>
    </xf>
    <xf numFmtId="168" fontId="43" fillId="0" borderId="20" xfId="0" applyNumberFormat="1" applyFont="1" applyBorder="1" applyAlignment="1">
      <alignment horizontal="center"/>
    </xf>
    <xf numFmtId="168" fontId="43" fillId="0" borderId="77" xfId="0" applyNumberFormat="1" applyFont="1" applyBorder="1" applyAlignment="1">
      <alignment horizontal="center"/>
    </xf>
    <xf numFmtId="0" fontId="76" fillId="0" borderId="73" xfId="0" applyFont="1" applyFill="1" applyBorder="1" applyAlignment="1">
      <alignment horizontal="left"/>
    </xf>
    <xf numFmtId="0" fontId="2" fillId="0" borderId="85" xfId="0" applyFont="1" applyFill="1" applyBorder="1"/>
    <xf numFmtId="0" fontId="0" fillId="0" borderId="44" xfId="0" applyBorder="1"/>
    <xf numFmtId="0" fontId="2" fillId="0" borderId="9" xfId="0" applyFont="1" applyBorder="1"/>
    <xf numFmtId="0" fontId="33" fillId="0" borderId="52" xfId="0" applyFont="1" applyBorder="1" applyAlignment="1">
      <alignment horizontal="left"/>
    </xf>
    <xf numFmtId="0" fontId="2" fillId="0" borderId="67" xfId="0" applyFont="1" applyFill="1" applyBorder="1"/>
    <xf numFmtId="0" fontId="33" fillId="0" borderId="67" xfId="0" applyFont="1" applyBorder="1" applyAlignment="1">
      <alignment horizontal="left"/>
    </xf>
    <xf numFmtId="0" fontId="73" fillId="0" borderId="67" xfId="0" applyFont="1" applyBorder="1"/>
    <xf numFmtId="0" fontId="0" fillId="0" borderId="19" xfId="0" applyFill="1" applyBorder="1" applyAlignment="1">
      <alignment horizontal="right"/>
    </xf>
    <xf numFmtId="0" fontId="50" fillId="0" borderId="3" xfId="0" applyFont="1" applyFill="1" applyBorder="1"/>
    <xf numFmtId="0" fontId="17" fillId="0" borderId="26" xfId="0" applyFont="1" applyFill="1" applyBorder="1"/>
    <xf numFmtId="0" fontId="0" fillId="0" borderId="54" xfId="0" applyFill="1" applyBorder="1"/>
    <xf numFmtId="165" fontId="14" fillId="0" borderId="26" xfId="0" applyNumberFormat="1" applyFont="1" applyFill="1" applyBorder="1" applyAlignment="1">
      <alignment horizontal="left"/>
    </xf>
    <xf numFmtId="0" fontId="2" fillId="0" borderId="27" xfId="0" applyFont="1" applyFill="1" applyBorder="1"/>
    <xf numFmtId="0" fontId="2" fillId="0" borderId="28" xfId="0" applyFont="1" applyFill="1" applyBorder="1" applyAlignment="1">
      <alignment horizontal="left"/>
    </xf>
    <xf numFmtId="0" fontId="57" fillId="0" borderId="18" xfId="0" applyFont="1" applyFill="1" applyBorder="1" applyAlignment="1">
      <alignment horizontal="left"/>
    </xf>
    <xf numFmtId="0" fontId="0" fillId="0" borderId="2" xfId="0" applyFill="1" applyBorder="1"/>
    <xf numFmtId="0" fontId="2" fillId="0" borderId="52" xfId="0" applyFont="1" applyFill="1" applyBorder="1"/>
    <xf numFmtId="49" fontId="14" fillId="0" borderId="57" xfId="0" applyNumberFormat="1" applyFont="1" applyFill="1" applyBorder="1" applyAlignment="1">
      <alignment horizontal="center"/>
    </xf>
    <xf numFmtId="0" fontId="2" fillId="0" borderId="56" xfId="0" applyFont="1" applyFill="1" applyBorder="1" applyAlignment="1">
      <alignment horizontal="center"/>
    </xf>
    <xf numFmtId="49" fontId="14" fillId="0" borderId="68" xfId="0" applyNumberFormat="1" applyFont="1" applyFill="1" applyBorder="1" applyAlignment="1">
      <alignment horizontal="center"/>
    </xf>
    <xf numFmtId="0" fontId="2" fillId="0" borderId="86" xfId="0" applyFont="1" applyFill="1" applyBorder="1"/>
    <xf numFmtId="0" fontId="70" fillId="0" borderId="63" xfId="0" applyFont="1" applyFill="1" applyBorder="1"/>
    <xf numFmtId="0" fontId="28" fillId="0" borderId="77" xfId="0" applyFont="1" applyFill="1" applyBorder="1" applyAlignment="1">
      <alignment horizontal="left"/>
    </xf>
    <xf numFmtId="0" fontId="50" fillId="0" borderId="5" xfId="0" applyFont="1" applyBorder="1" applyAlignment="1">
      <alignment horizontal="center" vertical="center"/>
    </xf>
    <xf numFmtId="0" fontId="46" fillId="0" borderId="76" xfId="0" applyFont="1" applyBorder="1" applyAlignment="1">
      <alignment horizontal="left"/>
    </xf>
    <xf numFmtId="2" fontId="36" fillId="0" borderId="3" xfId="0" applyNumberFormat="1" applyFont="1" applyBorder="1" applyAlignment="1">
      <alignment horizontal="center"/>
    </xf>
    <xf numFmtId="9" fontId="36" fillId="0" borderId="3" xfId="0" applyNumberFormat="1" applyFont="1" applyBorder="1" applyAlignment="1">
      <alignment horizontal="center"/>
    </xf>
    <xf numFmtId="0" fontId="36" fillId="0" borderId="0" xfId="0" applyFont="1" applyBorder="1" applyAlignment="1">
      <alignment horizontal="right"/>
    </xf>
    <xf numFmtId="2" fontId="36" fillId="0" borderId="10" xfId="0" applyNumberFormat="1" applyFont="1" applyBorder="1"/>
    <xf numFmtId="0" fontId="36" fillId="0" borderId="76" xfId="0" applyFont="1" applyBorder="1" applyAlignment="1">
      <alignment horizontal="right"/>
    </xf>
    <xf numFmtId="0" fontId="50" fillId="0" borderId="23" xfId="0" applyFont="1" applyBorder="1" applyAlignment="1">
      <alignment horizontal="center" vertical="center"/>
    </xf>
    <xf numFmtId="0" fontId="50" fillId="0" borderId="63" xfId="0" applyFont="1" applyBorder="1" applyAlignment="1">
      <alignment horizontal="center" vertical="center"/>
    </xf>
    <xf numFmtId="0" fontId="46" fillId="0" borderId="83" xfId="0" applyFont="1" applyBorder="1" applyAlignment="1">
      <alignment horizontal="left"/>
    </xf>
    <xf numFmtId="2" fontId="40" fillId="18" borderId="77" xfId="0" applyNumberFormat="1" applyFont="1" applyFill="1" applyBorder="1" applyAlignment="1">
      <alignment horizontal="center"/>
    </xf>
    <xf numFmtId="9" fontId="16" fillId="19" borderId="73" xfId="0" applyNumberFormat="1" applyFont="1" applyFill="1" applyBorder="1" applyAlignment="1">
      <alignment horizontal="center"/>
    </xf>
    <xf numFmtId="2" fontId="20" fillId="18" borderId="63" xfId="0" applyNumberFormat="1" applyFont="1" applyFill="1" applyBorder="1" applyAlignment="1">
      <alignment horizontal="center"/>
    </xf>
    <xf numFmtId="2" fontId="20" fillId="18" borderId="77" xfId="0" applyNumberFormat="1" applyFont="1" applyFill="1" applyBorder="1" applyAlignment="1">
      <alignment horizontal="center"/>
    </xf>
    <xf numFmtId="2" fontId="20" fillId="18" borderId="79" xfId="0" applyNumberFormat="1" applyFont="1" applyFill="1" applyBorder="1" applyAlignment="1">
      <alignment horizontal="center"/>
    </xf>
    <xf numFmtId="2" fontId="38" fillId="4" borderId="85" xfId="0" applyNumberFormat="1" applyFont="1" applyFill="1" applyBorder="1" applyAlignment="1">
      <alignment horizontal="center"/>
    </xf>
    <xf numFmtId="2" fontId="38" fillId="4" borderId="11" xfId="0" applyNumberFormat="1" applyFont="1" applyFill="1" applyBorder="1" applyAlignment="1">
      <alignment horizontal="center"/>
    </xf>
    <xf numFmtId="2" fontId="38" fillId="4" borderId="30" xfId="0" applyNumberFormat="1" applyFont="1" applyFill="1" applyBorder="1" applyAlignment="1">
      <alignment horizontal="center"/>
    </xf>
    <xf numFmtId="0" fontId="0" fillId="0" borderId="77" xfId="0" applyBorder="1" applyAlignment="1">
      <alignment horizontal="left"/>
    </xf>
    <xf numFmtId="0" fontId="46" fillId="0" borderId="54" xfId="0" applyFont="1" applyBorder="1" applyAlignment="1">
      <alignment horizontal="left"/>
    </xf>
    <xf numFmtId="0" fontId="0" fillId="0" borderId="63" xfId="0" applyBorder="1" applyAlignment="1">
      <alignment horizontal="left"/>
    </xf>
    <xf numFmtId="0" fontId="0" fillId="0" borderId="79" xfId="0" applyBorder="1" applyAlignment="1">
      <alignment horizontal="left"/>
    </xf>
    <xf numFmtId="0" fontId="16" fillId="0" borderId="19" xfId="0" applyFont="1" applyBorder="1" applyAlignment="1">
      <alignment horizontal="left"/>
    </xf>
    <xf numFmtId="0" fontId="7" fillId="0" borderId="19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2" fontId="35" fillId="0" borderId="25" xfId="0" applyNumberFormat="1" applyFont="1" applyBorder="1" applyAlignment="1">
      <alignment horizontal="center" vertical="center"/>
    </xf>
    <xf numFmtId="167" fontId="0" fillId="0" borderId="0" xfId="0" applyNumberFormat="1" applyAlignment="1">
      <alignment horizontal="left"/>
    </xf>
    <xf numFmtId="0" fontId="0" fillId="0" borderId="38" xfId="0" applyBorder="1" applyAlignment="1">
      <alignment horizontal="center"/>
    </xf>
    <xf numFmtId="0" fontId="57" fillId="0" borderId="0" xfId="0" applyFont="1" applyAlignment="1">
      <alignment horizontal="left"/>
    </xf>
    <xf numFmtId="2" fontId="38" fillId="4" borderId="83" xfId="0" applyNumberFormat="1" applyFont="1" applyFill="1" applyBorder="1" applyAlignment="1">
      <alignment horizontal="center"/>
    </xf>
    <xf numFmtId="2" fontId="38" fillId="4" borderId="72" xfId="0" applyNumberFormat="1" applyFont="1" applyFill="1" applyBorder="1" applyAlignment="1">
      <alignment horizontal="center"/>
    </xf>
    <xf numFmtId="0" fontId="10" fillId="0" borderId="28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/>
    </xf>
    <xf numFmtId="0" fontId="3" fillId="0" borderId="0" xfId="0" applyFont="1"/>
    <xf numFmtId="167" fontId="54" fillId="0" borderId="0" xfId="0" applyNumberFormat="1" applyFont="1" applyAlignment="1">
      <alignment horizontal="center"/>
    </xf>
    <xf numFmtId="2" fontId="20" fillId="0" borderId="0" xfId="0" applyNumberFormat="1" applyFont="1" applyBorder="1" applyAlignment="1">
      <alignment horizontal="center"/>
    </xf>
    <xf numFmtId="2" fontId="20" fillId="0" borderId="0" xfId="0" applyNumberFormat="1" applyFont="1" applyFill="1" applyBorder="1" applyAlignment="1">
      <alignment horizontal="center"/>
    </xf>
    <xf numFmtId="0" fontId="2" fillId="0" borderId="67" xfId="0" applyFont="1" applyBorder="1" applyAlignment="1">
      <alignment vertical="center"/>
    </xf>
    <xf numFmtId="0" fontId="119" fillId="0" borderId="2" xfId="0" applyFont="1" applyFill="1" applyBorder="1" applyAlignment="1">
      <alignment horizontal="left"/>
    </xf>
    <xf numFmtId="1" fontId="36" fillId="0" borderId="18" xfId="0" applyNumberFormat="1" applyFont="1" applyBorder="1" applyAlignment="1">
      <alignment horizontal="center"/>
    </xf>
    <xf numFmtId="1" fontId="54" fillId="0" borderId="54" xfId="0" applyNumberFormat="1" applyFont="1" applyBorder="1" applyAlignment="1">
      <alignment horizontal="center"/>
    </xf>
    <xf numFmtId="49" fontId="14" fillId="0" borderId="67" xfId="0" applyNumberFormat="1" applyFont="1" applyFill="1" applyBorder="1" applyAlignment="1">
      <alignment horizontal="right"/>
    </xf>
    <xf numFmtId="1" fontId="36" fillId="0" borderId="27" xfId="0" applyNumberFormat="1" applyFont="1" applyBorder="1" applyAlignment="1">
      <alignment horizontal="center"/>
    </xf>
    <xf numFmtId="0" fontId="2" fillId="0" borderId="0" xfId="0" applyFont="1" applyBorder="1" applyAlignment="1">
      <alignment vertical="center"/>
    </xf>
    <xf numFmtId="0" fontId="22" fillId="0" borderId="78" xfId="0" applyFont="1" applyFill="1" applyBorder="1" applyAlignment="1">
      <alignment horizontal="center"/>
    </xf>
    <xf numFmtId="0" fontId="70" fillId="0" borderId="23" xfId="0" applyFont="1" applyFill="1" applyBorder="1"/>
    <xf numFmtId="0" fontId="33" fillId="0" borderId="87" xfId="0" applyFont="1" applyBorder="1"/>
    <xf numFmtId="0" fontId="14" fillId="0" borderId="87" xfId="0" applyFont="1" applyBorder="1" applyAlignment="1">
      <alignment horizontal="center"/>
    </xf>
    <xf numFmtId="0" fontId="0" fillId="0" borderId="50" xfId="0" applyBorder="1" applyAlignment="1">
      <alignment horizontal="right"/>
    </xf>
    <xf numFmtId="0" fontId="33" fillId="0" borderId="70" xfId="0" applyFont="1" applyFill="1" applyBorder="1"/>
    <xf numFmtId="0" fontId="91" fillId="0" borderId="26" xfId="0" applyFont="1" applyFill="1" applyBorder="1" applyAlignment="1">
      <alignment horizontal="left"/>
    </xf>
    <xf numFmtId="0" fontId="70" fillId="0" borderId="28" xfId="0" applyFont="1" applyFill="1" applyBorder="1" applyAlignment="1">
      <alignment horizontal="left"/>
    </xf>
    <xf numFmtId="0" fontId="2" fillId="0" borderId="55" xfId="0" applyFont="1" applyFill="1" applyBorder="1" applyAlignment="1">
      <alignment horizontal="left"/>
    </xf>
    <xf numFmtId="2" fontId="76" fillId="17" borderId="73" xfId="0" applyNumberFormat="1" applyFont="1" applyFill="1" applyBorder="1" applyAlignment="1">
      <alignment horizontal="center"/>
    </xf>
    <xf numFmtId="166" fontId="81" fillId="0" borderId="0" xfId="0" applyNumberFormat="1" applyFont="1" applyBorder="1" applyAlignment="1">
      <alignment horizontal="left"/>
    </xf>
    <xf numFmtId="0" fontId="81" fillId="0" borderId="0" xfId="0" applyFont="1" applyBorder="1" applyAlignment="1">
      <alignment horizontal="left"/>
    </xf>
    <xf numFmtId="0" fontId="46" fillId="0" borderId="26" xfId="0" applyFont="1" applyFill="1" applyBorder="1" applyAlignment="1">
      <alignment horizontal="left"/>
    </xf>
    <xf numFmtId="0" fontId="14" fillId="0" borderId="24" xfId="0" applyFont="1" applyBorder="1" applyAlignment="1">
      <alignment horizontal="left"/>
    </xf>
    <xf numFmtId="2" fontId="0" fillId="0" borderId="0" xfId="0" applyNumberFormat="1" applyBorder="1"/>
    <xf numFmtId="0" fontId="22" fillId="0" borderId="81" xfId="0" applyFont="1" applyFill="1" applyBorder="1" applyAlignment="1">
      <alignment horizontal="left"/>
    </xf>
    <xf numFmtId="2" fontId="74" fillId="0" borderId="77" xfId="0" applyNumberFormat="1" applyFont="1" applyFill="1" applyBorder="1" applyAlignment="1">
      <alignment horizontal="left"/>
    </xf>
    <xf numFmtId="0" fontId="14" fillId="0" borderId="77" xfId="0" applyFont="1" applyFill="1" applyBorder="1" applyAlignment="1">
      <alignment horizontal="left"/>
    </xf>
    <xf numFmtId="0" fontId="80" fillId="0" borderId="77" xfId="0" applyFont="1" applyFill="1" applyBorder="1" applyAlignment="1">
      <alignment horizontal="left"/>
    </xf>
    <xf numFmtId="0" fontId="2" fillId="0" borderId="24" xfId="0" applyFont="1" applyFill="1" applyBorder="1"/>
    <xf numFmtId="0" fontId="22" fillId="0" borderId="77" xfId="0" applyFont="1" applyFill="1" applyBorder="1"/>
    <xf numFmtId="167" fontId="2" fillId="0" borderId="0" xfId="0" applyNumberFormat="1" applyFont="1" applyFill="1" applyBorder="1"/>
    <xf numFmtId="166" fontId="33" fillId="0" borderId="77" xfId="0" applyNumberFormat="1" applyFont="1" applyFill="1" applyBorder="1" applyAlignment="1">
      <alignment horizontal="left"/>
    </xf>
    <xf numFmtId="166" fontId="28" fillId="0" borderId="25" xfId="0" applyNumberFormat="1" applyFont="1" applyFill="1" applyBorder="1" applyAlignment="1">
      <alignment horizontal="left"/>
    </xf>
    <xf numFmtId="0" fontId="33" fillId="0" borderId="68" xfId="0" applyFont="1" applyBorder="1" applyAlignment="1">
      <alignment horizontal="left"/>
    </xf>
    <xf numFmtId="167" fontId="0" fillId="0" borderId="0" xfId="0" applyNumberFormat="1" applyBorder="1" applyAlignment="1">
      <alignment horizontal="left"/>
    </xf>
    <xf numFmtId="0" fontId="22" fillId="0" borderId="27" xfId="0" applyFont="1" applyBorder="1" applyAlignment="1">
      <alignment horizontal="right"/>
    </xf>
    <xf numFmtId="0" fontId="47" fillId="0" borderId="18" xfId="0" applyFont="1" applyBorder="1" applyAlignment="1">
      <alignment horizontal="center"/>
    </xf>
    <xf numFmtId="0" fontId="2" fillId="0" borderId="68" xfId="0" applyFont="1" applyFill="1" applyBorder="1"/>
    <xf numFmtId="169" fontId="0" fillId="0" borderId="0" xfId="0" applyNumberFormat="1" applyBorder="1" applyAlignment="1">
      <alignment horizontal="left"/>
    </xf>
    <xf numFmtId="0" fontId="14" fillId="0" borderId="63" xfId="0" applyFont="1" applyFill="1" applyBorder="1" applyAlignment="1">
      <alignment horizontal="center"/>
    </xf>
    <xf numFmtId="0" fontId="14" fillId="0" borderId="77" xfId="0" applyFont="1" applyFill="1" applyBorder="1" applyAlignment="1">
      <alignment horizontal="center"/>
    </xf>
    <xf numFmtId="2" fontId="14" fillId="0" borderId="77" xfId="0" applyNumberFormat="1" applyFont="1" applyFill="1" applyBorder="1" applyAlignment="1">
      <alignment horizontal="left"/>
    </xf>
    <xf numFmtId="2" fontId="81" fillId="0" borderId="79" xfId="0" applyNumberFormat="1" applyFont="1" applyFill="1" applyBorder="1" applyAlignment="1">
      <alignment horizontal="left"/>
    </xf>
    <xf numFmtId="0" fontId="43" fillId="0" borderId="77" xfId="0" applyFont="1" applyFill="1" applyBorder="1" applyAlignment="1">
      <alignment horizontal="left"/>
    </xf>
    <xf numFmtId="0" fontId="80" fillId="0" borderId="79" xfId="0" applyFont="1" applyFill="1" applyBorder="1" applyAlignment="1">
      <alignment horizontal="left"/>
    </xf>
    <xf numFmtId="0" fontId="14" fillId="0" borderId="31" xfId="0" applyFont="1" applyFill="1" applyBorder="1"/>
    <xf numFmtId="0" fontId="0" fillId="0" borderId="27" xfId="0" applyBorder="1" applyAlignment="1">
      <alignment horizontal="center"/>
    </xf>
    <xf numFmtId="0" fontId="33" fillId="0" borderId="81" xfId="0" applyFont="1" applyFill="1" applyBorder="1" applyAlignment="1">
      <alignment horizontal="left"/>
    </xf>
    <xf numFmtId="0" fontId="78" fillId="0" borderId="75" xfId="0" applyFont="1" applyFill="1" applyBorder="1" applyAlignment="1">
      <alignment horizontal="left"/>
    </xf>
    <xf numFmtId="0" fontId="33" fillId="0" borderId="58" xfId="0" applyFont="1" applyFill="1" applyBorder="1" applyAlignment="1">
      <alignment horizontal="left"/>
    </xf>
    <xf numFmtId="0" fontId="2" fillId="0" borderId="31" xfId="0" applyFont="1" applyFill="1" applyBorder="1"/>
    <xf numFmtId="0" fontId="2" fillId="0" borderId="48" xfId="0" applyFont="1" applyFill="1" applyBorder="1"/>
    <xf numFmtId="0" fontId="33" fillId="0" borderId="48" xfId="0" applyFont="1" applyFill="1" applyBorder="1" applyAlignment="1">
      <alignment horizontal="left"/>
    </xf>
    <xf numFmtId="0" fontId="2" fillId="0" borderId="78" xfId="0" applyFont="1" applyFill="1" applyBorder="1"/>
    <xf numFmtId="0" fontId="10" fillId="0" borderId="35" xfId="0" applyFont="1" applyFill="1" applyBorder="1"/>
    <xf numFmtId="0" fontId="35" fillId="0" borderId="15" xfId="0" applyFont="1" applyFill="1" applyBorder="1"/>
    <xf numFmtId="0" fontId="47" fillId="0" borderId="16" xfId="0" applyFont="1" applyFill="1" applyBorder="1"/>
    <xf numFmtId="0" fontId="47" fillId="0" borderId="33" xfId="0" applyFont="1" applyFill="1" applyBorder="1"/>
    <xf numFmtId="0" fontId="33" fillId="0" borderId="81" xfId="0" applyFont="1" applyFill="1" applyBorder="1"/>
    <xf numFmtId="0" fontId="2" fillId="0" borderId="9" xfId="0" applyFont="1" applyFill="1" applyBorder="1"/>
    <xf numFmtId="0" fontId="2" fillId="0" borderId="76" xfId="0" applyFont="1" applyFill="1" applyBorder="1"/>
    <xf numFmtId="0" fontId="55" fillId="0" borderId="67" xfId="0" applyFont="1" applyBorder="1" applyAlignment="1">
      <alignment horizontal="right"/>
    </xf>
    <xf numFmtId="0" fontId="66" fillId="0" borderId="0" xfId="0" applyFont="1" applyAlignment="1">
      <alignment horizontal="left"/>
    </xf>
    <xf numFmtId="0" fontId="0" fillId="0" borderId="52" xfId="0" applyBorder="1" applyAlignment="1">
      <alignment horizontal="right"/>
    </xf>
    <xf numFmtId="0" fontId="10" fillId="0" borderId="19" xfId="0" applyFont="1" applyBorder="1" applyAlignment="1">
      <alignment horizontal="center" vertical="center"/>
    </xf>
    <xf numFmtId="0" fontId="48" fillId="0" borderId="28" xfId="0" applyFont="1" applyBorder="1" applyAlignment="1">
      <alignment horizontal="center" vertical="center"/>
    </xf>
    <xf numFmtId="0" fontId="14" fillId="0" borderId="3" xfId="0" applyFont="1" applyBorder="1" applyAlignment="1">
      <alignment horizontal="left"/>
    </xf>
    <xf numFmtId="0" fontId="10" fillId="0" borderId="3" xfId="0" applyFont="1" applyBorder="1" applyAlignment="1">
      <alignment horizontal="center" vertical="center"/>
    </xf>
    <xf numFmtId="0" fontId="0" fillId="0" borderId="10" xfId="0" applyBorder="1" applyAlignment="1">
      <alignment horizontal="left"/>
    </xf>
    <xf numFmtId="0" fontId="14" fillId="0" borderId="58" xfId="0" applyFont="1" applyBorder="1" applyAlignment="1">
      <alignment horizontal="center"/>
    </xf>
    <xf numFmtId="2" fontId="18" fillId="0" borderId="77" xfId="0" applyNumberFormat="1" applyFont="1" applyBorder="1" applyAlignment="1">
      <alignment horizontal="center"/>
    </xf>
    <xf numFmtId="0" fontId="0" fillId="0" borderId="58" xfId="0" applyBorder="1" applyAlignment="1">
      <alignment horizontal="left"/>
    </xf>
    <xf numFmtId="0" fontId="10" fillId="0" borderId="37" xfId="0" applyFont="1" applyBorder="1" applyAlignment="1">
      <alignment horizontal="center"/>
    </xf>
    <xf numFmtId="0" fontId="10" fillId="0" borderId="81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80" xfId="0" applyFont="1" applyBorder="1" applyAlignment="1">
      <alignment horizontal="center"/>
    </xf>
    <xf numFmtId="0" fontId="0" fillId="0" borderId="11" xfId="0" applyBorder="1" applyAlignment="1">
      <alignment horizontal="left"/>
    </xf>
    <xf numFmtId="0" fontId="61" fillId="0" borderId="18" xfId="0" applyFont="1" applyBorder="1" applyAlignment="1">
      <alignment horizontal="left"/>
    </xf>
    <xf numFmtId="0" fontId="17" fillId="0" borderId="10" xfId="0" applyFont="1" applyBorder="1" applyAlignment="1">
      <alignment horizontal="left"/>
    </xf>
    <xf numFmtId="0" fontId="124" fillId="0" borderId="11" xfId="0" applyFont="1" applyBorder="1" applyAlignment="1">
      <alignment horizontal="left"/>
    </xf>
    <xf numFmtId="0" fontId="10" fillId="0" borderId="48" xfId="0" applyFont="1" applyBorder="1" applyAlignment="1">
      <alignment horizontal="center"/>
    </xf>
    <xf numFmtId="0" fontId="10" fillId="0" borderId="26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8" fillId="0" borderId="34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center" vertical="center"/>
    </xf>
    <xf numFmtId="0" fontId="124" fillId="0" borderId="12" xfId="0" applyFont="1" applyBorder="1" applyAlignment="1">
      <alignment horizontal="left"/>
    </xf>
    <xf numFmtId="0" fontId="0" fillId="0" borderId="81" xfId="0" applyBorder="1" applyAlignment="1">
      <alignment horizontal="center"/>
    </xf>
    <xf numFmtId="0" fontId="10" fillId="0" borderId="39" xfId="0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17" fillId="0" borderId="85" xfId="0" applyFont="1" applyBorder="1" applyAlignment="1">
      <alignment horizontal="left"/>
    </xf>
    <xf numFmtId="0" fontId="22" fillId="0" borderId="10" xfId="0" applyFont="1" applyBorder="1" applyAlignment="1">
      <alignment horizontal="left"/>
    </xf>
    <xf numFmtId="0" fontId="17" fillId="0" borderId="11" xfId="0" applyFont="1" applyBorder="1" applyAlignment="1">
      <alignment horizontal="left"/>
    </xf>
    <xf numFmtId="2" fontId="35" fillId="0" borderId="37" xfId="0" applyNumberFormat="1" applyFont="1" applyBorder="1" applyAlignment="1">
      <alignment horizontal="center" vertical="center"/>
    </xf>
    <xf numFmtId="0" fontId="17" fillId="0" borderId="40" xfId="0" applyFont="1" applyBorder="1" applyAlignment="1">
      <alignment horizontal="left"/>
    </xf>
    <xf numFmtId="0" fontId="124" fillId="0" borderId="48" xfId="0" applyFont="1" applyBorder="1" applyAlignment="1">
      <alignment horizontal="left"/>
    </xf>
    <xf numFmtId="0" fontId="124" fillId="0" borderId="44" xfId="0" applyFont="1" applyBorder="1" applyAlignment="1">
      <alignment horizontal="left"/>
    </xf>
    <xf numFmtId="0" fontId="17" fillId="0" borderId="48" xfId="0" applyFont="1" applyBorder="1" applyAlignment="1">
      <alignment horizontal="left"/>
    </xf>
    <xf numFmtId="0" fontId="0" fillId="0" borderId="48" xfId="0" applyBorder="1" applyAlignment="1">
      <alignment horizontal="left"/>
    </xf>
    <xf numFmtId="1" fontId="36" fillId="0" borderId="77" xfId="0" applyNumberFormat="1" applyFont="1" applyBorder="1" applyAlignment="1">
      <alignment horizontal="center"/>
    </xf>
    <xf numFmtId="0" fontId="48" fillId="0" borderId="24" xfId="0" applyFont="1" applyBorder="1" applyAlignment="1">
      <alignment horizontal="center"/>
    </xf>
    <xf numFmtId="0" fontId="48" fillId="0" borderId="25" xfId="0" applyFont="1" applyBorder="1" applyAlignment="1">
      <alignment horizontal="center"/>
    </xf>
    <xf numFmtId="1" fontId="36" fillId="0" borderId="79" xfId="0" applyNumberFormat="1" applyFont="1" applyBorder="1" applyAlignment="1">
      <alignment horizontal="center"/>
    </xf>
    <xf numFmtId="0" fontId="125" fillId="12" borderId="68" xfId="0" applyFont="1" applyFill="1" applyBorder="1" applyAlignment="1">
      <alignment horizontal="center"/>
    </xf>
    <xf numFmtId="2" fontId="92" fillId="3" borderId="77" xfId="0" applyNumberFormat="1" applyFont="1" applyFill="1" applyBorder="1" applyAlignment="1">
      <alignment horizontal="center"/>
    </xf>
    <xf numFmtId="1" fontId="18" fillId="0" borderId="77" xfId="0" applyNumberFormat="1" applyFont="1" applyBorder="1" applyAlignment="1">
      <alignment horizontal="center"/>
    </xf>
    <xf numFmtId="2" fontId="92" fillId="3" borderId="63" xfId="0" applyNumberFormat="1" applyFont="1" applyFill="1" applyBorder="1" applyAlignment="1">
      <alignment horizontal="center"/>
    </xf>
    <xf numFmtId="2" fontId="92" fillId="3" borderId="79" xfId="0" applyNumberFormat="1" applyFont="1" applyFill="1" applyBorder="1" applyAlignment="1">
      <alignment horizontal="center"/>
    </xf>
    <xf numFmtId="2" fontId="92" fillId="18" borderId="77" xfId="0" applyNumberFormat="1" applyFont="1" applyFill="1" applyBorder="1" applyAlignment="1">
      <alignment horizontal="center"/>
    </xf>
    <xf numFmtId="0" fontId="10" fillId="0" borderId="75" xfId="0" applyFont="1" applyBorder="1" applyAlignment="1">
      <alignment horizontal="center"/>
    </xf>
    <xf numFmtId="0" fontId="8" fillId="0" borderId="15" xfId="0" applyFont="1" applyBorder="1" applyAlignment="1">
      <alignment horizontal="left"/>
    </xf>
    <xf numFmtId="0" fontId="0" fillId="0" borderId="24" xfId="0" applyBorder="1" applyAlignment="1">
      <alignment horizontal="left"/>
    </xf>
    <xf numFmtId="0" fontId="14" fillId="0" borderId="23" xfId="0" applyFont="1" applyBorder="1" applyAlignment="1">
      <alignment horizontal="center"/>
    </xf>
    <xf numFmtId="165" fontId="14" fillId="0" borderId="24" xfId="0" applyNumberFormat="1" applyFont="1" applyBorder="1" applyAlignment="1">
      <alignment horizontal="left"/>
    </xf>
    <xf numFmtId="167" fontId="18" fillId="0" borderId="73" xfId="0" applyNumberFormat="1" applyFont="1" applyFill="1" applyBorder="1" applyAlignment="1">
      <alignment horizontal="center"/>
    </xf>
    <xf numFmtId="0" fontId="14" fillId="0" borderId="58" xfId="0" applyFont="1" applyBorder="1" applyAlignment="1">
      <alignment horizontal="left"/>
    </xf>
    <xf numFmtId="167" fontId="92" fillId="3" borderId="77" xfId="0" applyNumberFormat="1" applyFont="1" applyFill="1" applyBorder="1" applyAlignment="1">
      <alignment horizontal="center"/>
    </xf>
    <xf numFmtId="167" fontId="92" fillId="3" borderId="79" xfId="0" applyNumberFormat="1" applyFont="1" applyFill="1" applyBorder="1" applyAlignment="1">
      <alignment horizontal="center"/>
    </xf>
    <xf numFmtId="167" fontId="92" fillId="0" borderId="65" xfId="0" applyNumberFormat="1" applyFont="1" applyBorder="1" applyAlignment="1">
      <alignment horizontal="center"/>
    </xf>
    <xf numFmtId="168" fontId="92" fillId="3" borderId="77" xfId="0" applyNumberFormat="1" applyFont="1" applyFill="1" applyBorder="1" applyAlignment="1">
      <alignment horizontal="center"/>
    </xf>
    <xf numFmtId="167" fontId="92" fillId="2" borderId="65" xfId="0" applyNumberFormat="1" applyFont="1" applyFill="1" applyBorder="1" applyAlignment="1">
      <alignment horizontal="center"/>
    </xf>
    <xf numFmtId="168" fontId="92" fillId="0" borderId="65" xfId="0" applyNumberFormat="1" applyFont="1" applyBorder="1" applyAlignment="1">
      <alignment horizontal="center"/>
    </xf>
    <xf numFmtId="167" fontId="92" fillId="2" borderId="81" xfId="0" applyNumberFormat="1" applyFont="1" applyFill="1" applyBorder="1" applyAlignment="1">
      <alignment horizontal="center"/>
    </xf>
    <xf numFmtId="2" fontId="35" fillId="0" borderId="7" xfId="0" applyNumberFormat="1" applyFont="1" applyBorder="1" applyAlignment="1">
      <alignment horizontal="center" vertical="center"/>
    </xf>
    <xf numFmtId="2" fontId="35" fillId="0" borderId="23" xfId="0" applyNumberFormat="1" applyFont="1" applyBorder="1" applyAlignment="1">
      <alignment horizontal="center"/>
    </xf>
    <xf numFmtId="2" fontId="35" fillId="0" borderId="24" xfId="0" applyNumberFormat="1" applyFont="1" applyBorder="1" applyAlignment="1">
      <alignment horizontal="center"/>
    </xf>
    <xf numFmtId="0" fontId="17" fillId="0" borderId="24" xfId="0" applyFont="1" applyBorder="1"/>
    <xf numFmtId="2" fontId="40" fillId="18" borderId="63" xfId="0" applyNumberFormat="1" applyFont="1" applyFill="1" applyBorder="1" applyAlignment="1">
      <alignment horizontal="center"/>
    </xf>
    <xf numFmtId="167" fontId="40" fillId="18" borderId="77" xfId="0" applyNumberFormat="1" applyFont="1" applyFill="1" applyBorder="1" applyAlignment="1">
      <alignment horizontal="center"/>
    </xf>
    <xf numFmtId="166" fontId="40" fillId="18" borderId="77" xfId="0" applyNumberFormat="1" applyFont="1" applyFill="1" applyBorder="1" applyAlignment="1">
      <alignment horizontal="center"/>
    </xf>
    <xf numFmtId="166" fontId="92" fillId="18" borderId="77" xfId="0" applyNumberFormat="1" applyFont="1" applyFill="1" applyBorder="1" applyAlignment="1">
      <alignment horizontal="center"/>
    </xf>
    <xf numFmtId="2" fontId="35" fillId="0" borderId="59" xfId="0" applyNumberFormat="1" applyFont="1" applyBorder="1" applyAlignment="1">
      <alignment horizontal="center" vertical="center"/>
    </xf>
    <xf numFmtId="2" fontId="35" fillId="0" borderId="58" xfId="0" applyNumberFormat="1" applyFont="1" applyBorder="1" applyAlignment="1">
      <alignment horizontal="center" vertical="center"/>
    </xf>
    <xf numFmtId="167" fontId="18" fillId="0" borderId="81" xfId="0" applyNumberFormat="1" applyFont="1" applyBorder="1" applyAlignment="1">
      <alignment horizontal="center"/>
    </xf>
    <xf numFmtId="167" fontId="35" fillId="0" borderId="24" xfId="0" applyNumberFormat="1" applyFont="1" applyBorder="1" applyAlignment="1">
      <alignment horizontal="center" vertical="center"/>
    </xf>
    <xf numFmtId="0" fontId="2" fillId="0" borderId="34" xfId="0" applyFont="1" applyBorder="1" applyAlignment="1">
      <alignment horizontal="center"/>
    </xf>
    <xf numFmtId="167" fontId="18" fillId="0" borderId="24" xfId="0" applyNumberFormat="1" applyFont="1" applyBorder="1" applyAlignment="1">
      <alignment horizontal="center"/>
    </xf>
    <xf numFmtId="0" fontId="0" fillId="0" borderId="24" xfId="0" applyFill="1" applyBorder="1"/>
    <xf numFmtId="0" fontId="14" fillId="0" borderId="24" xfId="0" applyFont="1" applyFill="1" applyBorder="1" applyAlignment="1">
      <alignment horizontal="left"/>
    </xf>
    <xf numFmtId="2" fontId="18" fillId="0" borderId="73" xfId="0" applyNumberFormat="1" applyFont="1" applyBorder="1" applyAlignment="1">
      <alignment horizontal="center"/>
    </xf>
    <xf numFmtId="0" fontId="17" fillId="0" borderId="77" xfId="0" applyFont="1" applyFill="1" applyBorder="1" applyAlignment="1">
      <alignment horizontal="center"/>
    </xf>
    <xf numFmtId="2" fontId="35" fillId="0" borderId="18" xfId="0" applyNumberFormat="1" applyFont="1" applyFill="1" applyBorder="1" applyAlignment="1">
      <alignment horizontal="center" vertical="center"/>
    </xf>
    <xf numFmtId="167" fontId="35" fillId="0" borderId="37" xfId="0" applyNumberFormat="1" applyFont="1" applyFill="1" applyBorder="1" applyAlignment="1">
      <alignment horizontal="center" vertical="center"/>
    </xf>
    <xf numFmtId="2" fontId="10" fillId="0" borderId="3" xfId="0" applyNumberFormat="1" applyFont="1" applyFill="1" applyBorder="1" applyAlignment="1">
      <alignment horizontal="center" vertical="center"/>
    </xf>
    <xf numFmtId="2" fontId="18" fillId="0" borderId="73" xfId="0" applyNumberFormat="1" applyFont="1" applyFill="1" applyBorder="1" applyAlignment="1">
      <alignment horizontal="center"/>
    </xf>
    <xf numFmtId="2" fontId="35" fillId="0" borderId="34" xfId="0" applyNumberFormat="1" applyFont="1" applyBorder="1" applyAlignment="1">
      <alignment horizontal="center" vertical="center"/>
    </xf>
    <xf numFmtId="2" fontId="18" fillId="0" borderId="24" xfId="0" applyNumberFormat="1" applyFont="1" applyBorder="1" applyAlignment="1">
      <alignment horizontal="center"/>
    </xf>
    <xf numFmtId="0" fontId="14" fillId="0" borderId="65" xfId="0" applyFont="1" applyFill="1" applyBorder="1" applyAlignment="1">
      <alignment horizontal="left"/>
    </xf>
    <xf numFmtId="166" fontId="35" fillId="0" borderId="36" xfId="0" applyNumberFormat="1" applyFont="1" applyBorder="1" applyAlignment="1">
      <alignment horizontal="center" vertical="center"/>
    </xf>
    <xf numFmtId="0" fontId="14" fillId="0" borderId="59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58" xfId="0" applyFont="1" applyBorder="1" applyAlignment="1">
      <alignment horizontal="center"/>
    </xf>
    <xf numFmtId="167" fontId="18" fillId="0" borderId="58" xfId="0" applyNumberFormat="1" applyFont="1" applyBorder="1" applyAlignment="1">
      <alignment horizontal="center"/>
    </xf>
    <xf numFmtId="0" fontId="17" fillId="0" borderId="57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17" fillId="0" borderId="24" xfId="0" applyFont="1" applyBorder="1" applyAlignment="1">
      <alignment horizontal="center"/>
    </xf>
    <xf numFmtId="0" fontId="17" fillId="0" borderId="79" xfId="0" applyFont="1" applyBorder="1" applyAlignment="1">
      <alignment horizontal="center"/>
    </xf>
    <xf numFmtId="0" fontId="17" fillId="0" borderId="18" xfId="0" applyFont="1" applyBorder="1" applyAlignment="1">
      <alignment horizontal="center"/>
    </xf>
    <xf numFmtId="0" fontId="17" fillId="0" borderId="36" xfId="0" applyFont="1" applyBorder="1" applyAlignment="1">
      <alignment horizontal="center"/>
    </xf>
    <xf numFmtId="0" fontId="71" fillId="0" borderId="24" xfId="0" applyFont="1" applyBorder="1" applyAlignment="1">
      <alignment horizontal="center"/>
    </xf>
    <xf numFmtId="166" fontId="18" fillId="0" borderId="77" xfId="0" applyNumberFormat="1" applyFont="1" applyBorder="1" applyAlignment="1">
      <alignment horizontal="center"/>
    </xf>
    <xf numFmtId="0" fontId="17" fillId="0" borderId="59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49" fontId="17" fillId="0" borderId="24" xfId="0" applyNumberFormat="1" applyFont="1" applyBorder="1" applyAlignment="1">
      <alignment horizontal="center"/>
    </xf>
    <xf numFmtId="165" fontId="14" fillId="0" borderId="24" xfId="0" applyNumberFormat="1" applyFont="1" applyBorder="1" applyAlignment="1">
      <alignment horizontal="center"/>
    </xf>
    <xf numFmtId="0" fontId="14" fillId="0" borderId="87" xfId="0" applyFont="1" applyFill="1" applyBorder="1" applyAlignment="1">
      <alignment horizontal="right"/>
    </xf>
    <xf numFmtId="166" fontId="35" fillId="0" borderId="24" xfId="0" applyNumberFormat="1" applyFont="1" applyBorder="1" applyAlignment="1">
      <alignment horizontal="center" vertical="center"/>
    </xf>
    <xf numFmtId="1" fontId="35" fillId="0" borderId="24" xfId="0" applyNumberFormat="1" applyFont="1" applyBorder="1" applyAlignment="1">
      <alignment horizontal="center" vertical="center"/>
    </xf>
    <xf numFmtId="0" fontId="22" fillId="0" borderId="68" xfId="0" applyFont="1" applyFill="1" applyBorder="1"/>
    <xf numFmtId="0" fontId="0" fillId="0" borderId="61" xfId="0" applyBorder="1"/>
    <xf numFmtId="0" fontId="58" fillId="0" borderId="77" xfId="0" applyFont="1" applyFill="1" applyBorder="1" applyAlignment="1">
      <alignment horizontal="left"/>
    </xf>
    <xf numFmtId="0" fontId="79" fillId="0" borderId="79" xfId="0" applyFont="1" applyFill="1" applyBorder="1" applyAlignment="1">
      <alignment horizontal="left"/>
    </xf>
    <xf numFmtId="0" fontId="2" fillId="0" borderId="65" xfId="0" applyFont="1" applyFill="1" applyBorder="1"/>
    <xf numFmtId="0" fontId="17" fillId="0" borderId="54" xfId="0" applyFont="1" applyFill="1" applyBorder="1" applyAlignment="1">
      <alignment horizontal="left"/>
    </xf>
    <xf numFmtId="0" fontId="80" fillId="0" borderId="82" xfId="0" applyFont="1" applyFill="1" applyBorder="1" applyAlignment="1">
      <alignment horizontal="left"/>
    </xf>
    <xf numFmtId="2" fontId="58" fillId="0" borderId="76" xfId="0" applyNumberFormat="1" applyFont="1" applyFill="1" applyBorder="1" applyAlignment="1">
      <alignment horizontal="left"/>
    </xf>
    <xf numFmtId="0" fontId="79" fillId="0" borderId="72" xfId="0" applyFont="1" applyFill="1" applyBorder="1" applyAlignment="1">
      <alignment horizontal="left"/>
    </xf>
    <xf numFmtId="2" fontId="5" fillId="0" borderId="0" xfId="0" applyNumberFormat="1" applyFont="1" applyFill="1" applyBorder="1" applyAlignment="1">
      <alignment horizontal="left"/>
    </xf>
    <xf numFmtId="0" fontId="5" fillId="0" borderId="26" xfId="0" applyFont="1" applyFill="1" applyBorder="1"/>
    <xf numFmtId="2" fontId="113" fillId="0" borderId="28" xfId="0" applyNumberFormat="1" applyFont="1" applyFill="1" applyBorder="1" applyAlignment="1">
      <alignment horizontal="left"/>
    </xf>
    <xf numFmtId="0" fontId="50" fillId="0" borderId="26" xfId="0" applyFont="1" applyFill="1" applyBorder="1"/>
    <xf numFmtId="0" fontId="78" fillId="0" borderId="28" xfId="0" applyFont="1" applyFill="1" applyBorder="1"/>
    <xf numFmtId="0" fontId="28" fillId="0" borderId="28" xfId="0" applyFont="1" applyFill="1" applyBorder="1" applyAlignment="1">
      <alignment horizontal="left"/>
    </xf>
    <xf numFmtId="0" fontId="47" fillId="0" borderId="18" xfId="0" applyFont="1" applyBorder="1"/>
    <xf numFmtId="0" fontId="10" fillId="0" borderId="3" xfId="0" applyFont="1" applyBorder="1"/>
    <xf numFmtId="165" fontId="14" fillId="0" borderId="54" xfId="0" applyNumberFormat="1" applyFont="1" applyFill="1" applyBorder="1" applyAlignment="1">
      <alignment horizontal="left"/>
    </xf>
    <xf numFmtId="0" fontId="14" fillId="0" borderId="35" xfId="0" applyFont="1" applyFill="1" applyBorder="1" applyAlignment="1">
      <alignment horizontal="left"/>
    </xf>
    <xf numFmtId="0" fontId="2" fillId="0" borderId="11" xfId="0" applyFont="1" applyFill="1" applyBorder="1"/>
    <xf numFmtId="0" fontId="22" fillId="0" borderId="14" xfId="0" applyFont="1" applyFill="1" applyBorder="1" applyAlignment="1">
      <alignment horizontal="center"/>
    </xf>
    <xf numFmtId="0" fontId="48" fillId="0" borderId="18" xfId="0" applyFont="1" applyBorder="1" applyAlignment="1">
      <alignment horizontal="left"/>
    </xf>
    <xf numFmtId="0" fontId="22" fillId="0" borderId="2" xfId="0" applyFont="1" applyBorder="1" applyAlignment="1">
      <alignment horizontal="center" vertical="center"/>
    </xf>
    <xf numFmtId="0" fontId="54" fillId="0" borderId="27" xfId="0" applyFont="1" applyBorder="1"/>
    <xf numFmtId="0" fontId="54" fillId="0" borderId="9" xfId="0" applyFont="1" applyBorder="1"/>
    <xf numFmtId="1" fontId="36" fillId="0" borderId="54" xfId="0" applyNumberFormat="1" applyFont="1" applyBorder="1" applyAlignment="1">
      <alignment horizontal="center"/>
    </xf>
    <xf numFmtId="0" fontId="48" fillId="0" borderId="76" xfId="0" applyFont="1" applyBorder="1" applyAlignment="1">
      <alignment horizontal="left"/>
    </xf>
    <xf numFmtId="0" fontId="7" fillId="0" borderId="72" xfId="0" applyFont="1" applyBorder="1" applyAlignment="1">
      <alignment horizontal="center"/>
    </xf>
    <xf numFmtId="0" fontId="90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67" fillId="0" borderId="0" xfId="0" applyFont="1"/>
    <xf numFmtId="0" fontId="12" fillId="0" borderId="0" xfId="0" applyFont="1"/>
    <xf numFmtId="0" fontId="10" fillId="0" borderId="0" xfId="0" applyFont="1"/>
    <xf numFmtId="167" fontId="14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25" fillId="0" borderId="0" xfId="0" applyFont="1" applyAlignment="1">
      <alignment vertical="center"/>
    </xf>
    <xf numFmtId="0" fontId="4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29" xfId="0" applyBorder="1" applyAlignment="1">
      <alignment horizontal="center"/>
    </xf>
    <xf numFmtId="0" fontId="8" fillId="0" borderId="0" xfId="0" applyFont="1" applyAlignment="1">
      <alignment horizontal="center"/>
    </xf>
    <xf numFmtId="0" fontId="124" fillId="0" borderId="30" xfId="0" applyFont="1" applyBorder="1" applyAlignment="1">
      <alignment horizontal="left"/>
    </xf>
    <xf numFmtId="0" fontId="17" fillId="0" borderId="7" xfId="0" applyFont="1" applyBorder="1" applyAlignment="1">
      <alignment horizontal="center"/>
    </xf>
    <xf numFmtId="0" fontId="124" fillId="0" borderId="77" xfId="0" applyFont="1" applyBorder="1" applyAlignment="1">
      <alignment horizontal="center"/>
    </xf>
    <xf numFmtId="0" fontId="17" fillId="0" borderId="73" xfId="0" applyFont="1" applyBorder="1" applyAlignment="1">
      <alignment horizontal="center"/>
    </xf>
    <xf numFmtId="2" fontId="18" fillId="0" borderId="81" xfId="0" applyNumberFormat="1" applyFont="1" applyBorder="1" applyAlignment="1">
      <alignment horizontal="center"/>
    </xf>
    <xf numFmtId="0" fontId="17" fillId="0" borderId="75" xfId="0" applyFont="1" applyBorder="1" applyAlignment="1">
      <alignment horizontal="center"/>
    </xf>
    <xf numFmtId="0" fontId="0" fillId="0" borderId="68" xfId="0" applyBorder="1"/>
    <xf numFmtId="0" fontId="20" fillId="2" borderId="78" xfId="0" applyFont="1" applyFill="1" applyBorder="1" applyAlignment="1">
      <alignment horizontal="right"/>
    </xf>
    <xf numFmtId="0" fontId="17" fillId="0" borderId="36" xfId="0" applyFont="1" applyBorder="1"/>
    <xf numFmtId="0" fontId="17" fillId="0" borderId="7" xfId="0" applyFont="1" applyBorder="1"/>
    <xf numFmtId="0" fontId="8" fillId="0" borderId="0" xfId="0" applyFont="1" applyAlignment="1">
      <alignment horizontal="right"/>
    </xf>
    <xf numFmtId="0" fontId="118" fillId="0" borderId="24" xfId="0" applyFont="1" applyBorder="1" applyAlignment="1">
      <alignment horizontal="center"/>
    </xf>
    <xf numFmtId="0" fontId="20" fillId="2" borderId="3" xfId="0" applyFont="1" applyFill="1" applyBorder="1" applyAlignment="1">
      <alignment horizontal="right"/>
    </xf>
    <xf numFmtId="167" fontId="92" fillId="0" borderId="81" xfId="0" applyNumberFormat="1" applyFont="1" applyBorder="1" applyAlignment="1">
      <alignment horizontal="center"/>
    </xf>
    <xf numFmtId="166" fontId="35" fillId="0" borderId="25" xfId="0" applyNumberFormat="1" applyFont="1" applyBorder="1" applyAlignment="1">
      <alignment horizontal="center" vertical="center"/>
    </xf>
    <xf numFmtId="0" fontId="20" fillId="2" borderId="38" xfId="0" applyFont="1" applyFill="1" applyBorder="1" applyAlignment="1">
      <alignment horizontal="right"/>
    </xf>
    <xf numFmtId="0" fontId="8" fillId="0" borderId="18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24" fillId="0" borderId="84" xfId="0" applyFont="1" applyBorder="1" applyAlignment="1">
      <alignment horizontal="left"/>
    </xf>
    <xf numFmtId="166" fontId="18" fillId="0" borderId="73" xfId="0" applyNumberFormat="1" applyFont="1" applyBorder="1" applyAlignment="1">
      <alignment horizontal="center"/>
    </xf>
    <xf numFmtId="2" fontId="17" fillId="0" borderId="54" xfId="0" applyNumberFormat="1" applyFont="1" applyBorder="1" applyAlignment="1">
      <alignment horizontal="center"/>
    </xf>
    <xf numFmtId="2" fontId="18" fillId="0" borderId="75" xfId="0" applyNumberFormat="1" applyFont="1" applyBorder="1" applyAlignment="1">
      <alignment horizontal="center"/>
    </xf>
    <xf numFmtId="2" fontId="0" fillId="0" borderId="36" xfId="0" applyNumberFormat="1" applyBorder="1" applyAlignment="1">
      <alignment horizontal="left"/>
    </xf>
    <xf numFmtId="166" fontId="0" fillId="0" borderId="24" xfId="0" applyNumberFormat="1" applyBorder="1" applyAlignment="1">
      <alignment horizontal="left"/>
    </xf>
    <xf numFmtId="0" fontId="0" fillId="0" borderId="7" xfId="0" applyBorder="1"/>
    <xf numFmtId="167" fontId="35" fillId="0" borderId="36" xfId="0" applyNumberFormat="1" applyFont="1" applyBorder="1" applyAlignment="1">
      <alignment horizontal="center" vertical="center"/>
    </xf>
    <xf numFmtId="2" fontId="35" fillId="0" borderId="36" xfId="0" applyNumberFormat="1" applyFont="1" applyBorder="1" applyAlignment="1">
      <alignment horizontal="center" vertical="center"/>
    </xf>
    <xf numFmtId="167" fontId="35" fillId="0" borderId="29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horizontal="left"/>
    </xf>
    <xf numFmtId="0" fontId="124" fillId="0" borderId="81" xfId="0" applyFont="1" applyBorder="1" applyAlignment="1">
      <alignment horizontal="center"/>
    </xf>
    <xf numFmtId="166" fontId="35" fillId="0" borderId="37" xfId="0" applyNumberFormat="1" applyFont="1" applyBorder="1" applyAlignment="1">
      <alignment horizontal="center" vertical="center"/>
    </xf>
    <xf numFmtId="2" fontId="17" fillId="0" borderId="64" xfId="0" applyNumberFormat="1" applyFont="1" applyBorder="1" applyAlignment="1">
      <alignment horizontal="center"/>
    </xf>
    <xf numFmtId="2" fontId="17" fillId="0" borderId="65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85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2" fontId="18" fillId="0" borderId="11" xfId="0" applyNumberFormat="1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2" fontId="35" fillId="0" borderId="29" xfId="0" applyNumberFormat="1" applyFont="1" applyBorder="1" applyAlignment="1">
      <alignment horizontal="center" vertical="center"/>
    </xf>
    <xf numFmtId="2" fontId="17" fillId="0" borderId="81" xfId="0" applyNumberFormat="1" applyFont="1" applyBorder="1" applyAlignment="1">
      <alignment horizontal="center"/>
    </xf>
    <xf numFmtId="0" fontId="17" fillId="0" borderId="61" xfId="0" applyFont="1" applyBorder="1" applyAlignment="1">
      <alignment horizontal="center"/>
    </xf>
    <xf numFmtId="0" fontId="17" fillId="0" borderId="35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167" fontId="18" fillId="0" borderId="11" xfId="0" applyNumberFormat="1" applyFont="1" applyBorder="1" applyAlignment="1">
      <alignment horizontal="center"/>
    </xf>
    <xf numFmtId="167" fontId="35" fillId="0" borderId="58" xfId="0" applyNumberFormat="1" applyFont="1" applyBorder="1" applyAlignment="1">
      <alignment horizontal="center" vertical="center"/>
    </xf>
    <xf numFmtId="2" fontId="17" fillId="0" borderId="66" xfId="0" applyNumberFormat="1" applyFont="1" applyBorder="1" applyAlignment="1">
      <alignment horizontal="center"/>
    </xf>
    <xf numFmtId="2" fontId="35" fillId="0" borderId="34" xfId="0" applyNumberFormat="1" applyFont="1" applyBorder="1" applyAlignment="1">
      <alignment horizontal="center"/>
    </xf>
    <xf numFmtId="2" fontId="35" fillId="0" borderId="25" xfId="0" applyNumberFormat="1" applyFont="1" applyBorder="1" applyAlignment="1">
      <alignment horizontal="center"/>
    </xf>
    <xf numFmtId="0" fontId="47" fillId="0" borderId="2" xfId="0" applyFont="1" applyBorder="1"/>
    <xf numFmtId="0" fontId="10" fillId="0" borderId="27" xfId="0" applyFont="1" applyBorder="1" applyAlignment="1">
      <alignment horizontal="center"/>
    </xf>
    <xf numFmtId="166" fontId="92" fillId="2" borderId="81" xfId="0" applyNumberFormat="1" applyFont="1" applyFill="1" applyBorder="1" applyAlignment="1">
      <alignment horizontal="center"/>
    </xf>
    <xf numFmtId="167" fontId="18" fillId="0" borderId="48" xfId="0" applyNumberFormat="1" applyFont="1" applyBorder="1" applyAlignment="1">
      <alignment horizontal="center"/>
    </xf>
    <xf numFmtId="0" fontId="14" fillId="0" borderId="35" xfId="0" applyFont="1" applyBorder="1" applyAlignment="1">
      <alignment horizontal="left"/>
    </xf>
    <xf numFmtId="2" fontId="21" fillId="0" borderId="0" xfId="0" applyNumberFormat="1" applyFont="1" applyAlignment="1">
      <alignment horizontal="left"/>
    </xf>
    <xf numFmtId="0" fontId="0" fillId="0" borderId="82" xfId="0" applyBorder="1" applyAlignment="1">
      <alignment horizontal="center"/>
    </xf>
    <xf numFmtId="0" fontId="17" fillId="0" borderId="85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2" fontId="38" fillId="4" borderId="80" xfId="0" applyNumberFormat="1" applyFont="1" applyFill="1" applyBorder="1" applyAlignment="1">
      <alignment horizontal="center"/>
    </xf>
    <xf numFmtId="2" fontId="38" fillId="4" borderId="81" xfId="0" applyNumberFormat="1" applyFont="1" applyFill="1" applyBorder="1" applyAlignment="1">
      <alignment horizontal="center"/>
    </xf>
    <xf numFmtId="166" fontId="38" fillId="4" borderId="81" xfId="0" applyNumberFormat="1" applyFont="1" applyFill="1" applyBorder="1" applyAlignment="1">
      <alignment horizontal="center"/>
    </xf>
    <xf numFmtId="2" fontId="38" fillId="4" borderId="82" xfId="0" applyNumberFormat="1" applyFont="1" applyFill="1" applyBorder="1" applyAlignment="1">
      <alignment horizontal="center"/>
    </xf>
    <xf numFmtId="0" fontId="7" fillId="0" borderId="76" xfId="0" applyFont="1" applyBorder="1" applyAlignment="1">
      <alignment horizontal="center"/>
    </xf>
    <xf numFmtId="0" fontId="0" fillId="4" borderId="54" xfId="0" applyFill="1" applyBorder="1"/>
    <xf numFmtId="2" fontId="16" fillId="4" borderId="31" xfId="0" applyNumberFormat="1" applyFont="1" applyFill="1" applyBorder="1" applyAlignment="1">
      <alignment horizontal="center"/>
    </xf>
    <xf numFmtId="0" fontId="41" fillId="4" borderId="38" xfId="0" applyFont="1" applyFill="1" applyBorder="1" applyAlignment="1">
      <alignment horizontal="right"/>
    </xf>
    <xf numFmtId="166" fontId="98" fillId="4" borderId="75" xfId="0" applyNumberFormat="1" applyFont="1" applyFill="1" applyBorder="1" applyAlignment="1">
      <alignment horizontal="center"/>
    </xf>
    <xf numFmtId="2" fontId="36" fillId="0" borderId="0" xfId="0" applyNumberFormat="1" applyFont="1" applyAlignment="1">
      <alignment horizontal="center"/>
    </xf>
    <xf numFmtId="9" fontId="36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left"/>
    </xf>
    <xf numFmtId="2" fontId="85" fillId="0" borderId="0" xfId="0" applyNumberFormat="1" applyFont="1" applyAlignment="1">
      <alignment horizontal="left"/>
    </xf>
    <xf numFmtId="0" fontId="98" fillId="0" borderId="19" xfId="0" applyFont="1" applyBorder="1" applyAlignment="1">
      <alignment horizontal="left"/>
    </xf>
    <xf numFmtId="2" fontId="85" fillId="0" borderId="26" xfId="0" applyNumberFormat="1" applyFont="1" applyBorder="1" applyAlignment="1">
      <alignment horizontal="left"/>
    </xf>
    <xf numFmtId="167" fontId="92" fillId="18" borderId="77" xfId="0" applyNumberFormat="1" applyFont="1" applyFill="1" applyBorder="1" applyAlignment="1">
      <alignment horizontal="center"/>
    </xf>
    <xf numFmtId="167" fontId="40" fillId="18" borderId="79" xfId="0" applyNumberFormat="1" applyFont="1" applyFill="1" applyBorder="1" applyAlignment="1">
      <alignment horizontal="center"/>
    </xf>
    <xf numFmtId="168" fontId="17" fillId="0" borderId="0" xfId="0" applyNumberFormat="1" applyFont="1" applyAlignment="1">
      <alignment horizontal="left"/>
    </xf>
    <xf numFmtId="2" fontId="17" fillId="0" borderId="0" xfId="0" applyNumberFormat="1" applyFont="1" applyAlignment="1">
      <alignment horizontal="left"/>
    </xf>
    <xf numFmtId="167" fontId="17" fillId="0" borderId="0" xfId="0" applyNumberFormat="1" applyFont="1" applyAlignment="1">
      <alignment horizontal="left"/>
    </xf>
    <xf numFmtId="2" fontId="18" fillId="0" borderId="61" xfId="0" applyNumberFormat="1" applyFont="1" applyBorder="1" applyAlignment="1">
      <alignment horizontal="center"/>
    </xf>
    <xf numFmtId="167" fontId="22" fillId="0" borderId="0" xfId="0" applyNumberFormat="1" applyFont="1" applyAlignment="1">
      <alignment horizontal="left"/>
    </xf>
    <xf numFmtId="166" fontId="22" fillId="0" borderId="0" xfId="0" applyNumberFormat="1" applyFont="1" applyAlignment="1">
      <alignment horizontal="left"/>
    </xf>
    <xf numFmtId="0" fontId="14" fillId="0" borderId="39" xfId="0" applyFont="1" applyBorder="1"/>
    <xf numFmtId="0" fontId="14" fillId="0" borderId="37" xfId="0" applyFont="1" applyBorder="1"/>
    <xf numFmtId="0" fontId="14" fillId="0" borderId="24" xfId="0" applyFont="1" applyBorder="1"/>
    <xf numFmtId="167" fontId="18" fillId="0" borderId="24" xfId="0" applyNumberFormat="1" applyFont="1" applyBorder="1"/>
    <xf numFmtId="2" fontId="17" fillId="0" borderId="18" xfId="0" applyNumberFormat="1" applyFont="1" applyBorder="1" applyAlignment="1">
      <alignment horizontal="center"/>
    </xf>
    <xf numFmtId="167" fontId="17" fillId="0" borderId="36" xfId="0" applyNumberFormat="1" applyFont="1" applyBorder="1" applyAlignment="1">
      <alignment horizontal="center"/>
    </xf>
    <xf numFmtId="2" fontId="17" fillId="0" borderId="37" xfId="0" applyNumberFormat="1" applyFont="1" applyBorder="1" applyAlignment="1">
      <alignment horizontal="center"/>
    </xf>
    <xf numFmtId="167" fontId="17" fillId="0" borderId="37" xfId="0" applyNumberFormat="1" applyFont="1" applyBorder="1" applyAlignment="1">
      <alignment horizontal="center"/>
    </xf>
    <xf numFmtId="2" fontId="98" fillId="4" borderId="54" xfId="0" applyNumberFormat="1" applyFont="1" applyFill="1" applyBorder="1" applyAlignment="1">
      <alignment horizontal="center"/>
    </xf>
    <xf numFmtId="2" fontId="98" fillId="4" borderId="81" xfId="0" applyNumberFormat="1" applyFont="1" applyFill="1" applyBorder="1" applyAlignment="1">
      <alignment horizontal="center"/>
    </xf>
    <xf numFmtId="2" fontId="98" fillId="4" borderId="38" xfId="0" applyNumberFormat="1" applyFont="1" applyFill="1" applyBorder="1" applyAlignment="1">
      <alignment horizontal="center"/>
    </xf>
    <xf numFmtId="2" fontId="98" fillId="4" borderId="82" xfId="0" applyNumberFormat="1" applyFont="1" applyFill="1" applyBorder="1" applyAlignment="1">
      <alignment horizontal="center"/>
    </xf>
    <xf numFmtId="2" fontId="98" fillId="4" borderId="80" xfId="0" applyNumberFormat="1" applyFont="1" applyFill="1" applyBorder="1" applyAlignment="1">
      <alignment horizontal="center"/>
    </xf>
    <xf numFmtId="2" fontId="98" fillId="4" borderId="75" xfId="0" applyNumberFormat="1" applyFont="1" applyFill="1" applyBorder="1" applyAlignment="1">
      <alignment horizontal="center"/>
    </xf>
    <xf numFmtId="166" fontId="98" fillId="4" borderId="81" xfId="0" applyNumberFormat="1" applyFont="1" applyFill="1" applyBorder="1" applyAlignment="1">
      <alignment horizontal="center"/>
    </xf>
    <xf numFmtId="1" fontId="2" fillId="0" borderId="0" xfId="0" applyNumberFormat="1" applyFont="1" applyAlignment="1">
      <alignment horizontal="left"/>
    </xf>
    <xf numFmtId="0" fontId="32" fillId="0" borderId="0" xfId="0" applyFont="1" applyAlignment="1">
      <alignment vertical="center"/>
    </xf>
    <xf numFmtId="2" fontId="85" fillId="0" borderId="0" xfId="0" applyNumberFormat="1" applyFont="1" applyAlignment="1">
      <alignment horizontal="left" vertical="center" wrapText="1"/>
    </xf>
    <xf numFmtId="0" fontId="54" fillId="0" borderId="2" xfId="0" applyFont="1" applyBorder="1"/>
    <xf numFmtId="0" fontId="54" fillId="0" borderId="27" xfId="0" applyFont="1" applyBorder="1" applyAlignment="1">
      <alignment horizontal="center"/>
    </xf>
    <xf numFmtId="0" fontId="54" fillId="0" borderId="0" xfId="0" applyFont="1" applyAlignment="1">
      <alignment horizontal="left"/>
    </xf>
    <xf numFmtId="0" fontId="71" fillId="0" borderId="0" xfId="0" applyFont="1"/>
    <xf numFmtId="167" fontId="128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54" fillId="0" borderId="2" xfId="0" applyFont="1" applyBorder="1" applyAlignment="1">
      <alignment horizontal="center"/>
    </xf>
    <xf numFmtId="49" fontId="14" fillId="0" borderId="0" xfId="0" applyNumberFormat="1" applyFont="1" applyAlignment="1">
      <alignment horizontal="center"/>
    </xf>
    <xf numFmtId="0" fontId="54" fillId="0" borderId="9" xfId="0" applyFont="1" applyBorder="1" applyAlignment="1">
      <alignment horizontal="center"/>
    </xf>
    <xf numFmtId="2" fontId="14" fillId="0" borderId="0" xfId="0" applyNumberFormat="1" applyFont="1" applyAlignment="1">
      <alignment horizontal="left"/>
    </xf>
    <xf numFmtId="2" fontId="36" fillId="0" borderId="0" xfId="0" applyNumberFormat="1" applyFont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2" fontId="16" fillId="0" borderId="0" xfId="0" applyNumberFormat="1" applyFont="1" applyAlignment="1">
      <alignment horizontal="center" vertical="center" wrapText="1"/>
    </xf>
    <xf numFmtId="167" fontId="2" fillId="0" borderId="0" xfId="0" applyNumberFormat="1" applyFont="1"/>
    <xf numFmtId="0" fontId="119" fillId="0" borderId="0" xfId="0" applyFont="1" applyAlignment="1">
      <alignment horizontal="left"/>
    </xf>
    <xf numFmtId="0" fontId="91" fillId="0" borderId="0" xfId="0" applyFont="1" applyAlignment="1">
      <alignment horizontal="left"/>
    </xf>
    <xf numFmtId="0" fontId="103" fillId="0" borderId="0" xfId="0" applyFont="1" applyAlignment="1">
      <alignment horizontal="left"/>
    </xf>
    <xf numFmtId="167" fontId="14" fillId="0" borderId="0" xfId="0" applyNumberFormat="1" applyFont="1" applyAlignment="1">
      <alignment horizontal="left"/>
    </xf>
    <xf numFmtId="49" fontId="17" fillId="0" borderId="0" xfId="0" applyNumberFormat="1" applyFont="1"/>
    <xf numFmtId="2" fontId="38" fillId="0" borderId="26" xfId="0" applyNumberFormat="1" applyFont="1" applyBorder="1" applyAlignment="1">
      <alignment horizontal="left"/>
    </xf>
    <xf numFmtId="0" fontId="129" fillId="0" borderId="19" xfId="0" applyFont="1" applyBorder="1" applyAlignment="1">
      <alignment horizontal="left"/>
    </xf>
    <xf numFmtId="0" fontId="130" fillId="12" borderId="68" xfId="0" applyFont="1" applyFill="1" applyBorder="1" applyAlignment="1">
      <alignment horizontal="center"/>
    </xf>
    <xf numFmtId="2" fontId="14" fillId="0" borderId="18" xfId="0" applyNumberFormat="1" applyFont="1" applyBorder="1" applyAlignment="1">
      <alignment horizontal="center"/>
    </xf>
    <xf numFmtId="2" fontId="14" fillId="0" borderId="37" xfId="0" applyNumberFormat="1" applyFont="1" applyBorder="1" applyAlignment="1">
      <alignment horizontal="center"/>
    </xf>
    <xf numFmtId="2" fontId="14" fillId="0" borderId="3" xfId="0" applyNumberFormat="1" applyFont="1" applyBorder="1" applyAlignment="1">
      <alignment horizontal="center"/>
    </xf>
    <xf numFmtId="2" fontId="92" fillId="2" borderId="80" xfId="0" applyNumberFormat="1" applyFont="1" applyFill="1" applyBorder="1" applyAlignment="1">
      <alignment horizontal="center"/>
    </xf>
    <xf numFmtId="2" fontId="92" fillId="2" borderId="81" xfId="0" applyNumberFormat="1" applyFont="1" applyFill="1" applyBorder="1" applyAlignment="1">
      <alignment horizontal="center"/>
    </xf>
    <xf numFmtId="2" fontId="92" fillId="0" borderId="81" xfId="0" applyNumberFormat="1" applyFont="1" applyBorder="1" applyAlignment="1">
      <alignment horizontal="center"/>
    </xf>
    <xf numFmtId="166" fontId="92" fillId="0" borderId="75" xfId="0" applyNumberFormat="1" applyFont="1" applyBorder="1" applyAlignment="1">
      <alignment horizontal="center"/>
    </xf>
    <xf numFmtId="166" fontId="92" fillId="0" borderId="81" xfId="0" applyNumberFormat="1" applyFont="1" applyBorder="1" applyAlignment="1">
      <alignment horizontal="center"/>
    </xf>
    <xf numFmtId="166" fontId="92" fillId="2" borderId="31" xfId="0" applyNumberFormat="1" applyFont="1" applyFill="1" applyBorder="1" applyAlignment="1">
      <alignment horizontal="center"/>
    </xf>
    <xf numFmtId="2" fontId="92" fillId="2" borderId="80" xfId="0" applyNumberFormat="1" applyFont="1" applyFill="1" applyBorder="1" applyAlignment="1"/>
    <xf numFmtId="2" fontId="92" fillId="0" borderId="81" xfId="0" applyNumberFormat="1" applyFont="1" applyBorder="1" applyAlignment="1"/>
    <xf numFmtId="166" fontId="92" fillId="2" borderId="81" xfId="0" applyNumberFormat="1" applyFont="1" applyFill="1" applyBorder="1" applyAlignment="1"/>
    <xf numFmtId="167" fontId="92" fillId="2" borderId="81" xfId="0" applyNumberFormat="1" applyFont="1" applyFill="1" applyBorder="1" applyAlignment="1"/>
    <xf numFmtId="167" fontId="92" fillId="2" borderId="80" xfId="0" applyNumberFormat="1" applyFont="1" applyFill="1" applyBorder="1" applyAlignment="1"/>
    <xf numFmtId="167" fontId="92" fillId="0" borderId="81" xfId="0" applyNumberFormat="1" applyFont="1" applyBorder="1" applyAlignment="1"/>
    <xf numFmtId="2" fontId="92" fillId="0" borderId="75" xfId="0" applyNumberFormat="1" applyFont="1" applyBorder="1" applyAlignment="1"/>
    <xf numFmtId="2" fontId="92" fillId="2" borderId="31" xfId="0" applyNumberFormat="1" applyFont="1" applyFill="1" applyBorder="1" applyAlignment="1"/>
    <xf numFmtId="2" fontId="92" fillId="2" borderId="64" xfId="0" applyNumberFormat="1" applyFont="1" applyFill="1" applyBorder="1" applyAlignment="1">
      <alignment horizontal="center"/>
    </xf>
    <xf numFmtId="2" fontId="92" fillId="2" borderId="65" xfId="0" applyNumberFormat="1" applyFont="1" applyFill="1" applyBorder="1" applyAlignment="1">
      <alignment horizontal="center"/>
    </xf>
    <xf numFmtId="2" fontId="92" fillId="0" borderId="65" xfId="0" applyNumberFormat="1" applyFont="1" applyBorder="1" applyAlignment="1">
      <alignment horizontal="center"/>
    </xf>
    <xf numFmtId="166" fontId="92" fillId="0" borderId="69" xfId="0" applyNumberFormat="1" applyFont="1" applyBorder="1" applyAlignment="1">
      <alignment horizontal="center"/>
    </xf>
    <xf numFmtId="166" fontId="92" fillId="2" borderId="65" xfId="0" applyNumberFormat="1" applyFont="1" applyFill="1" applyBorder="1" applyAlignment="1">
      <alignment horizontal="center"/>
    </xf>
    <xf numFmtId="166" fontId="92" fillId="0" borderId="65" xfId="0" applyNumberFormat="1" applyFont="1" applyBorder="1" applyAlignment="1">
      <alignment horizontal="center"/>
    </xf>
    <xf numFmtId="166" fontId="92" fillId="2" borderId="74" xfId="0" applyNumberFormat="1" applyFont="1" applyFill="1" applyBorder="1" applyAlignment="1">
      <alignment horizontal="center"/>
    </xf>
    <xf numFmtId="167" fontId="92" fillId="0" borderId="66" xfId="0" applyNumberFormat="1" applyFont="1" applyBorder="1" applyAlignment="1">
      <alignment horizontal="center"/>
    </xf>
    <xf numFmtId="2" fontId="92" fillId="0" borderId="66" xfId="0" applyNumberFormat="1" applyFont="1" applyBorder="1" applyAlignment="1">
      <alignment horizontal="center"/>
    </xf>
    <xf numFmtId="166" fontId="92" fillId="3" borderId="77" xfId="0" applyNumberFormat="1" applyFont="1" applyFill="1" applyBorder="1" applyAlignment="1">
      <alignment horizontal="center"/>
    </xf>
    <xf numFmtId="2" fontId="92" fillId="0" borderId="75" xfId="0" applyNumberFormat="1" applyFont="1" applyBorder="1" applyAlignment="1">
      <alignment horizontal="center"/>
    </xf>
    <xf numFmtId="2" fontId="92" fillId="2" borderId="31" xfId="0" applyNumberFormat="1" applyFont="1" applyFill="1" applyBorder="1" applyAlignment="1">
      <alignment horizontal="center"/>
    </xf>
    <xf numFmtId="2" fontId="92" fillId="0" borderId="82" xfId="0" applyNumberFormat="1" applyFont="1" applyBorder="1" applyAlignment="1">
      <alignment horizontal="center"/>
    </xf>
    <xf numFmtId="2" fontId="17" fillId="0" borderId="64" xfId="0" applyNumberFormat="1" applyFont="1" applyBorder="1" applyAlignment="1">
      <alignment horizontal="left"/>
    </xf>
    <xf numFmtId="2" fontId="17" fillId="0" borderId="65" xfId="0" applyNumberFormat="1" applyFont="1" applyBorder="1" applyAlignment="1">
      <alignment horizontal="left"/>
    </xf>
    <xf numFmtId="2" fontId="17" fillId="0" borderId="66" xfId="0" applyNumberFormat="1" applyFont="1" applyBorder="1" applyAlignment="1">
      <alignment horizontal="left"/>
    </xf>
    <xf numFmtId="166" fontId="35" fillId="0" borderId="24" xfId="0" applyNumberFormat="1" applyFont="1" applyBorder="1" applyAlignment="1">
      <alignment horizontal="center"/>
    </xf>
    <xf numFmtId="1" fontId="38" fillId="4" borderId="81" xfId="0" applyNumberFormat="1" applyFont="1" applyFill="1" applyBorder="1" applyAlignment="1">
      <alignment horizontal="center"/>
    </xf>
    <xf numFmtId="1" fontId="92" fillId="3" borderId="77" xfId="0" applyNumberFormat="1" applyFont="1" applyFill="1" applyBorder="1" applyAlignment="1">
      <alignment horizontal="center"/>
    </xf>
    <xf numFmtId="166" fontId="35" fillId="0" borderId="58" xfId="0" applyNumberFormat="1" applyFont="1" applyBorder="1" applyAlignment="1">
      <alignment horizontal="center" vertical="center"/>
    </xf>
    <xf numFmtId="2" fontId="35" fillId="0" borderId="39" xfId="0" applyNumberFormat="1" applyFont="1" applyBorder="1" applyAlignment="1">
      <alignment horizontal="center"/>
    </xf>
    <xf numFmtId="167" fontId="35" fillId="0" borderId="37" xfId="0" applyNumberFormat="1" applyFont="1" applyBorder="1" applyAlignment="1">
      <alignment horizontal="center"/>
    </xf>
    <xf numFmtId="2" fontId="118" fillId="0" borderId="24" xfId="0" applyNumberFormat="1" applyFont="1" applyBorder="1" applyAlignment="1">
      <alignment horizontal="center"/>
    </xf>
    <xf numFmtId="167" fontId="35" fillId="0" borderId="24" xfId="0" applyNumberFormat="1" applyFont="1" applyBorder="1" applyAlignment="1">
      <alignment horizontal="center"/>
    </xf>
    <xf numFmtId="167" fontId="118" fillId="0" borderId="24" xfId="0" applyNumberFormat="1" applyFont="1" applyBorder="1" applyAlignment="1">
      <alignment horizontal="center"/>
    </xf>
    <xf numFmtId="167" fontId="118" fillId="0" borderId="25" xfId="0" applyNumberFormat="1" applyFont="1" applyBorder="1" applyAlignment="1">
      <alignment horizontal="center"/>
    </xf>
    <xf numFmtId="166" fontId="118" fillId="0" borderId="24" xfId="0" applyNumberFormat="1" applyFont="1" applyBorder="1" applyAlignment="1">
      <alignment horizontal="center"/>
    </xf>
    <xf numFmtId="1" fontId="35" fillId="0" borderId="24" xfId="0" applyNumberFormat="1" applyFont="1" applyBorder="1" applyAlignment="1">
      <alignment horizontal="center"/>
    </xf>
    <xf numFmtId="2" fontId="92" fillId="0" borderId="82" xfId="0" applyNumberFormat="1" applyFont="1" applyBorder="1" applyAlignment="1"/>
    <xf numFmtId="1" fontId="98" fillId="4" borderId="81" xfId="0" applyNumberFormat="1" applyFont="1" applyFill="1" applyBorder="1" applyAlignment="1">
      <alignment horizontal="center"/>
    </xf>
    <xf numFmtId="2" fontId="98" fillId="4" borderId="40" xfId="0" applyNumberFormat="1" applyFont="1" applyFill="1" applyBorder="1" applyAlignment="1">
      <alignment horizontal="center"/>
    </xf>
    <xf numFmtId="1" fontId="40" fillId="18" borderId="77" xfId="0" applyNumberFormat="1" applyFont="1" applyFill="1" applyBorder="1" applyAlignment="1">
      <alignment horizontal="center"/>
    </xf>
    <xf numFmtId="0" fontId="124" fillId="0" borderId="0" xfId="0" applyFont="1" applyFill="1" applyBorder="1" applyAlignment="1">
      <alignment horizontal="left"/>
    </xf>
    <xf numFmtId="0" fontId="71" fillId="0" borderId="0" xfId="0" applyFont="1" applyFill="1" applyBorder="1" applyAlignment="1">
      <alignment horizontal="center"/>
    </xf>
    <xf numFmtId="0" fontId="55" fillId="0" borderId="0" xfId="0" applyFont="1" applyFill="1" applyBorder="1" applyAlignment="1">
      <alignment horizontal="right"/>
    </xf>
    <xf numFmtId="165" fontId="55" fillId="0" borderId="0" xfId="0" applyNumberFormat="1" applyFont="1" applyFill="1" applyBorder="1" applyAlignment="1">
      <alignment horizontal="right"/>
    </xf>
    <xf numFmtId="168" fontId="92" fillId="0" borderId="0" xfId="0" applyNumberFormat="1" applyFont="1" applyFill="1" applyBorder="1" applyAlignment="1">
      <alignment horizontal="center"/>
    </xf>
    <xf numFmtId="167" fontId="35" fillId="0" borderId="0" xfId="0" applyNumberFormat="1" applyFont="1" applyFill="1" applyBorder="1" applyAlignment="1">
      <alignment horizontal="center" vertical="center"/>
    </xf>
    <xf numFmtId="1" fontId="35" fillId="0" borderId="0" xfId="0" applyNumberFormat="1" applyFont="1" applyFill="1" applyBorder="1" applyAlignment="1">
      <alignment horizontal="center" vertical="center"/>
    </xf>
    <xf numFmtId="0" fontId="118" fillId="0" borderId="0" xfId="0" applyFont="1" applyFill="1" applyBorder="1" applyAlignment="1">
      <alignment horizontal="left"/>
    </xf>
    <xf numFmtId="171" fontId="35" fillId="0" borderId="0" xfId="0" applyNumberFormat="1" applyFont="1" applyFill="1" applyBorder="1" applyAlignment="1">
      <alignment horizontal="left"/>
    </xf>
    <xf numFmtId="0" fontId="118" fillId="0" borderId="0" xfId="0" applyFont="1" applyFill="1" applyBorder="1"/>
    <xf numFmtId="0" fontId="35" fillId="0" borderId="0" xfId="0" applyFont="1" applyFill="1" applyBorder="1" applyAlignment="1">
      <alignment horizontal="left"/>
    </xf>
    <xf numFmtId="166" fontId="35" fillId="0" borderId="0" xfId="0" applyNumberFormat="1" applyFont="1"/>
    <xf numFmtId="167" fontId="7" fillId="0" borderId="0" xfId="0" applyNumberFormat="1" applyFont="1"/>
    <xf numFmtId="167" fontId="54" fillId="0" borderId="0" xfId="0" applyNumberFormat="1" applyFont="1" applyAlignment="1">
      <alignment horizontal="left"/>
    </xf>
    <xf numFmtId="167" fontId="131" fillId="0" borderId="0" xfId="0" applyNumberFormat="1" applyFont="1" applyAlignment="1">
      <alignment horizontal="left"/>
    </xf>
    <xf numFmtId="0" fontId="2" fillId="0" borderId="67" xfId="0" applyFont="1" applyFill="1" applyBorder="1" applyAlignment="1">
      <alignment horizontal="center"/>
    </xf>
    <xf numFmtId="0" fontId="22" fillId="0" borderId="67" xfId="0" applyFont="1" applyFill="1" applyBorder="1" applyAlignment="1">
      <alignment horizontal="center"/>
    </xf>
    <xf numFmtId="0" fontId="2" fillId="0" borderId="87" xfId="0" applyFont="1" applyFill="1" applyBorder="1" applyAlignment="1">
      <alignment horizontal="center"/>
    </xf>
    <xf numFmtId="0" fontId="47" fillId="0" borderId="37" xfId="0" applyFont="1" applyFill="1" applyBorder="1" applyAlignment="1">
      <alignment horizontal="center"/>
    </xf>
    <xf numFmtId="0" fontId="48" fillId="0" borderId="3" xfId="0" applyFont="1" applyBorder="1" applyAlignment="1">
      <alignment horizontal="left"/>
    </xf>
    <xf numFmtId="0" fontId="0" fillId="0" borderId="35" xfId="0" applyFill="1" applyBorder="1"/>
    <xf numFmtId="0" fontId="17" fillId="0" borderId="57" xfId="0" applyFont="1" applyFill="1" applyBorder="1"/>
    <xf numFmtId="0" fontId="14" fillId="0" borderId="63" xfId="0" applyFont="1" applyFill="1" applyBorder="1" applyAlignment="1">
      <alignment horizontal="left"/>
    </xf>
    <xf numFmtId="0" fontId="0" fillId="0" borderId="32" xfId="0" applyFill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65" fillId="0" borderId="81" xfId="0" applyFont="1" applyFill="1" applyBorder="1"/>
    <xf numFmtId="0" fontId="14" fillId="0" borderId="57" xfId="0" applyFont="1" applyFill="1" applyBorder="1" applyAlignment="1">
      <alignment horizontal="left"/>
    </xf>
    <xf numFmtId="0" fontId="0" fillId="0" borderId="48" xfId="0" applyFill="1" applyBorder="1" applyAlignment="1">
      <alignment horizontal="right"/>
    </xf>
    <xf numFmtId="0" fontId="2" fillId="0" borderId="83" xfId="0" applyFont="1" applyFill="1" applyBorder="1"/>
    <xf numFmtId="2" fontId="10" fillId="0" borderId="39" xfId="0" applyNumberFormat="1" applyFont="1" applyBorder="1" applyAlignment="1">
      <alignment horizontal="center"/>
    </xf>
    <xf numFmtId="0" fontId="67" fillId="0" borderId="19" xfId="0" applyFont="1" applyBorder="1" applyAlignment="1">
      <alignment horizontal="center"/>
    </xf>
    <xf numFmtId="0" fontId="124" fillId="0" borderId="0" xfId="0" applyFont="1" applyBorder="1" applyAlignment="1">
      <alignment horizontal="left"/>
    </xf>
    <xf numFmtId="0" fontId="118" fillId="0" borderId="0" xfId="0" applyFont="1" applyFill="1" applyBorder="1" applyAlignment="1">
      <alignment horizontal="center"/>
    </xf>
    <xf numFmtId="166" fontId="40" fillId="2" borderId="0" xfId="0" applyNumberFormat="1" applyFont="1" applyFill="1" applyBorder="1" applyAlignment="1">
      <alignment horizontal="center"/>
    </xf>
    <xf numFmtId="167" fontId="92" fillId="2" borderId="0" xfId="0" applyNumberFormat="1" applyFont="1" applyFill="1" applyBorder="1" applyAlignment="1">
      <alignment horizontal="center"/>
    </xf>
    <xf numFmtId="168" fontId="92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167" fontId="133" fillId="0" borderId="0" xfId="0" applyNumberFormat="1" applyFont="1" applyAlignment="1">
      <alignment horizontal="left"/>
    </xf>
    <xf numFmtId="168" fontId="133" fillId="0" borderId="0" xfId="0" applyNumberFormat="1" applyFont="1" applyAlignment="1">
      <alignment horizontal="left"/>
    </xf>
    <xf numFmtId="2" fontId="16" fillId="0" borderId="9" xfId="0" applyNumberFormat="1" applyFont="1" applyBorder="1" applyAlignment="1">
      <alignment horizontal="center" vertical="center" wrapText="1"/>
    </xf>
    <xf numFmtId="0" fontId="22" fillId="0" borderId="55" xfId="0" applyFon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1" fillId="0" borderId="0" xfId="0" applyFont="1" applyFill="1"/>
    <xf numFmtId="0" fontId="104" fillId="0" borderId="0" xfId="0" applyFont="1" applyFill="1" applyBorder="1"/>
    <xf numFmtId="0" fontId="91" fillId="0" borderId="0" xfId="0" applyFont="1" applyFill="1" applyBorder="1"/>
    <xf numFmtId="0" fontId="0" fillId="0" borderId="40" xfId="0" applyFill="1" applyBorder="1"/>
    <xf numFmtId="2" fontId="76" fillId="0" borderId="73" xfId="0" applyNumberFormat="1" applyFont="1" applyFill="1" applyBorder="1" applyAlignment="1">
      <alignment horizontal="left"/>
    </xf>
    <xf numFmtId="0" fontId="35" fillId="0" borderId="16" xfId="0" applyFont="1" applyFill="1" applyBorder="1"/>
    <xf numFmtId="0" fontId="48" fillId="0" borderId="2" xfId="0" applyFont="1" applyFill="1" applyBorder="1"/>
    <xf numFmtId="0" fontId="78" fillId="0" borderId="19" xfId="0" applyFont="1" applyFill="1" applyBorder="1"/>
    <xf numFmtId="0" fontId="80" fillId="0" borderId="25" xfId="0" applyFont="1" applyFill="1" applyBorder="1" applyAlignment="1">
      <alignment horizontal="left"/>
    </xf>
    <xf numFmtId="0" fontId="61" fillId="0" borderId="3" xfId="0" applyFont="1" applyFill="1" applyBorder="1"/>
    <xf numFmtId="0" fontId="50" fillId="0" borderId="19" xfId="0" applyFont="1" applyFill="1" applyBorder="1"/>
    <xf numFmtId="0" fontId="50" fillId="0" borderId="85" xfId="0" applyFont="1" applyFill="1" applyBorder="1" applyAlignment="1">
      <alignment horizontal="left"/>
    </xf>
    <xf numFmtId="0" fontId="47" fillId="0" borderId="10" xfId="0" applyFont="1" applyFill="1" applyBorder="1"/>
    <xf numFmtId="0" fontId="47" fillId="0" borderId="14" xfId="0" applyFont="1" applyFill="1" applyBorder="1"/>
    <xf numFmtId="0" fontId="2" fillId="0" borderId="37" xfId="0" applyFont="1" applyFill="1" applyBorder="1" applyAlignment="1">
      <alignment horizontal="left"/>
    </xf>
    <xf numFmtId="0" fontId="2" fillId="0" borderId="37" xfId="0" applyFont="1" applyFill="1" applyBorder="1"/>
    <xf numFmtId="0" fontId="47" fillId="0" borderId="26" xfId="0" applyFont="1" applyBorder="1" applyAlignment="1">
      <alignment horizontal="center"/>
    </xf>
    <xf numFmtId="2" fontId="36" fillId="0" borderId="26" xfId="0" applyNumberFormat="1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center"/>
    </xf>
    <xf numFmtId="2" fontId="16" fillId="0" borderId="26" xfId="0" applyNumberFormat="1" applyFont="1" applyBorder="1" applyAlignment="1">
      <alignment horizontal="center" vertical="center" wrapText="1"/>
    </xf>
    <xf numFmtId="0" fontId="66" fillId="0" borderId="38" xfId="0" applyFont="1" applyFill="1" applyBorder="1"/>
    <xf numFmtId="0" fontId="66" fillId="0" borderId="26" xfId="0" applyFont="1" applyFill="1" applyBorder="1"/>
    <xf numFmtId="0" fontId="50" fillId="0" borderId="16" xfId="0" applyFont="1" applyFill="1" applyBorder="1"/>
    <xf numFmtId="0" fontId="0" fillId="0" borderId="10" xfId="0" applyFill="1" applyBorder="1"/>
    <xf numFmtId="0" fontId="0" fillId="0" borderId="14" xfId="0" applyFill="1" applyBorder="1"/>
    <xf numFmtId="168" fontId="17" fillId="0" borderId="0" xfId="0" applyNumberFormat="1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167" fontId="14" fillId="0" borderId="0" xfId="0" applyNumberFormat="1" applyFont="1" applyFill="1" applyBorder="1" applyAlignment="1">
      <alignment horizontal="left"/>
    </xf>
    <xf numFmtId="165" fontId="55" fillId="0" borderId="0" xfId="0" applyNumberFormat="1" applyFont="1" applyBorder="1" applyAlignment="1">
      <alignment horizontal="right"/>
    </xf>
    <xf numFmtId="0" fontId="66" fillId="0" borderId="78" xfId="0" applyFont="1" applyFill="1" applyBorder="1"/>
    <xf numFmtId="0" fontId="22" fillId="0" borderId="16" xfId="0" applyFont="1" applyFill="1" applyBorder="1"/>
    <xf numFmtId="0" fontId="45" fillId="0" borderId="63" xfId="0" applyFont="1" applyFill="1" applyBorder="1"/>
    <xf numFmtId="0" fontId="75" fillId="0" borderId="79" xfId="0" applyFont="1" applyFill="1" applyBorder="1" applyAlignment="1">
      <alignment horizontal="left"/>
    </xf>
    <xf numFmtId="1" fontId="22" fillId="0" borderId="67" xfId="0" applyNumberFormat="1" applyFont="1" applyFill="1" applyBorder="1" applyAlignment="1">
      <alignment horizontal="center"/>
    </xf>
    <xf numFmtId="49" fontId="55" fillId="0" borderId="67" xfId="0" applyNumberFormat="1" applyFont="1" applyBorder="1" applyAlignment="1">
      <alignment horizontal="right"/>
    </xf>
    <xf numFmtId="0" fontId="50" fillId="0" borderId="18" xfId="0" applyFont="1" applyFill="1" applyBorder="1"/>
    <xf numFmtId="167" fontId="0" fillId="0" borderId="0" xfId="0" applyNumberFormat="1" applyFill="1" applyBorder="1" applyAlignment="1">
      <alignment horizontal="left"/>
    </xf>
    <xf numFmtId="0" fontId="134" fillId="0" borderId="67" xfId="0" applyFont="1" applyBorder="1" applyAlignment="1">
      <alignment horizontal="right"/>
    </xf>
    <xf numFmtId="1" fontId="17" fillId="0" borderId="77" xfId="0" applyNumberFormat="1" applyFont="1" applyBorder="1" applyAlignment="1">
      <alignment horizontal="center"/>
    </xf>
    <xf numFmtId="2" fontId="17" fillId="0" borderId="77" xfId="0" applyNumberFormat="1" applyFont="1" applyBorder="1" applyAlignment="1">
      <alignment horizontal="center"/>
    </xf>
    <xf numFmtId="0" fontId="61" fillId="0" borderId="18" xfId="0" applyFont="1" applyFill="1" applyBorder="1"/>
    <xf numFmtId="0" fontId="76" fillId="0" borderId="82" xfId="0" applyFont="1" applyFill="1" applyBorder="1" applyAlignment="1">
      <alignment horizontal="left"/>
    </xf>
    <xf numFmtId="0" fontId="66" fillId="0" borderId="15" xfId="0" applyFont="1" applyFill="1" applyBorder="1"/>
    <xf numFmtId="0" fontId="5" fillId="0" borderId="15" xfId="0" applyFont="1" applyFill="1" applyBorder="1"/>
    <xf numFmtId="0" fontId="48" fillId="0" borderId="27" xfId="0" applyFont="1" applyFill="1" applyBorder="1"/>
    <xf numFmtId="0" fontId="80" fillId="0" borderId="7" xfId="0" applyFont="1" applyFill="1" applyBorder="1" applyAlignment="1">
      <alignment horizontal="left"/>
    </xf>
    <xf numFmtId="0" fontId="80" fillId="0" borderId="73" xfId="0" applyFont="1" applyFill="1" applyBorder="1" applyAlignment="1">
      <alignment horizontal="left"/>
    </xf>
    <xf numFmtId="0" fontId="45" fillId="0" borderId="80" xfId="0" applyFont="1" applyFill="1" applyBorder="1"/>
    <xf numFmtId="0" fontId="2" fillId="0" borderId="65" xfId="0" applyFont="1" applyFill="1" applyBorder="1" applyAlignment="1">
      <alignment horizontal="left"/>
    </xf>
    <xf numFmtId="0" fontId="22" fillId="0" borderId="80" xfId="0" applyFont="1" applyFill="1" applyBorder="1"/>
    <xf numFmtId="0" fontId="22" fillId="0" borderId="70" xfId="0" applyFont="1" applyFill="1" applyBorder="1"/>
    <xf numFmtId="0" fontId="8" fillId="0" borderId="18" xfId="0" applyFont="1" applyFill="1" applyBorder="1"/>
    <xf numFmtId="0" fontId="8" fillId="0" borderId="35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7" fillId="0" borderId="35" xfId="0" applyFont="1" applyFill="1" applyBorder="1"/>
    <xf numFmtId="0" fontId="22" fillId="0" borderId="59" xfId="0" applyFont="1" applyFill="1" applyBorder="1"/>
    <xf numFmtId="0" fontId="28" fillId="0" borderId="66" xfId="0" applyFont="1" applyFill="1" applyBorder="1" applyAlignment="1">
      <alignment horizontal="left"/>
    </xf>
    <xf numFmtId="0" fontId="66" fillId="0" borderId="81" xfId="0" applyFont="1" applyFill="1" applyBorder="1"/>
    <xf numFmtId="2" fontId="8" fillId="0" borderId="3" xfId="0" applyNumberFormat="1" applyFont="1" applyFill="1" applyBorder="1" applyAlignment="1">
      <alignment horizontal="left"/>
    </xf>
    <xf numFmtId="2" fontId="77" fillId="0" borderId="19" xfId="0" applyNumberFormat="1" applyFont="1" applyFill="1" applyBorder="1" applyAlignment="1">
      <alignment horizontal="left"/>
    </xf>
    <xf numFmtId="0" fontId="2" fillId="0" borderId="39" xfId="0" applyFont="1" applyFill="1" applyBorder="1"/>
    <xf numFmtId="0" fontId="28" fillId="0" borderId="29" xfId="0" applyFont="1" applyFill="1" applyBorder="1" applyAlignment="1">
      <alignment horizontal="left"/>
    </xf>
    <xf numFmtId="1" fontId="22" fillId="0" borderId="81" xfId="0" applyNumberFormat="1" applyFont="1" applyFill="1" applyBorder="1" applyAlignment="1">
      <alignment horizontal="left"/>
    </xf>
    <xf numFmtId="1" fontId="22" fillId="0" borderId="77" xfId="0" applyNumberFormat="1" applyFont="1" applyFill="1" applyBorder="1" applyAlignment="1">
      <alignment horizontal="left"/>
    </xf>
    <xf numFmtId="166" fontId="22" fillId="0" borderId="77" xfId="0" applyNumberFormat="1" applyFont="1" applyFill="1" applyBorder="1" applyAlignment="1">
      <alignment horizontal="left"/>
    </xf>
    <xf numFmtId="0" fontId="14" fillId="0" borderId="70" xfId="0" applyFont="1" applyFill="1" applyBorder="1" applyAlignment="1">
      <alignment horizontal="center"/>
    </xf>
    <xf numFmtId="0" fontId="0" fillId="0" borderId="67" xfId="0" applyFill="1" applyBorder="1" applyAlignment="1">
      <alignment horizontal="center"/>
    </xf>
    <xf numFmtId="0" fontId="55" fillId="0" borderId="67" xfId="0" applyFont="1" applyFill="1" applyBorder="1" applyAlignment="1">
      <alignment horizontal="right"/>
    </xf>
    <xf numFmtId="0" fontId="2" fillId="0" borderId="71" xfId="0" applyFont="1" applyFill="1" applyBorder="1"/>
    <xf numFmtId="1" fontId="36" fillId="0" borderId="68" xfId="0" applyNumberFormat="1" applyFont="1" applyFill="1" applyBorder="1" applyAlignment="1">
      <alignment horizontal="center"/>
    </xf>
    <xf numFmtId="0" fontId="14" fillId="0" borderId="67" xfId="0" applyFont="1" applyFill="1" applyBorder="1" applyAlignment="1">
      <alignment horizontal="right"/>
    </xf>
    <xf numFmtId="0" fontId="14" fillId="0" borderId="80" xfId="0" applyFont="1" applyFill="1" applyBorder="1" applyAlignment="1">
      <alignment horizontal="center"/>
    </xf>
    <xf numFmtId="0" fontId="14" fillId="0" borderId="81" xfId="0" applyFont="1" applyFill="1" applyBorder="1" applyAlignment="1">
      <alignment horizontal="center"/>
    </xf>
    <xf numFmtId="0" fontId="2" fillId="0" borderId="14" xfId="0" applyFont="1" applyFill="1" applyBorder="1"/>
    <xf numFmtId="0" fontId="2" fillId="0" borderId="86" xfId="0" applyFont="1" applyFill="1" applyBorder="1" applyAlignment="1">
      <alignment horizontal="center"/>
    </xf>
    <xf numFmtId="0" fontId="54" fillId="0" borderId="86" xfId="0" applyFont="1" applyFill="1" applyBorder="1" applyAlignment="1">
      <alignment horizontal="center"/>
    </xf>
    <xf numFmtId="167" fontId="10" fillId="0" borderId="29" xfId="0" applyNumberFormat="1" applyFont="1" applyFill="1" applyBorder="1" applyAlignment="1">
      <alignment horizontal="center" vertical="center"/>
    </xf>
    <xf numFmtId="0" fontId="48" fillId="0" borderId="18" xfId="0" applyFont="1" applyFill="1" applyBorder="1" applyAlignment="1">
      <alignment horizontal="left"/>
    </xf>
    <xf numFmtId="0" fontId="7" fillId="0" borderId="19" xfId="0" applyFont="1" applyFill="1" applyBorder="1" applyAlignment="1">
      <alignment horizontal="center"/>
    </xf>
    <xf numFmtId="0" fontId="0" fillId="0" borderId="26" xfId="0" applyFill="1" applyBorder="1" applyAlignment="1">
      <alignment horizontal="left"/>
    </xf>
    <xf numFmtId="0" fontId="0" fillId="0" borderId="44" xfId="0" applyFill="1" applyBorder="1" applyAlignment="1">
      <alignment horizontal="left"/>
    </xf>
    <xf numFmtId="0" fontId="0" fillId="0" borderId="50" xfId="0" applyFill="1" applyBorder="1" applyAlignment="1">
      <alignment horizontal="left"/>
    </xf>
    <xf numFmtId="1" fontId="36" fillId="0" borderId="67" xfId="0" applyNumberFormat="1" applyFont="1" applyFill="1" applyBorder="1" applyAlignment="1">
      <alignment horizontal="center"/>
    </xf>
    <xf numFmtId="165" fontId="14" fillId="0" borderId="67" xfId="0" applyNumberFormat="1" applyFont="1" applyFill="1" applyBorder="1" applyAlignment="1">
      <alignment horizontal="right"/>
    </xf>
    <xf numFmtId="0" fontId="2" fillId="0" borderId="1" xfId="0" applyFont="1" applyFill="1" applyBorder="1"/>
    <xf numFmtId="0" fontId="17" fillId="0" borderId="67" xfId="0" applyFont="1" applyFill="1" applyBorder="1" applyAlignment="1">
      <alignment horizontal="right"/>
    </xf>
    <xf numFmtId="0" fontId="2" fillId="0" borderId="38" xfId="0" applyFont="1" applyFill="1" applyBorder="1"/>
    <xf numFmtId="1" fontId="36" fillId="0" borderId="87" xfId="0" applyNumberFormat="1" applyFont="1" applyFill="1" applyBorder="1" applyAlignment="1">
      <alignment horizontal="center"/>
    </xf>
    <xf numFmtId="0" fontId="33" fillId="0" borderId="78" xfId="0" applyFont="1" applyFill="1" applyBorder="1" applyAlignment="1">
      <alignment horizontal="left"/>
    </xf>
    <xf numFmtId="1" fontId="106" fillId="0" borderId="87" xfId="0" applyNumberFormat="1" applyFont="1" applyFill="1" applyBorder="1" applyAlignment="1">
      <alignment horizontal="center"/>
    </xf>
    <xf numFmtId="0" fontId="8" fillId="0" borderId="3" xfId="0" applyFont="1" applyFill="1" applyBorder="1" applyAlignment="1">
      <alignment horizontal="right"/>
    </xf>
    <xf numFmtId="2" fontId="35" fillId="0" borderId="39" xfId="0" applyNumberFormat="1" applyFont="1" applyFill="1" applyBorder="1" applyAlignment="1">
      <alignment horizontal="center" vertical="center"/>
    </xf>
    <xf numFmtId="2" fontId="10" fillId="0" borderId="37" xfId="0" applyNumberFormat="1" applyFont="1" applyFill="1" applyBorder="1" applyAlignment="1">
      <alignment horizontal="center" vertical="center"/>
    </xf>
    <xf numFmtId="0" fontId="0" fillId="0" borderId="84" xfId="0" applyFill="1" applyBorder="1" applyAlignment="1">
      <alignment horizontal="left"/>
    </xf>
    <xf numFmtId="0" fontId="0" fillId="0" borderId="52" xfId="0" applyFill="1" applyBorder="1" applyAlignment="1">
      <alignment horizontal="left"/>
    </xf>
    <xf numFmtId="0" fontId="47" fillId="0" borderId="28" xfId="0" applyFont="1" applyFill="1" applyBorder="1" applyAlignment="1">
      <alignment horizontal="center"/>
    </xf>
    <xf numFmtId="2" fontId="35" fillId="0" borderId="23" xfId="0" applyNumberFormat="1" applyFont="1" applyFill="1" applyBorder="1" applyAlignment="1">
      <alignment horizontal="center" vertical="center"/>
    </xf>
    <xf numFmtId="2" fontId="35" fillId="0" borderId="24" xfId="0" applyNumberFormat="1" applyFont="1" applyFill="1" applyBorder="1" applyAlignment="1">
      <alignment horizontal="center" vertical="center"/>
    </xf>
    <xf numFmtId="2" fontId="35" fillId="0" borderId="25" xfId="0" applyNumberFormat="1" applyFont="1" applyFill="1" applyBorder="1" applyAlignment="1">
      <alignment horizontal="center" vertical="center"/>
    </xf>
    <xf numFmtId="0" fontId="118" fillId="0" borderId="3" xfId="0" applyFont="1" applyFill="1" applyBorder="1" applyAlignment="1">
      <alignment horizontal="left"/>
    </xf>
    <xf numFmtId="0" fontId="0" fillId="0" borderId="76" xfId="0" applyFill="1" applyBorder="1"/>
    <xf numFmtId="167" fontId="35" fillId="0" borderId="25" xfId="0" applyNumberFormat="1" applyFont="1" applyFill="1" applyBorder="1" applyAlignment="1">
      <alignment horizontal="center" vertical="center"/>
    </xf>
    <xf numFmtId="2" fontId="0" fillId="0" borderId="0" xfId="0" applyNumberFormat="1" applyFill="1" applyAlignment="1">
      <alignment horizontal="left"/>
    </xf>
    <xf numFmtId="0" fontId="8" fillId="0" borderId="0" xfId="0" applyFont="1" applyFill="1" applyAlignment="1">
      <alignment horizontal="left"/>
    </xf>
    <xf numFmtId="0" fontId="8" fillId="0" borderId="19" xfId="0" applyFont="1" applyFill="1" applyBorder="1" applyAlignment="1">
      <alignment horizontal="center" vertical="center"/>
    </xf>
    <xf numFmtId="0" fontId="8" fillId="0" borderId="16" xfId="0" applyFont="1" applyFill="1" applyBorder="1"/>
    <xf numFmtId="0" fontId="8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/>
    </xf>
    <xf numFmtId="0" fontId="47" fillId="0" borderId="28" xfId="0" applyFont="1" applyFill="1" applyBorder="1" applyAlignment="1">
      <alignment horizontal="center" vertical="center"/>
    </xf>
    <xf numFmtId="0" fontId="50" fillId="0" borderId="2" xfId="0" applyFont="1" applyFill="1" applyBorder="1" applyAlignment="1">
      <alignment horizontal="center" vertical="center"/>
    </xf>
    <xf numFmtId="0" fontId="47" fillId="0" borderId="2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/>
    </xf>
    <xf numFmtId="0" fontId="47" fillId="0" borderId="9" xfId="0" applyFont="1" applyFill="1" applyBorder="1"/>
    <xf numFmtId="0" fontId="8" fillId="0" borderId="2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/>
    </xf>
    <xf numFmtId="0" fontId="35" fillId="0" borderId="9" xfId="0" applyFont="1" applyFill="1" applyBorder="1" applyAlignment="1">
      <alignment horizontal="center"/>
    </xf>
    <xf numFmtId="0" fontId="47" fillId="0" borderId="50" xfId="0" applyFont="1" applyFill="1" applyBorder="1" applyAlignment="1">
      <alignment horizontal="center"/>
    </xf>
    <xf numFmtId="0" fontId="2" fillId="0" borderId="50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24" xfId="0" applyFont="1" applyFill="1" applyBorder="1" applyAlignment="1">
      <alignment horizontal="center"/>
    </xf>
    <xf numFmtId="167" fontId="18" fillId="0" borderId="7" xfId="0" applyNumberFormat="1" applyFont="1" applyFill="1" applyBorder="1" applyAlignment="1">
      <alignment horizontal="center"/>
    </xf>
    <xf numFmtId="1" fontId="36" fillId="0" borderId="2" xfId="0" applyNumberFormat="1" applyFont="1" applyFill="1" applyBorder="1" applyAlignment="1">
      <alignment horizontal="center"/>
    </xf>
    <xf numFmtId="0" fontId="17" fillId="0" borderId="2" xfId="0" applyFont="1" applyFill="1" applyBorder="1" applyAlignment="1">
      <alignment horizontal="right"/>
    </xf>
    <xf numFmtId="0" fontId="61" fillId="0" borderId="0" xfId="0" applyFont="1" applyFill="1" applyAlignment="1">
      <alignment horizontal="center"/>
    </xf>
    <xf numFmtId="0" fontId="0" fillId="0" borderId="68" xfId="0" applyFill="1" applyBorder="1" applyAlignment="1">
      <alignment horizontal="center"/>
    </xf>
    <xf numFmtId="0" fontId="33" fillId="0" borderId="87" xfId="0" applyFont="1" applyFill="1" applyBorder="1" applyAlignment="1">
      <alignment horizontal="center"/>
    </xf>
    <xf numFmtId="2" fontId="18" fillId="0" borderId="79" xfId="0" applyNumberFormat="1" applyFont="1" applyFill="1" applyBorder="1" applyAlignment="1">
      <alignment horizontal="center"/>
    </xf>
    <xf numFmtId="1" fontId="106" fillId="0" borderId="27" xfId="0" applyNumberFormat="1" applyFont="1" applyFill="1" applyBorder="1" applyAlignment="1">
      <alignment horizontal="center"/>
    </xf>
    <xf numFmtId="1" fontId="54" fillId="0" borderId="87" xfId="0" applyNumberFormat="1" applyFont="1" applyFill="1" applyBorder="1" applyAlignment="1">
      <alignment horizontal="center"/>
    </xf>
    <xf numFmtId="0" fontId="54" fillId="0" borderId="78" xfId="0" applyFont="1" applyFill="1" applyBorder="1" applyAlignment="1">
      <alignment horizontal="left"/>
    </xf>
    <xf numFmtId="1" fontId="36" fillId="0" borderId="63" xfId="0" applyNumberFormat="1" applyFont="1" applyFill="1" applyBorder="1" applyAlignment="1">
      <alignment horizontal="center"/>
    </xf>
    <xf numFmtId="0" fontId="118" fillId="0" borderId="18" xfId="0" applyFont="1" applyFill="1" applyBorder="1" applyAlignment="1">
      <alignment horizontal="left"/>
    </xf>
    <xf numFmtId="167" fontId="18" fillId="0" borderId="36" xfId="0" applyNumberFormat="1" applyFont="1" applyFill="1" applyBorder="1" applyAlignment="1">
      <alignment horizontal="center"/>
    </xf>
    <xf numFmtId="0" fontId="17" fillId="0" borderId="19" xfId="0" applyFont="1" applyFill="1" applyBorder="1" applyAlignment="1">
      <alignment horizontal="right"/>
    </xf>
    <xf numFmtId="0" fontId="14" fillId="0" borderId="55" xfId="0" applyFont="1" applyFill="1" applyBorder="1" applyAlignment="1">
      <alignment horizontal="right"/>
    </xf>
    <xf numFmtId="0" fontId="17" fillId="0" borderId="26" xfId="0" applyFont="1" applyFill="1" applyBorder="1" applyAlignment="1">
      <alignment horizontal="center"/>
    </xf>
    <xf numFmtId="0" fontId="17" fillId="0" borderId="48" xfId="0" applyFont="1" applyFill="1" applyBorder="1" applyAlignment="1">
      <alignment horizontal="center"/>
    </xf>
    <xf numFmtId="167" fontId="18" fillId="0" borderId="61" xfId="0" applyNumberFormat="1" applyFont="1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56" xfId="0" applyFill="1" applyBorder="1" applyAlignment="1">
      <alignment horizontal="right"/>
    </xf>
    <xf numFmtId="1" fontId="106" fillId="0" borderId="67" xfId="0" applyNumberFormat="1" applyFont="1" applyFill="1" applyBorder="1" applyAlignment="1">
      <alignment horizontal="center"/>
    </xf>
    <xf numFmtId="0" fontId="47" fillId="0" borderId="34" xfId="0" applyFont="1" applyFill="1" applyBorder="1" applyAlignment="1">
      <alignment horizontal="center"/>
    </xf>
    <xf numFmtId="0" fontId="7" fillId="0" borderId="71" xfId="0" applyFont="1" applyFill="1" applyBorder="1"/>
    <xf numFmtId="0" fontId="14" fillId="0" borderId="38" xfId="0" applyFont="1" applyFill="1" applyBorder="1" applyAlignment="1">
      <alignment horizontal="center"/>
    </xf>
    <xf numFmtId="0" fontId="22" fillId="0" borderId="87" xfId="0" applyFont="1" applyFill="1" applyBorder="1" applyAlignment="1">
      <alignment horizontal="center"/>
    </xf>
    <xf numFmtId="0" fontId="2" fillId="0" borderId="54" xfId="0" applyFont="1" applyFill="1" applyBorder="1"/>
    <xf numFmtId="0" fontId="2" fillId="0" borderId="72" xfId="0" applyFont="1" applyFill="1" applyBorder="1"/>
    <xf numFmtId="1" fontId="36" fillId="0" borderId="86" xfId="0" applyNumberFormat="1" applyFont="1" applyFill="1" applyBorder="1" applyAlignment="1">
      <alignment horizontal="center"/>
    </xf>
    <xf numFmtId="0" fontId="61" fillId="0" borderId="3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left"/>
    </xf>
    <xf numFmtId="0" fontId="0" fillId="0" borderId="72" xfId="0" applyFill="1" applyBorder="1"/>
    <xf numFmtId="2" fontId="10" fillId="0" borderId="23" xfId="0" applyNumberFormat="1" applyFont="1" applyFill="1" applyBorder="1" applyAlignment="1">
      <alignment horizontal="center"/>
    </xf>
    <xf numFmtId="2" fontId="10" fillId="0" borderId="24" xfId="0" applyNumberFormat="1" applyFont="1" applyFill="1" applyBorder="1" applyAlignment="1">
      <alignment horizontal="center"/>
    </xf>
    <xf numFmtId="167" fontId="10" fillId="0" borderId="25" xfId="0" applyNumberFormat="1" applyFont="1" applyFill="1" applyBorder="1" applyAlignment="1">
      <alignment horizontal="center"/>
    </xf>
    <xf numFmtId="0" fontId="54" fillId="0" borderId="67" xfId="0" applyFont="1" applyFill="1" applyBorder="1" applyAlignment="1">
      <alignment horizontal="center"/>
    </xf>
    <xf numFmtId="0" fontId="33" fillId="0" borderId="77" xfId="0" applyFont="1" applyFill="1" applyBorder="1"/>
    <xf numFmtId="0" fontId="2" fillId="0" borderId="78" xfId="0" applyFont="1" applyFill="1" applyBorder="1" applyAlignment="1">
      <alignment horizontal="left"/>
    </xf>
    <xf numFmtId="0" fontId="8" fillId="0" borderId="26" xfId="0" applyFont="1" applyFill="1" applyBorder="1" applyAlignment="1">
      <alignment horizontal="right"/>
    </xf>
    <xf numFmtId="0" fontId="47" fillId="0" borderId="18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0" fillId="0" borderId="27" xfId="0" applyFill="1" applyBorder="1" applyAlignment="1">
      <alignment horizontal="center"/>
    </xf>
    <xf numFmtId="0" fontId="0" fillId="0" borderId="28" xfId="0" applyFill="1" applyBorder="1" applyAlignment="1">
      <alignment horizontal="right"/>
    </xf>
    <xf numFmtId="0" fontId="48" fillId="0" borderId="3" xfId="0" applyFont="1" applyFill="1" applyBorder="1" applyAlignment="1">
      <alignment horizontal="left"/>
    </xf>
    <xf numFmtId="2" fontId="10" fillId="0" borderId="25" xfId="0" applyNumberFormat="1" applyFont="1" applyFill="1" applyBorder="1" applyAlignment="1">
      <alignment horizontal="center"/>
    </xf>
    <xf numFmtId="0" fontId="33" fillId="0" borderId="40" xfId="0" applyFont="1" applyFill="1" applyBorder="1" applyAlignment="1">
      <alignment horizontal="left"/>
    </xf>
    <xf numFmtId="2" fontId="14" fillId="0" borderId="68" xfId="0" applyNumberFormat="1" applyFont="1" applyFill="1" applyBorder="1" applyAlignment="1">
      <alignment horizontal="center"/>
    </xf>
    <xf numFmtId="2" fontId="14" fillId="0" borderId="77" xfId="0" applyNumberFormat="1" applyFont="1" applyFill="1" applyBorder="1" applyAlignment="1">
      <alignment horizontal="center"/>
    </xf>
    <xf numFmtId="0" fontId="14" fillId="0" borderId="77" xfId="0" applyFont="1" applyFill="1" applyBorder="1"/>
    <xf numFmtId="0" fontId="0" fillId="0" borderId="10" xfId="0" applyFill="1" applyBorder="1" applyAlignment="1">
      <alignment horizontal="right"/>
    </xf>
    <xf numFmtId="0" fontId="2" fillId="0" borderId="53" xfId="0" applyFont="1" applyFill="1" applyBorder="1"/>
    <xf numFmtId="0" fontId="0" fillId="0" borderId="0" xfId="0" applyFill="1" applyAlignment="1">
      <alignment horizontal="right"/>
    </xf>
    <xf numFmtId="0" fontId="55" fillId="0" borderId="68" xfId="0" applyFont="1" applyFill="1" applyBorder="1" applyAlignment="1">
      <alignment horizontal="left"/>
    </xf>
    <xf numFmtId="165" fontId="14" fillId="0" borderId="68" xfId="0" applyNumberFormat="1" applyFont="1" applyFill="1" applyBorder="1" applyAlignment="1">
      <alignment horizontal="right"/>
    </xf>
    <xf numFmtId="0" fontId="4" fillId="0" borderId="15" xfId="0" applyFont="1" applyFill="1" applyBorder="1"/>
    <xf numFmtId="0" fontId="2" fillId="0" borderId="58" xfId="0" applyFont="1" applyFill="1" applyBorder="1" applyAlignment="1">
      <alignment horizontal="left"/>
    </xf>
    <xf numFmtId="0" fontId="22" fillId="0" borderId="35" xfId="0" applyFont="1" applyFill="1" applyBorder="1"/>
    <xf numFmtId="0" fontId="22" fillId="0" borderId="65" xfId="0" applyFont="1" applyFill="1" applyBorder="1" applyAlignment="1">
      <alignment horizontal="left"/>
    </xf>
    <xf numFmtId="0" fontId="78" fillId="0" borderId="42" xfId="0" applyFont="1" applyFill="1" applyBorder="1"/>
    <xf numFmtId="0" fontId="28" fillId="0" borderId="25" xfId="0" applyFont="1" applyFill="1" applyBorder="1" applyAlignment="1">
      <alignment horizontal="left"/>
    </xf>
    <xf numFmtId="0" fontId="14" fillId="0" borderId="81" xfId="0" applyFont="1" applyFill="1" applyBorder="1" applyAlignment="1">
      <alignment horizontal="left"/>
    </xf>
    <xf numFmtId="0" fontId="81" fillId="0" borderId="79" xfId="0" applyFont="1" applyFill="1" applyBorder="1" applyAlignment="1">
      <alignment horizontal="left"/>
    </xf>
    <xf numFmtId="0" fontId="2" fillId="0" borderId="10" xfId="0" applyFont="1" applyFill="1" applyBorder="1"/>
    <xf numFmtId="0" fontId="45" fillId="0" borderId="10" xfId="0" applyFont="1" applyFill="1" applyBorder="1" applyAlignment="1">
      <alignment horizontal="left"/>
    </xf>
    <xf numFmtId="0" fontId="75" fillId="0" borderId="14" xfId="0" applyFont="1" applyFill="1" applyBorder="1" applyAlignment="1">
      <alignment horizontal="left"/>
    </xf>
    <xf numFmtId="0" fontId="54" fillId="0" borderId="58" xfId="0" applyFont="1" applyFill="1" applyBorder="1" applyAlignment="1">
      <alignment horizontal="left"/>
    </xf>
    <xf numFmtId="0" fontId="66" fillId="0" borderId="42" xfId="0" applyFont="1" applyFill="1" applyBorder="1"/>
    <xf numFmtId="0" fontId="35" fillId="0" borderId="16" xfId="0" applyFont="1" applyFill="1" applyBorder="1" applyAlignment="1">
      <alignment horizontal="left"/>
    </xf>
    <xf numFmtId="0" fontId="50" fillId="0" borderId="27" xfId="0" applyFont="1" applyFill="1" applyBorder="1"/>
    <xf numFmtId="0" fontId="78" fillId="0" borderId="27" xfId="0" applyFont="1" applyFill="1" applyBorder="1"/>
    <xf numFmtId="168" fontId="47" fillId="0" borderId="0" xfId="0" applyNumberFormat="1" applyFont="1" applyFill="1" applyBorder="1" applyAlignment="1">
      <alignment horizontal="right"/>
    </xf>
    <xf numFmtId="167" fontId="47" fillId="0" borderId="0" xfId="0" applyNumberFormat="1" applyFont="1" applyFill="1" applyBorder="1" applyAlignment="1">
      <alignment horizontal="right"/>
    </xf>
    <xf numFmtId="168" fontId="50" fillId="0" borderId="0" xfId="0" applyNumberFormat="1" applyFont="1" applyFill="1" applyBorder="1" applyAlignment="1">
      <alignment horizontal="right"/>
    </xf>
    <xf numFmtId="167" fontId="0" fillId="0" borderId="0" xfId="0" applyNumberFormat="1" applyFill="1" applyBorder="1" applyAlignment="1">
      <alignment horizontal="center"/>
    </xf>
    <xf numFmtId="2" fontId="18" fillId="0" borderId="77" xfId="0" applyNumberFormat="1" applyFont="1" applyFill="1" applyBorder="1" applyAlignment="1">
      <alignment horizontal="center"/>
    </xf>
    <xf numFmtId="2" fontId="17" fillId="0" borderId="77" xfId="0" applyNumberFormat="1" applyFont="1" applyFill="1" applyBorder="1" applyAlignment="1">
      <alignment horizontal="center"/>
    </xf>
    <xf numFmtId="0" fontId="116" fillId="0" borderId="0" xfId="0" applyFont="1" applyBorder="1"/>
    <xf numFmtId="0" fontId="5" fillId="0" borderId="16" xfId="0" applyFont="1" applyFill="1" applyBorder="1"/>
    <xf numFmtId="0" fontId="50" fillId="0" borderId="2" xfId="0" applyFont="1" applyFill="1" applyBorder="1"/>
    <xf numFmtId="0" fontId="78" fillId="0" borderId="3" xfId="0" applyFont="1" applyFill="1" applyBorder="1"/>
    <xf numFmtId="0" fontId="28" fillId="0" borderId="36" xfId="0" applyFont="1" applyFill="1" applyBorder="1" applyAlignment="1">
      <alignment horizontal="left"/>
    </xf>
    <xf numFmtId="0" fontId="80" fillId="0" borderId="75" xfId="0" applyFont="1" applyFill="1" applyBorder="1" applyAlignment="1">
      <alignment horizontal="left"/>
    </xf>
    <xf numFmtId="169" fontId="22" fillId="0" borderId="0" xfId="0" applyNumberFormat="1" applyFont="1" applyFill="1"/>
    <xf numFmtId="0" fontId="0" fillId="0" borderId="0" xfId="0" applyFill="1" applyAlignment="1">
      <alignment horizontal="center"/>
    </xf>
    <xf numFmtId="168" fontId="22" fillId="0" borderId="0" xfId="0" applyNumberFormat="1" applyFont="1" applyFill="1" applyBorder="1"/>
    <xf numFmtId="169" fontId="0" fillId="0" borderId="0" xfId="0" applyNumberFormat="1" applyFill="1"/>
    <xf numFmtId="168" fontId="22" fillId="0" borderId="0" xfId="0" applyNumberFormat="1" applyFont="1" applyFill="1"/>
    <xf numFmtId="167" fontId="0" fillId="0" borderId="0" xfId="0" applyNumberFormat="1" applyFill="1"/>
    <xf numFmtId="168" fontId="0" fillId="0" borderId="0" xfId="0" applyNumberFormat="1" applyFill="1"/>
    <xf numFmtId="2" fontId="0" fillId="0" borderId="0" xfId="0" applyNumberFormat="1" applyFill="1"/>
    <xf numFmtId="167" fontId="22" fillId="0" borderId="0" xfId="0" applyNumberFormat="1" applyFont="1" applyFill="1"/>
    <xf numFmtId="169" fontId="22" fillId="0" borderId="0" xfId="0" applyNumberFormat="1" applyFont="1" applyFill="1" applyBorder="1"/>
    <xf numFmtId="0" fontId="47" fillId="0" borderId="0" xfId="0" applyFont="1" applyFill="1"/>
    <xf numFmtId="0" fontId="9" fillId="0" borderId="0" xfId="0" applyFont="1" applyFill="1"/>
    <xf numFmtId="0" fontId="48" fillId="0" borderId="0" xfId="0" applyFont="1" applyFill="1"/>
    <xf numFmtId="0" fontId="1" fillId="0" borderId="0" xfId="0" applyFont="1" applyFill="1" applyAlignment="1">
      <alignment horizontal="right"/>
    </xf>
    <xf numFmtId="0" fontId="69" fillId="0" borderId="0" xfId="0" applyFont="1" applyFill="1"/>
    <xf numFmtId="0" fontId="61" fillId="0" borderId="0" xfId="0" applyFont="1" applyFill="1"/>
    <xf numFmtId="0" fontId="47" fillId="0" borderId="18" xfId="0" applyFont="1" applyFill="1" applyBorder="1"/>
    <xf numFmtId="0" fontId="10" fillId="0" borderId="3" xfId="0" applyFont="1" applyFill="1" applyBorder="1"/>
    <xf numFmtId="0" fontId="48" fillId="0" borderId="3" xfId="0" applyFont="1" applyFill="1" applyBorder="1"/>
    <xf numFmtId="0" fontId="48" fillId="0" borderId="19" xfId="0" applyFont="1" applyFill="1" applyBorder="1"/>
    <xf numFmtId="0" fontId="47" fillId="0" borderId="38" xfId="0" applyFont="1" applyFill="1" applyBorder="1" applyAlignment="1">
      <alignment horizontal="center"/>
    </xf>
    <xf numFmtId="0" fontId="0" fillId="0" borderId="55" xfId="0" applyFill="1" applyBorder="1"/>
    <xf numFmtId="0" fontId="50" fillId="0" borderId="10" xfId="0" applyFont="1" applyFill="1" applyBorder="1" applyAlignment="1">
      <alignment horizontal="left"/>
    </xf>
    <xf numFmtId="0" fontId="48" fillId="0" borderId="10" xfId="0" applyFont="1" applyFill="1" applyBorder="1"/>
    <xf numFmtId="0" fontId="48" fillId="0" borderId="14" xfId="0" applyFont="1" applyFill="1" applyBorder="1"/>
    <xf numFmtId="167" fontId="14" fillId="0" borderId="37" xfId="0" applyNumberFormat="1" applyFont="1" applyFill="1" applyBorder="1" applyAlignment="1">
      <alignment horizontal="left"/>
    </xf>
    <xf numFmtId="0" fontId="22" fillId="0" borderId="5" xfId="0" applyFont="1" applyFill="1" applyBorder="1"/>
    <xf numFmtId="2" fontId="22" fillId="0" borderId="24" xfId="0" applyNumberFormat="1" applyFont="1" applyFill="1" applyBorder="1" applyAlignment="1">
      <alignment horizontal="left"/>
    </xf>
    <xf numFmtId="2" fontId="76" fillId="0" borderId="25" xfId="0" applyNumberFormat="1" applyFont="1" applyFill="1" applyBorder="1" applyAlignment="1">
      <alignment horizontal="left"/>
    </xf>
    <xf numFmtId="0" fontId="0" fillId="0" borderId="38" xfId="0" applyFill="1" applyBorder="1"/>
    <xf numFmtId="0" fontId="14" fillId="0" borderId="57" xfId="0" applyFont="1" applyFill="1" applyBorder="1" applyAlignment="1">
      <alignment horizontal="center"/>
    </xf>
    <xf numFmtId="0" fontId="70" fillId="0" borderId="70" xfId="0" applyFont="1" applyFill="1" applyBorder="1"/>
    <xf numFmtId="0" fontId="22" fillId="0" borderId="74" xfId="0" applyFont="1" applyFill="1" applyBorder="1"/>
    <xf numFmtId="0" fontId="76" fillId="0" borderId="66" xfId="0" applyFont="1" applyFill="1" applyBorder="1" applyAlignment="1">
      <alignment horizontal="left"/>
    </xf>
    <xf numFmtId="0" fontId="5" fillId="0" borderId="3" xfId="0" applyFont="1" applyFill="1" applyBorder="1"/>
    <xf numFmtId="0" fontId="50" fillId="0" borderId="62" xfId="0" applyFont="1" applyFill="1" applyBorder="1" applyAlignment="1">
      <alignment horizontal="left"/>
    </xf>
    <xf numFmtId="0" fontId="46" fillId="0" borderId="10" xfId="0" applyFont="1" applyFill="1" applyBorder="1" applyAlignment="1">
      <alignment horizontal="left"/>
    </xf>
    <xf numFmtId="0" fontId="33" fillId="0" borderId="24" xfId="0" applyFont="1" applyFill="1" applyBorder="1" applyAlignment="1">
      <alignment horizontal="left"/>
    </xf>
    <xf numFmtId="0" fontId="78" fillId="0" borderId="7" xfId="0" applyFont="1" applyFill="1" applyBorder="1" applyAlignment="1">
      <alignment horizontal="left"/>
    </xf>
    <xf numFmtId="0" fontId="78" fillId="0" borderId="25" xfId="0" applyFont="1" applyFill="1" applyBorder="1" applyAlignment="1">
      <alignment horizontal="left"/>
    </xf>
    <xf numFmtId="0" fontId="17" fillId="0" borderId="54" xfId="0" applyFont="1" applyFill="1" applyBorder="1"/>
    <xf numFmtId="0" fontId="0" fillId="0" borderId="59" xfId="0" applyFill="1" applyBorder="1"/>
    <xf numFmtId="0" fontId="78" fillId="0" borderId="82" xfId="0" applyFont="1" applyFill="1" applyBorder="1" applyAlignment="1">
      <alignment horizontal="left"/>
    </xf>
    <xf numFmtId="0" fontId="45" fillId="0" borderId="70" xfId="0" applyFont="1" applyFill="1" applyBorder="1"/>
    <xf numFmtId="0" fontId="79" fillId="0" borderId="73" xfId="0" applyFont="1" applyFill="1" applyBorder="1" applyAlignment="1">
      <alignment horizontal="left"/>
    </xf>
    <xf numFmtId="0" fontId="28" fillId="0" borderId="75" xfId="0" applyFont="1" applyFill="1" applyBorder="1" applyAlignment="1">
      <alignment horizontal="left"/>
    </xf>
    <xf numFmtId="0" fontId="22" fillId="0" borderId="31" xfId="0" applyFont="1" applyFill="1" applyBorder="1"/>
    <xf numFmtId="0" fontId="78" fillId="0" borderId="16" xfId="0" applyFont="1" applyFill="1" applyBorder="1"/>
    <xf numFmtId="0" fontId="22" fillId="0" borderId="54" xfId="0" applyFont="1" applyFill="1" applyBorder="1"/>
    <xf numFmtId="0" fontId="76" fillId="0" borderId="36" xfId="0" applyFont="1" applyFill="1" applyBorder="1" applyAlignment="1">
      <alignment horizontal="left"/>
    </xf>
    <xf numFmtId="0" fontId="7" fillId="0" borderId="77" xfId="0" applyFont="1" applyFill="1" applyBorder="1" applyAlignment="1">
      <alignment horizontal="left"/>
    </xf>
    <xf numFmtId="0" fontId="77" fillId="0" borderId="79" xfId="0" applyFont="1" applyFill="1" applyBorder="1" applyAlignment="1">
      <alignment horizontal="left"/>
    </xf>
    <xf numFmtId="0" fontId="22" fillId="0" borderId="26" xfId="0" applyFont="1" applyFill="1" applyBorder="1"/>
    <xf numFmtId="0" fontId="80" fillId="0" borderId="28" xfId="0" applyFont="1" applyFill="1" applyBorder="1" applyAlignment="1">
      <alignment horizontal="left"/>
    </xf>
    <xf numFmtId="0" fontId="0" fillId="0" borderId="83" xfId="0" applyFill="1" applyBorder="1"/>
    <xf numFmtId="0" fontId="67" fillId="0" borderId="18" xfId="0" applyFont="1" applyFill="1" applyBorder="1"/>
    <xf numFmtId="0" fontId="2" fillId="0" borderId="10" xfId="0" applyFont="1" applyFill="1" applyBorder="1" applyAlignment="1">
      <alignment horizontal="left"/>
    </xf>
    <xf numFmtId="0" fontId="0" fillId="0" borderId="19" xfId="0" applyFill="1" applyBorder="1" applyAlignment="1">
      <alignment horizontal="center"/>
    </xf>
    <xf numFmtId="167" fontId="14" fillId="0" borderId="24" xfId="0" applyNumberFormat="1" applyFont="1" applyFill="1" applyBorder="1" applyAlignment="1">
      <alignment horizontal="left"/>
    </xf>
    <xf numFmtId="0" fontId="2" fillId="0" borderId="3" xfId="0" applyFont="1" applyFill="1" applyBorder="1" applyAlignment="1">
      <alignment horizontal="right"/>
    </xf>
    <xf numFmtId="0" fontId="0" fillId="0" borderId="15" xfId="0" applyFill="1" applyBorder="1"/>
    <xf numFmtId="0" fontId="54" fillId="0" borderId="16" xfId="0" applyFont="1" applyFill="1" applyBorder="1"/>
    <xf numFmtId="0" fontId="50" fillId="0" borderId="9" xfId="0" applyFont="1" applyFill="1" applyBorder="1"/>
    <xf numFmtId="0" fontId="48" fillId="0" borderId="9" xfId="0" applyFont="1" applyFill="1" applyBorder="1"/>
    <xf numFmtId="0" fontId="78" fillId="0" borderId="14" xfId="0" applyFont="1" applyFill="1" applyBorder="1"/>
    <xf numFmtId="0" fontId="50" fillId="0" borderId="10" xfId="0" applyFont="1" applyFill="1" applyBorder="1"/>
    <xf numFmtId="0" fontId="50" fillId="0" borderId="14" xfId="0" applyFont="1" applyFill="1" applyBorder="1"/>
    <xf numFmtId="0" fontId="2" fillId="0" borderId="28" xfId="0" applyFont="1" applyFill="1" applyBorder="1" applyAlignment="1">
      <alignment horizontal="center"/>
    </xf>
    <xf numFmtId="0" fontId="45" fillId="0" borderId="23" xfId="0" applyFont="1" applyFill="1" applyBorder="1"/>
    <xf numFmtId="0" fontId="75" fillId="0" borderId="25" xfId="0" applyFont="1" applyFill="1" applyBorder="1" applyAlignment="1">
      <alignment horizontal="left"/>
    </xf>
    <xf numFmtId="0" fontId="45" fillId="0" borderId="59" xfId="0" applyFont="1" applyFill="1" applyBorder="1"/>
    <xf numFmtId="0" fontId="45" fillId="0" borderId="58" xfId="0" applyFont="1" applyFill="1" applyBorder="1" applyAlignment="1">
      <alignment horizontal="left"/>
    </xf>
    <xf numFmtId="0" fontId="75" fillId="0" borderId="60" xfId="0" applyFont="1" applyFill="1" applyBorder="1" applyAlignment="1">
      <alignment horizontal="left"/>
    </xf>
    <xf numFmtId="0" fontId="2" fillId="0" borderId="71" xfId="0" applyFont="1" applyFill="1" applyBorder="1" applyAlignment="1">
      <alignment horizontal="left"/>
    </xf>
    <xf numFmtId="166" fontId="45" fillId="0" borderId="77" xfId="0" applyNumberFormat="1" applyFont="1" applyFill="1" applyBorder="1" applyAlignment="1">
      <alignment horizontal="left"/>
    </xf>
    <xf numFmtId="166" fontId="75" fillId="0" borderId="79" xfId="0" applyNumberFormat="1" applyFont="1" applyFill="1" applyBorder="1" applyAlignment="1">
      <alignment horizontal="left"/>
    </xf>
    <xf numFmtId="0" fontId="14" fillId="0" borderId="80" xfId="0" applyFont="1" applyFill="1" applyBorder="1"/>
    <xf numFmtId="0" fontId="28" fillId="0" borderId="60" xfId="0" applyFont="1" applyFill="1" applyBorder="1" applyAlignment="1">
      <alignment horizontal="left"/>
    </xf>
    <xf numFmtId="0" fontId="50" fillId="0" borderId="33" xfId="0" applyFont="1" applyFill="1" applyBorder="1"/>
    <xf numFmtId="0" fontId="33" fillId="0" borderId="78" xfId="0" applyFont="1" applyFill="1" applyBorder="1" applyAlignment="1">
      <alignment horizontal="center"/>
    </xf>
    <xf numFmtId="0" fontId="2" fillId="0" borderId="5" xfId="0" applyFont="1" applyFill="1" applyBorder="1"/>
    <xf numFmtId="2" fontId="2" fillId="0" borderId="24" xfId="0" applyNumberFormat="1" applyFont="1" applyFill="1" applyBorder="1" applyAlignment="1">
      <alignment horizontal="left"/>
    </xf>
    <xf numFmtId="0" fontId="78" fillId="0" borderId="28" xfId="0" applyFont="1" applyFill="1" applyBorder="1" applyAlignment="1">
      <alignment horizontal="left"/>
    </xf>
    <xf numFmtId="0" fontId="2" fillId="0" borderId="6" xfId="0" applyFont="1" applyFill="1" applyBorder="1"/>
    <xf numFmtId="0" fontId="53" fillId="0" borderId="23" xfId="0" applyFont="1" applyFill="1" applyBorder="1"/>
    <xf numFmtId="1" fontId="76" fillId="0" borderId="82" xfId="0" applyNumberFormat="1" applyFont="1" applyFill="1" applyBorder="1" applyAlignment="1">
      <alignment horizontal="left"/>
    </xf>
    <xf numFmtId="2" fontId="5" fillId="0" borderId="16" xfId="0" applyNumberFormat="1" applyFont="1" applyFill="1" applyBorder="1" applyAlignment="1">
      <alignment horizontal="left"/>
    </xf>
    <xf numFmtId="2" fontId="113" fillId="0" borderId="33" xfId="0" applyNumberFormat="1" applyFont="1" applyFill="1" applyBorder="1" applyAlignment="1">
      <alignment horizontal="left"/>
    </xf>
    <xf numFmtId="0" fontId="2" fillId="0" borderId="38" xfId="0" applyFont="1" applyFill="1" applyBorder="1" applyAlignment="1">
      <alignment horizontal="left"/>
    </xf>
    <xf numFmtId="0" fontId="28" fillId="0" borderId="55" xfId="0" applyFont="1" applyFill="1" applyBorder="1" applyAlignment="1">
      <alignment horizontal="left"/>
    </xf>
    <xf numFmtId="0" fontId="2" fillId="0" borderId="26" xfId="0" applyFont="1" applyFill="1" applyBorder="1"/>
    <xf numFmtId="0" fontId="78" fillId="0" borderId="77" xfId="0" applyFont="1" applyFill="1" applyBorder="1" applyAlignment="1">
      <alignment horizontal="left"/>
    </xf>
    <xf numFmtId="0" fontId="45" fillId="0" borderId="77" xfId="0" applyFont="1" applyFill="1" applyBorder="1"/>
    <xf numFmtId="167" fontId="14" fillId="0" borderId="77" xfId="0" applyNumberFormat="1" applyFont="1" applyFill="1" applyBorder="1" applyAlignment="1">
      <alignment horizontal="left"/>
    </xf>
    <xf numFmtId="0" fontId="75" fillId="0" borderId="82" xfId="0" applyFont="1" applyFill="1" applyBorder="1" applyAlignment="1">
      <alignment horizontal="left"/>
    </xf>
    <xf numFmtId="0" fontId="45" fillId="0" borderId="64" xfId="0" applyFont="1" applyFill="1" applyBorder="1"/>
    <xf numFmtId="0" fontId="45" fillId="0" borderId="65" xfId="0" applyFont="1" applyFill="1" applyBorder="1" applyAlignment="1">
      <alignment horizontal="left"/>
    </xf>
    <xf numFmtId="0" fontId="75" fillId="0" borderId="69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2" fillId="0" borderId="35" xfId="0" applyFont="1" applyFill="1" applyBorder="1" applyAlignment="1">
      <alignment horizontal="left"/>
    </xf>
    <xf numFmtId="0" fontId="2" fillId="0" borderId="3" xfId="0" applyFont="1" applyFill="1" applyBorder="1"/>
    <xf numFmtId="0" fontId="112" fillId="0" borderId="16" xfId="0" applyFont="1" applyFill="1" applyBorder="1"/>
    <xf numFmtId="0" fontId="99" fillId="0" borderId="18" xfId="0" applyFont="1" applyFill="1" applyBorder="1"/>
    <xf numFmtId="0" fontId="54" fillId="0" borderId="3" xfId="0" applyFont="1" applyFill="1" applyBorder="1"/>
    <xf numFmtId="0" fontId="1" fillId="0" borderId="19" xfId="0" applyFont="1" applyFill="1" applyBorder="1"/>
    <xf numFmtId="0" fontId="28" fillId="0" borderId="7" xfId="0" applyFont="1" applyFill="1" applyBorder="1" applyAlignment="1">
      <alignment horizontal="left"/>
    </xf>
    <xf numFmtId="0" fontId="81" fillId="0" borderId="25" xfId="0" applyFont="1" applyFill="1" applyBorder="1" applyAlignment="1">
      <alignment horizontal="left"/>
    </xf>
    <xf numFmtId="0" fontId="66" fillId="0" borderId="27" xfId="0" applyFont="1" applyFill="1" applyBorder="1"/>
    <xf numFmtId="0" fontId="22" fillId="0" borderId="63" xfId="0" applyFont="1" applyFill="1" applyBorder="1" applyAlignment="1">
      <alignment horizontal="left"/>
    </xf>
    <xf numFmtId="0" fontId="81" fillId="0" borderId="73" xfId="0" applyFont="1" applyFill="1" applyBorder="1" applyAlignment="1">
      <alignment horizontal="left"/>
    </xf>
    <xf numFmtId="0" fontId="56" fillId="0" borderId="81" xfId="0" applyFont="1" applyFill="1" applyBorder="1" applyAlignment="1">
      <alignment horizontal="left"/>
    </xf>
    <xf numFmtId="0" fontId="83" fillId="0" borderId="82" xfId="0" applyFont="1" applyFill="1" applyBorder="1" applyAlignment="1">
      <alignment horizontal="left"/>
    </xf>
    <xf numFmtId="0" fontId="2" fillId="0" borderId="69" xfId="0" applyFont="1" applyFill="1" applyBorder="1"/>
    <xf numFmtId="0" fontId="61" fillId="0" borderId="16" xfId="0" applyFont="1" applyFill="1" applyBorder="1"/>
    <xf numFmtId="49" fontId="14" fillId="0" borderId="68" xfId="0" applyNumberFormat="1" applyFont="1" applyFill="1" applyBorder="1" applyAlignment="1">
      <alignment horizontal="left"/>
    </xf>
    <xf numFmtId="0" fontId="0" fillId="0" borderId="71" xfId="0" applyFill="1" applyBorder="1" applyAlignment="1">
      <alignment horizontal="center"/>
    </xf>
    <xf numFmtId="0" fontId="78" fillId="0" borderId="15" xfId="0" applyFont="1" applyFill="1" applyBorder="1"/>
    <xf numFmtId="0" fontId="22" fillId="0" borderId="6" xfId="0" applyFont="1" applyFill="1" applyBorder="1"/>
    <xf numFmtId="0" fontId="78" fillId="0" borderId="73" xfId="0" applyFont="1" applyFill="1" applyBorder="1" applyAlignment="1">
      <alignment horizontal="left"/>
    </xf>
    <xf numFmtId="0" fontId="55" fillId="0" borderId="80" xfId="0" applyFont="1" applyFill="1" applyBorder="1" applyAlignment="1">
      <alignment horizontal="right"/>
    </xf>
    <xf numFmtId="0" fontId="70" fillId="0" borderId="31" xfId="0" applyFont="1" applyFill="1" applyBorder="1"/>
    <xf numFmtId="0" fontId="46" fillId="0" borderId="42" xfId="0" applyFont="1" applyFill="1" applyBorder="1"/>
    <xf numFmtId="0" fontId="50" fillId="0" borderId="35" xfId="0" applyFont="1" applyFill="1" applyBorder="1"/>
    <xf numFmtId="0" fontId="78" fillId="0" borderId="9" xfId="0" applyFont="1" applyFill="1" applyBorder="1"/>
    <xf numFmtId="0" fontId="78" fillId="0" borderId="2" xfId="0" applyFont="1" applyFill="1" applyBorder="1"/>
    <xf numFmtId="2" fontId="80" fillId="0" borderId="7" xfId="0" applyNumberFormat="1" applyFont="1" applyFill="1" applyBorder="1" applyAlignment="1">
      <alignment horizontal="left"/>
    </xf>
    <xf numFmtId="0" fontId="0" fillId="0" borderId="77" xfId="0" applyFill="1" applyBorder="1"/>
    <xf numFmtId="0" fontId="0" fillId="0" borderId="75" xfId="0" applyFill="1" applyBorder="1"/>
    <xf numFmtId="0" fontId="0" fillId="0" borderId="16" xfId="0" applyFill="1" applyBorder="1" applyAlignment="1">
      <alignment horizontal="left"/>
    </xf>
    <xf numFmtId="0" fontId="14" fillId="0" borderId="28" xfId="0" applyFont="1" applyFill="1" applyBorder="1" applyAlignment="1">
      <alignment horizontal="left"/>
    </xf>
    <xf numFmtId="0" fontId="0" fillId="0" borderId="1" xfId="0" applyFill="1" applyBorder="1"/>
    <xf numFmtId="166" fontId="2" fillId="0" borderId="77" xfId="0" applyNumberFormat="1" applyFont="1" applyFill="1" applyBorder="1" applyAlignment="1">
      <alignment horizontal="left"/>
    </xf>
    <xf numFmtId="166" fontId="28" fillId="0" borderId="73" xfId="0" applyNumberFormat="1" applyFont="1" applyFill="1" applyBorder="1" applyAlignment="1">
      <alignment horizontal="left"/>
    </xf>
    <xf numFmtId="2" fontId="120" fillId="0" borderId="81" xfId="0" applyNumberFormat="1" applyFont="1" applyFill="1" applyBorder="1" applyAlignment="1">
      <alignment horizontal="left"/>
    </xf>
    <xf numFmtId="2" fontId="76" fillId="0" borderId="75" xfId="0" applyNumberFormat="1" applyFont="1" applyFill="1" applyBorder="1" applyAlignment="1">
      <alignment horizontal="left"/>
    </xf>
    <xf numFmtId="0" fontId="0" fillId="0" borderId="12" xfId="0" applyFill="1" applyBorder="1"/>
    <xf numFmtId="2" fontId="22" fillId="0" borderId="77" xfId="0" applyNumberFormat="1" applyFont="1" applyFill="1" applyBorder="1" applyAlignment="1">
      <alignment horizontal="left"/>
    </xf>
    <xf numFmtId="2" fontId="22" fillId="0" borderId="81" xfId="0" applyNumberFormat="1" applyFont="1" applyFill="1" applyBorder="1" applyAlignment="1">
      <alignment horizontal="left"/>
    </xf>
    <xf numFmtId="0" fontId="22" fillId="0" borderId="64" xfId="0" applyFont="1" applyFill="1" applyBorder="1"/>
    <xf numFmtId="0" fontId="22" fillId="0" borderId="65" xfId="0" applyFont="1" applyFill="1" applyBorder="1" applyAlignment="1">
      <alignment horizontal="center"/>
    </xf>
    <xf numFmtId="0" fontId="66" fillId="0" borderId="62" xfId="0" applyFont="1" applyFill="1" applyBorder="1"/>
    <xf numFmtId="0" fontId="22" fillId="0" borderId="37" xfId="0" applyFont="1" applyFill="1" applyBorder="1" applyAlignment="1">
      <alignment horizontal="left"/>
    </xf>
    <xf numFmtId="2" fontId="76" fillId="0" borderId="29" xfId="0" applyNumberFormat="1" applyFont="1" applyFill="1" applyBorder="1" applyAlignment="1">
      <alignment horizontal="left"/>
    </xf>
    <xf numFmtId="2" fontId="2" fillId="0" borderId="77" xfId="0" applyNumberFormat="1" applyFont="1" applyFill="1" applyBorder="1" applyAlignment="1">
      <alignment horizontal="left"/>
    </xf>
    <xf numFmtId="166" fontId="28" fillId="0" borderId="79" xfId="0" applyNumberFormat="1" applyFont="1" applyFill="1" applyBorder="1" applyAlignment="1">
      <alignment horizontal="left"/>
    </xf>
    <xf numFmtId="0" fontId="47" fillId="0" borderId="35" xfId="0" applyFont="1" applyFill="1" applyBorder="1"/>
    <xf numFmtId="0" fontId="56" fillId="0" borderId="77" xfId="0" applyFont="1" applyFill="1" applyBorder="1" applyAlignment="1">
      <alignment horizontal="left"/>
    </xf>
    <xf numFmtId="169" fontId="83" fillId="0" borderId="79" xfId="0" applyNumberFormat="1" applyFont="1" applyFill="1" applyBorder="1" applyAlignment="1">
      <alignment horizontal="left"/>
    </xf>
    <xf numFmtId="0" fontId="66" fillId="0" borderId="28" xfId="0" applyFont="1" applyFill="1" applyBorder="1"/>
    <xf numFmtId="0" fontId="112" fillId="0" borderId="10" xfId="0" applyFont="1" applyFill="1" applyBorder="1"/>
    <xf numFmtId="0" fontId="80" fillId="0" borderId="65" xfId="0" applyFont="1" applyFill="1" applyBorder="1" applyAlignment="1">
      <alignment horizontal="left"/>
    </xf>
    <xf numFmtId="0" fontId="8" fillId="0" borderId="2" xfId="0" applyFont="1" applyFill="1" applyBorder="1"/>
    <xf numFmtId="0" fontId="46" fillId="0" borderId="62" xfId="0" applyFont="1" applyFill="1" applyBorder="1" applyAlignment="1">
      <alignment horizontal="left"/>
    </xf>
    <xf numFmtId="0" fontId="8" fillId="0" borderId="9" xfId="0" applyFont="1" applyFill="1" applyBorder="1"/>
    <xf numFmtId="0" fontId="33" fillId="0" borderId="55" xfId="0" applyFont="1" applyFill="1" applyBorder="1" applyAlignment="1">
      <alignment horizontal="center"/>
    </xf>
    <xf numFmtId="0" fontId="50" fillId="0" borderId="0" xfId="0" applyFont="1" applyFill="1"/>
    <xf numFmtId="0" fontId="14" fillId="0" borderId="63" xfId="0" applyFont="1" applyFill="1" applyBorder="1"/>
    <xf numFmtId="168" fontId="14" fillId="0" borderId="77" xfId="0" applyNumberFormat="1" applyFont="1" applyFill="1" applyBorder="1" applyAlignment="1">
      <alignment horizontal="left"/>
    </xf>
    <xf numFmtId="168" fontId="82" fillId="0" borderId="73" xfId="0" applyNumberFormat="1" applyFont="1" applyFill="1" applyBorder="1" applyAlignment="1">
      <alignment horizontal="left"/>
    </xf>
    <xf numFmtId="0" fontId="2" fillId="0" borderId="48" xfId="0" applyFont="1" applyFill="1" applyBorder="1" applyAlignment="1">
      <alignment horizontal="left"/>
    </xf>
    <xf numFmtId="0" fontId="35" fillId="0" borderId="70" xfId="0" applyFont="1" applyFill="1" applyBorder="1" applyAlignment="1">
      <alignment horizontal="center"/>
    </xf>
    <xf numFmtId="0" fontId="0" fillId="0" borderId="73" xfId="0" applyFill="1" applyBorder="1"/>
    <xf numFmtId="0" fontId="76" fillId="0" borderId="69" xfId="0" applyFont="1" applyFill="1" applyBorder="1" applyAlignment="1">
      <alignment horizontal="left"/>
    </xf>
    <xf numFmtId="0" fontId="47" fillId="0" borderId="3" xfId="0" applyFont="1" applyFill="1" applyBorder="1"/>
    <xf numFmtId="0" fontId="66" fillId="0" borderId="39" xfId="0" applyFont="1" applyFill="1" applyBorder="1"/>
    <xf numFmtId="0" fontId="33" fillId="0" borderId="3" xfId="0" applyFont="1" applyFill="1" applyBorder="1"/>
    <xf numFmtId="0" fontId="33" fillId="0" borderId="19" xfId="0" applyFont="1" applyFill="1" applyBorder="1"/>
    <xf numFmtId="165" fontId="55" fillId="0" borderId="68" xfId="0" applyNumberFormat="1" applyFont="1" applyFill="1" applyBorder="1" applyAlignment="1">
      <alignment horizontal="right"/>
    </xf>
    <xf numFmtId="0" fontId="50" fillId="0" borderId="35" xfId="0" applyFont="1" applyFill="1" applyBorder="1" applyAlignment="1">
      <alignment horizontal="left"/>
    </xf>
    <xf numFmtId="0" fontId="111" fillId="0" borderId="85" xfId="0" applyFont="1" applyFill="1" applyBorder="1"/>
    <xf numFmtId="0" fontId="33" fillId="0" borderId="10" xfId="0" applyFont="1" applyFill="1" applyBorder="1"/>
    <xf numFmtId="0" fontId="33" fillId="0" borderId="14" xfId="0" applyFont="1" applyFill="1" applyBorder="1"/>
    <xf numFmtId="0" fontId="33" fillId="0" borderId="71" xfId="0" applyFont="1" applyFill="1" applyBorder="1" applyAlignment="1">
      <alignment horizontal="center"/>
    </xf>
    <xf numFmtId="0" fontId="14" fillId="0" borderId="38" xfId="0" applyFont="1" applyFill="1" applyBorder="1" applyAlignment="1">
      <alignment horizontal="left"/>
    </xf>
    <xf numFmtId="0" fontId="77" fillId="0" borderId="73" xfId="0" applyFont="1" applyFill="1" applyBorder="1" applyAlignment="1">
      <alignment horizontal="left"/>
    </xf>
    <xf numFmtId="0" fontId="33" fillId="0" borderId="68" xfId="0" applyFont="1" applyFill="1" applyBorder="1"/>
    <xf numFmtId="0" fontId="0" fillId="0" borderId="78" xfId="0" applyFill="1" applyBorder="1"/>
    <xf numFmtId="0" fontId="35" fillId="0" borderId="63" xfId="0" applyFont="1" applyFill="1" applyBorder="1" applyAlignment="1">
      <alignment horizontal="left"/>
    </xf>
    <xf numFmtId="0" fontId="65" fillId="0" borderId="63" xfId="0" applyFont="1" applyFill="1" applyBorder="1"/>
    <xf numFmtId="0" fontId="33" fillId="0" borderId="63" xfId="0" applyFont="1" applyFill="1" applyBorder="1"/>
    <xf numFmtId="168" fontId="82" fillId="0" borderId="79" xfId="0" applyNumberFormat="1" applyFont="1" applyFill="1" applyBorder="1" applyAlignment="1">
      <alignment horizontal="left"/>
    </xf>
    <xf numFmtId="0" fontId="28" fillId="0" borderId="69" xfId="0" applyFont="1" applyFill="1" applyBorder="1" applyAlignment="1">
      <alignment horizontal="left"/>
    </xf>
    <xf numFmtId="0" fontId="81" fillId="0" borderId="66" xfId="0" applyFont="1" applyFill="1" applyBorder="1" applyAlignment="1">
      <alignment horizontal="left"/>
    </xf>
    <xf numFmtId="0" fontId="57" fillId="0" borderId="0" xfId="0" applyFont="1" applyFill="1"/>
    <xf numFmtId="0" fontId="8" fillId="0" borderId="15" xfId="0" applyFont="1" applyFill="1" applyBorder="1"/>
    <xf numFmtId="0" fontId="45" fillId="0" borderId="3" xfId="0" applyFont="1" applyFill="1" applyBorder="1" applyAlignment="1">
      <alignment horizontal="left"/>
    </xf>
    <xf numFmtId="0" fontId="75" fillId="0" borderId="19" xfId="0" applyFont="1" applyFill="1" applyBorder="1" applyAlignment="1">
      <alignment horizontal="left"/>
    </xf>
    <xf numFmtId="0" fontId="14" fillId="0" borderId="23" xfId="0" applyFont="1" applyFill="1" applyBorder="1"/>
    <xf numFmtId="1" fontId="22" fillId="0" borderId="24" xfId="0" applyNumberFormat="1" applyFont="1" applyFill="1" applyBorder="1" applyAlignment="1">
      <alignment horizontal="left"/>
    </xf>
    <xf numFmtId="1" fontId="76" fillId="0" borderId="25" xfId="0" applyNumberFormat="1" applyFont="1" applyFill="1" applyBorder="1" applyAlignment="1">
      <alignment horizontal="left"/>
    </xf>
    <xf numFmtId="0" fontId="53" fillId="0" borderId="63" xfId="0" applyFont="1" applyFill="1" applyBorder="1"/>
    <xf numFmtId="0" fontId="14" fillId="0" borderId="28" xfId="0" applyFont="1" applyFill="1" applyBorder="1" applyAlignment="1">
      <alignment horizontal="center"/>
    </xf>
    <xf numFmtId="0" fontId="33" fillId="0" borderId="38" xfId="0" applyFont="1" applyFill="1" applyBorder="1" applyAlignment="1">
      <alignment horizontal="center"/>
    </xf>
    <xf numFmtId="0" fontId="33" fillId="0" borderId="75" xfId="0" applyFont="1" applyFill="1" applyBorder="1" applyAlignment="1">
      <alignment horizontal="center"/>
    </xf>
    <xf numFmtId="2" fontId="0" fillId="0" borderId="32" xfId="0" applyNumberFormat="1" applyFill="1" applyBorder="1" applyAlignment="1">
      <alignment horizontal="right"/>
    </xf>
    <xf numFmtId="2" fontId="0" fillId="0" borderId="26" xfId="0" applyNumberFormat="1" applyFill="1" applyBorder="1"/>
    <xf numFmtId="0" fontId="0" fillId="0" borderId="44" xfId="0" applyFill="1" applyBorder="1"/>
    <xf numFmtId="0" fontId="45" fillId="0" borderId="81" xfId="0" applyFont="1" applyFill="1" applyBorder="1"/>
    <xf numFmtId="0" fontId="7" fillId="0" borderId="64" xfId="0" applyFont="1" applyFill="1" applyBorder="1"/>
    <xf numFmtId="0" fontId="33" fillId="0" borderId="65" xfId="0" applyFont="1" applyFill="1" applyBorder="1" applyAlignment="1">
      <alignment horizontal="left"/>
    </xf>
    <xf numFmtId="0" fontId="78" fillId="0" borderId="69" xfId="0" applyFont="1" applyFill="1" applyBorder="1" applyAlignment="1">
      <alignment horizontal="left"/>
    </xf>
    <xf numFmtId="2" fontId="0" fillId="0" borderId="0" xfId="0" applyNumberFormat="1" applyFill="1" applyAlignment="1">
      <alignment horizontal="right"/>
    </xf>
    <xf numFmtId="0" fontId="47" fillId="0" borderId="35" xfId="0" applyFont="1" applyFill="1" applyBorder="1" applyAlignment="1">
      <alignment horizontal="left"/>
    </xf>
    <xf numFmtId="0" fontId="47" fillId="0" borderId="15" xfId="0" applyFont="1" applyFill="1" applyBorder="1" applyAlignment="1">
      <alignment horizontal="left"/>
    </xf>
    <xf numFmtId="0" fontId="50" fillId="0" borderId="28" xfId="0" applyFont="1" applyFill="1" applyBorder="1"/>
    <xf numFmtId="0" fontId="78" fillId="0" borderId="10" xfId="0" applyFont="1" applyFill="1" applyBorder="1"/>
    <xf numFmtId="0" fontId="22" fillId="0" borderId="28" xfId="0" applyFont="1" applyFill="1" applyBorder="1" applyAlignment="1">
      <alignment horizontal="center"/>
    </xf>
    <xf numFmtId="0" fontId="78" fillId="0" borderId="24" xfId="0" applyFont="1" applyFill="1" applyBorder="1" applyAlignment="1">
      <alignment horizontal="left"/>
    </xf>
    <xf numFmtId="0" fontId="81" fillId="0" borderId="77" xfId="0" applyFont="1" applyFill="1" applyBorder="1" applyAlignment="1">
      <alignment horizontal="left"/>
    </xf>
    <xf numFmtId="165" fontId="14" fillId="0" borderId="35" xfId="0" applyNumberFormat="1" applyFont="1" applyFill="1" applyBorder="1" applyAlignment="1">
      <alignment horizontal="left"/>
    </xf>
    <xf numFmtId="0" fontId="2" fillId="0" borderId="14" xfId="0" applyFont="1" applyFill="1" applyBorder="1" applyAlignment="1">
      <alignment horizontal="left"/>
    </xf>
    <xf numFmtId="0" fontId="61" fillId="0" borderId="87" xfId="0" applyFont="1" applyFill="1" applyBorder="1"/>
    <xf numFmtId="166" fontId="2" fillId="0" borderId="24" xfId="0" applyNumberFormat="1" applyFont="1" applyFill="1" applyBorder="1" applyAlignment="1">
      <alignment horizontal="left"/>
    </xf>
    <xf numFmtId="2" fontId="80" fillId="0" borderId="24" xfId="0" applyNumberFormat="1" applyFont="1" applyFill="1" applyBorder="1" applyAlignment="1">
      <alignment horizontal="left"/>
    </xf>
    <xf numFmtId="0" fontId="76" fillId="0" borderId="77" xfId="0" applyFont="1" applyFill="1" applyBorder="1" applyAlignment="1">
      <alignment horizontal="left"/>
    </xf>
    <xf numFmtId="0" fontId="81" fillId="0" borderId="55" xfId="0" applyFont="1" applyFill="1" applyBorder="1" applyAlignment="1">
      <alignment horizontal="left"/>
    </xf>
    <xf numFmtId="0" fontId="81" fillId="0" borderId="28" xfId="0" applyFont="1" applyFill="1" applyBorder="1" applyAlignment="1">
      <alignment horizontal="left"/>
    </xf>
    <xf numFmtId="0" fontId="78" fillId="0" borderId="65" xfId="0" applyFont="1" applyFill="1" applyBorder="1" applyAlignment="1">
      <alignment horizontal="left"/>
    </xf>
    <xf numFmtId="0" fontId="10" fillId="0" borderId="15" xfId="0" applyFont="1" applyFill="1" applyBorder="1"/>
    <xf numFmtId="0" fontId="24" fillId="0" borderId="16" xfId="0" applyFont="1" applyFill="1" applyBorder="1"/>
    <xf numFmtId="0" fontId="24" fillId="0" borderId="33" xfId="0" applyFont="1" applyFill="1" applyBorder="1"/>
    <xf numFmtId="0" fontId="0" fillId="0" borderId="37" xfId="0" applyFill="1" applyBorder="1"/>
    <xf numFmtId="0" fontId="0" fillId="0" borderId="29" xfId="0" applyFill="1" applyBorder="1"/>
    <xf numFmtId="0" fontId="47" fillId="0" borderId="68" xfId="0" applyFont="1" applyFill="1" applyBorder="1"/>
    <xf numFmtId="0" fontId="0" fillId="0" borderId="71" xfId="0" applyFill="1" applyBorder="1"/>
    <xf numFmtId="0" fontId="22" fillId="0" borderId="78" xfId="0" applyFont="1" applyFill="1" applyBorder="1" applyAlignment="1">
      <alignment horizontal="left"/>
    </xf>
    <xf numFmtId="0" fontId="22" fillId="0" borderId="39" xfId="0" applyFont="1" applyFill="1" applyBorder="1"/>
    <xf numFmtId="0" fontId="76" fillId="0" borderId="29" xfId="0" applyFont="1" applyFill="1" applyBorder="1" applyAlignment="1">
      <alignment horizontal="left"/>
    </xf>
    <xf numFmtId="0" fontId="22" fillId="0" borderId="38" xfId="0" applyFont="1" applyFill="1" applyBorder="1" applyAlignment="1">
      <alignment horizontal="left"/>
    </xf>
    <xf numFmtId="0" fontId="2" fillId="0" borderId="74" xfId="0" applyFont="1" applyFill="1" applyBorder="1"/>
    <xf numFmtId="0" fontId="103" fillId="0" borderId="16" xfId="0" applyFont="1" applyFill="1" applyBorder="1" applyAlignment="1">
      <alignment horizontal="left"/>
    </xf>
    <xf numFmtId="0" fontId="10" fillId="0" borderId="2" xfId="0" applyFont="1" applyFill="1" applyBorder="1"/>
    <xf numFmtId="0" fontId="76" fillId="0" borderId="7" xfId="0" applyFont="1" applyFill="1" applyBorder="1" applyAlignment="1">
      <alignment horizontal="left"/>
    </xf>
    <xf numFmtId="0" fontId="56" fillId="0" borderId="63" xfId="0" applyFont="1" applyFill="1" applyBorder="1"/>
    <xf numFmtId="0" fontId="80" fillId="0" borderId="66" xfId="0" applyFont="1" applyFill="1" applyBorder="1" applyAlignment="1">
      <alignment horizontal="left"/>
    </xf>
    <xf numFmtId="2" fontId="14" fillId="0" borderId="24" xfId="0" applyNumberFormat="1" applyFont="1" applyFill="1" applyBorder="1" applyAlignment="1">
      <alignment horizontal="left"/>
    </xf>
    <xf numFmtId="0" fontId="61" fillId="0" borderId="15" xfId="0" applyFont="1" applyFill="1" applyBorder="1"/>
    <xf numFmtId="0" fontId="117" fillId="0" borderId="64" xfId="0" applyFont="1" applyFill="1" applyBorder="1"/>
    <xf numFmtId="0" fontId="47" fillId="0" borderId="19" xfId="0" applyFont="1" applyFill="1" applyBorder="1"/>
    <xf numFmtId="0" fontId="46" fillId="0" borderId="35" xfId="0" applyFont="1" applyFill="1" applyBorder="1" applyAlignment="1">
      <alignment horizontal="left"/>
    </xf>
    <xf numFmtId="0" fontId="78" fillId="0" borderId="0" xfId="0" applyFont="1" applyFill="1"/>
    <xf numFmtId="0" fontId="121" fillId="0" borderId="79" xfId="0" applyFont="1" applyFill="1" applyBorder="1" applyAlignment="1">
      <alignment horizontal="left"/>
    </xf>
    <xf numFmtId="0" fontId="67" fillId="0" borderId="15" xfId="0" applyFont="1" applyFill="1" applyBorder="1"/>
    <xf numFmtId="0" fontId="22" fillId="0" borderId="37" xfId="0" applyFont="1" applyFill="1" applyBorder="1" applyAlignment="1">
      <alignment horizontal="center"/>
    </xf>
    <xf numFmtId="0" fontId="78" fillId="0" borderId="55" xfId="0" applyFont="1" applyFill="1" applyBorder="1" applyAlignment="1">
      <alignment horizontal="left"/>
    </xf>
    <xf numFmtId="0" fontId="2" fillId="0" borderId="62" xfId="0" applyFont="1" applyFill="1" applyBorder="1"/>
    <xf numFmtId="0" fontId="2" fillId="0" borderId="43" xfId="0" applyFont="1" applyFill="1" applyBorder="1" applyAlignment="1">
      <alignment horizontal="left"/>
    </xf>
    <xf numFmtId="0" fontId="28" fillId="0" borderId="17" xfId="0" applyFont="1" applyFill="1" applyBorder="1" applyAlignment="1">
      <alignment horizontal="left"/>
    </xf>
    <xf numFmtId="0" fontId="67" fillId="0" borderId="16" xfId="0" applyFont="1" applyFill="1" applyBorder="1"/>
    <xf numFmtId="0" fontId="17" fillId="0" borderId="77" xfId="0" applyFont="1" applyFill="1" applyBorder="1" applyAlignment="1">
      <alignment horizontal="left"/>
    </xf>
    <xf numFmtId="0" fontId="58" fillId="0" borderId="81" xfId="0" applyFont="1" applyFill="1" applyBorder="1" applyAlignment="1">
      <alignment horizontal="left"/>
    </xf>
    <xf numFmtId="0" fontId="104" fillId="0" borderId="54" xfId="0" applyFont="1" applyFill="1" applyBorder="1"/>
    <xf numFmtId="0" fontId="105" fillId="0" borderId="38" xfId="0" applyFont="1" applyFill="1" applyBorder="1"/>
    <xf numFmtId="0" fontId="14" fillId="0" borderId="55" xfId="0" applyFont="1" applyFill="1" applyBorder="1" applyAlignment="1">
      <alignment horizontal="left"/>
    </xf>
    <xf numFmtId="0" fontId="0" fillId="0" borderId="81" xfId="0" applyFill="1" applyBorder="1" applyAlignment="1">
      <alignment horizontal="right"/>
    </xf>
    <xf numFmtId="0" fontId="46" fillId="0" borderId="16" xfId="0" applyFont="1" applyFill="1" applyBorder="1" applyAlignment="1">
      <alignment horizontal="left"/>
    </xf>
    <xf numFmtId="0" fontId="76" fillId="0" borderId="24" xfId="0" applyFont="1" applyFill="1" applyBorder="1" applyAlignment="1">
      <alignment horizontal="left"/>
    </xf>
    <xf numFmtId="0" fontId="22" fillId="0" borderId="58" xfId="0" applyFont="1" applyFill="1" applyBorder="1" applyAlignment="1">
      <alignment horizontal="left"/>
    </xf>
    <xf numFmtId="0" fontId="76" fillId="0" borderId="60" xfId="0" applyFont="1" applyFill="1" applyBorder="1" applyAlignment="1">
      <alignment horizontal="left"/>
    </xf>
    <xf numFmtId="2" fontId="82" fillId="0" borderId="79" xfId="0" applyNumberFormat="1" applyFont="1" applyFill="1" applyBorder="1" applyAlignment="1">
      <alignment horizontal="left"/>
    </xf>
    <xf numFmtId="2" fontId="82" fillId="0" borderId="77" xfId="0" applyNumberFormat="1" applyFont="1" applyFill="1" applyBorder="1" applyAlignment="1">
      <alignment horizontal="left"/>
    </xf>
    <xf numFmtId="0" fontId="28" fillId="0" borderId="81" xfId="0" applyFont="1" applyFill="1" applyBorder="1" applyAlignment="1">
      <alignment horizontal="left"/>
    </xf>
    <xf numFmtId="2" fontId="0" fillId="0" borderId="76" xfId="0" applyNumberFormat="1" applyFill="1" applyBorder="1"/>
    <xf numFmtId="0" fontId="46" fillId="0" borderId="0" xfId="0" applyFont="1" applyFill="1"/>
    <xf numFmtId="2" fontId="43" fillId="0" borderId="77" xfId="0" applyNumberFormat="1" applyFont="1" applyFill="1" applyBorder="1" applyAlignment="1">
      <alignment horizontal="left"/>
    </xf>
    <xf numFmtId="166" fontId="80" fillId="0" borderId="79" xfId="0" applyNumberFormat="1" applyFont="1" applyFill="1" applyBorder="1" applyAlignment="1">
      <alignment horizontal="left"/>
    </xf>
    <xf numFmtId="169" fontId="17" fillId="0" borderId="58" xfId="0" applyNumberFormat="1" applyFont="1" applyFill="1" applyBorder="1" applyAlignment="1">
      <alignment horizontal="left"/>
    </xf>
    <xf numFmtId="169" fontId="121" fillId="0" borderId="60" xfId="0" applyNumberFormat="1" applyFont="1" applyFill="1" applyBorder="1" applyAlignment="1">
      <alignment horizontal="left"/>
    </xf>
    <xf numFmtId="0" fontId="50" fillId="0" borderId="38" xfId="0" applyFont="1" applyFill="1" applyBorder="1"/>
    <xf numFmtId="0" fontId="47" fillId="0" borderId="18" xfId="0" applyFont="1" applyFill="1" applyBorder="1" applyAlignment="1">
      <alignment horizontal="left"/>
    </xf>
    <xf numFmtId="166" fontId="14" fillId="0" borderId="77" xfId="0" applyNumberFormat="1" applyFont="1" applyFill="1" applyBorder="1" applyAlignment="1">
      <alignment horizontal="left"/>
    </xf>
    <xf numFmtId="166" fontId="82" fillId="0" borderId="79" xfId="0" applyNumberFormat="1" applyFont="1" applyFill="1" applyBorder="1" applyAlignment="1">
      <alignment horizontal="left"/>
    </xf>
    <xf numFmtId="0" fontId="22" fillId="0" borderId="38" xfId="0" applyFont="1" applyFill="1" applyBorder="1" applyAlignment="1">
      <alignment horizontal="center"/>
    </xf>
    <xf numFmtId="0" fontId="81" fillId="0" borderId="82" xfId="0" applyFont="1" applyFill="1" applyBorder="1" applyAlignment="1">
      <alignment horizontal="left"/>
    </xf>
    <xf numFmtId="167" fontId="76" fillId="0" borderId="82" xfId="0" applyNumberFormat="1" applyFont="1" applyFill="1" applyBorder="1" applyAlignment="1">
      <alignment horizontal="left"/>
    </xf>
    <xf numFmtId="0" fontId="53" fillId="0" borderId="77" xfId="0" applyFont="1" applyFill="1" applyBorder="1" applyAlignment="1">
      <alignment horizontal="left"/>
    </xf>
    <xf numFmtId="0" fontId="67" fillId="0" borderId="27" xfId="0" applyFont="1" applyFill="1" applyBorder="1"/>
    <xf numFmtId="0" fontId="2" fillId="0" borderId="63" xfId="0" applyFont="1" applyFill="1" applyBorder="1" applyAlignment="1">
      <alignment horizontal="left"/>
    </xf>
    <xf numFmtId="0" fontId="71" fillId="0" borderId="65" xfId="0" applyFont="1" applyFill="1" applyBorder="1" applyAlignment="1">
      <alignment horizontal="left"/>
    </xf>
    <xf numFmtId="0" fontId="81" fillId="0" borderId="69" xfId="0" applyFont="1" applyFill="1" applyBorder="1" applyAlignment="1">
      <alignment horizontal="left"/>
    </xf>
    <xf numFmtId="2" fontId="47" fillId="0" borderId="0" xfId="0" applyNumberFormat="1" applyFont="1" applyFill="1" applyBorder="1"/>
    <xf numFmtId="167" fontId="92" fillId="21" borderId="80" xfId="0" applyNumberFormat="1" applyFont="1" applyFill="1" applyBorder="1" applyAlignment="1">
      <alignment horizontal="center"/>
    </xf>
    <xf numFmtId="167" fontId="92" fillId="21" borderId="81" xfId="0" applyNumberFormat="1" applyFont="1" applyFill="1" applyBorder="1" applyAlignment="1">
      <alignment horizontal="center"/>
    </xf>
    <xf numFmtId="167" fontId="92" fillId="8" borderId="81" xfId="0" applyNumberFormat="1" applyFont="1" applyFill="1" applyBorder="1" applyAlignment="1">
      <alignment horizontal="center"/>
    </xf>
    <xf numFmtId="2" fontId="92" fillId="8" borderId="75" xfId="0" applyNumberFormat="1" applyFont="1" applyFill="1" applyBorder="1" applyAlignment="1">
      <alignment horizontal="center"/>
    </xf>
    <xf numFmtId="166" fontId="92" fillId="21" borderId="81" xfId="0" applyNumberFormat="1" applyFont="1" applyFill="1" applyBorder="1" applyAlignment="1">
      <alignment horizontal="center"/>
    </xf>
    <xf numFmtId="167" fontId="92" fillId="8" borderId="75" xfId="0" applyNumberFormat="1" applyFont="1" applyFill="1" applyBorder="1" applyAlignment="1">
      <alignment horizontal="center"/>
    </xf>
    <xf numFmtId="2" fontId="92" fillId="21" borderId="31" xfId="0" applyNumberFormat="1" applyFont="1" applyFill="1" applyBorder="1" applyAlignment="1">
      <alignment horizontal="center"/>
    </xf>
    <xf numFmtId="167" fontId="92" fillId="8" borderId="82" xfId="0" applyNumberFormat="1" applyFont="1" applyFill="1" applyBorder="1" applyAlignment="1">
      <alignment horizontal="center"/>
    </xf>
    <xf numFmtId="0" fontId="130" fillId="20" borderId="68" xfId="0" applyFont="1" applyFill="1" applyBorder="1" applyAlignment="1">
      <alignment horizontal="center"/>
    </xf>
    <xf numFmtId="2" fontId="127" fillId="20" borderId="77" xfId="0" applyNumberFormat="1" applyFont="1" applyFill="1" applyBorder="1" applyAlignment="1">
      <alignment horizontal="center"/>
    </xf>
    <xf numFmtId="9" fontId="16" fillId="22" borderId="73" xfId="0" applyNumberFormat="1" applyFont="1" applyFill="1" applyBorder="1" applyAlignment="1">
      <alignment horizontal="center"/>
    </xf>
    <xf numFmtId="0" fontId="110" fillId="20" borderId="68" xfId="0" applyFont="1" applyFill="1" applyBorder="1" applyAlignment="1">
      <alignment horizontal="center"/>
    </xf>
    <xf numFmtId="0" fontId="61" fillId="0" borderId="25" xfId="0" applyFont="1" applyBorder="1" applyAlignment="1">
      <alignment horizontal="center"/>
    </xf>
    <xf numFmtId="0" fontId="61" fillId="0" borderId="60" xfId="0" applyFont="1" applyBorder="1" applyAlignment="1">
      <alignment horizontal="center"/>
    </xf>
    <xf numFmtId="0" fontId="61" fillId="0" borderId="30" xfId="0" applyFont="1" applyBorder="1" applyAlignment="1">
      <alignment horizontal="center"/>
    </xf>
    <xf numFmtId="168" fontId="122" fillId="0" borderId="0" xfId="0" applyNumberFormat="1" applyFont="1" applyFill="1" applyBorder="1" applyAlignment="1">
      <alignment horizontal="center"/>
    </xf>
    <xf numFmtId="2" fontId="122" fillId="0" borderId="0" xfId="0" applyNumberFormat="1" applyFont="1" applyFill="1" applyBorder="1" applyAlignment="1">
      <alignment horizontal="center"/>
    </xf>
    <xf numFmtId="167" fontId="122" fillId="0" borderId="0" xfId="0" applyNumberFormat="1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169" fontId="122" fillId="0" borderId="0" xfId="0" applyNumberFormat="1" applyFont="1" applyFill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43" fillId="0" borderId="61" xfId="0" applyFont="1" applyBorder="1" applyAlignment="1">
      <alignment horizontal="center"/>
    </xf>
    <xf numFmtId="0" fontId="43" fillId="0" borderId="73" xfId="0" applyFont="1" applyBorder="1" applyAlignment="1">
      <alignment horizontal="center"/>
    </xf>
    <xf numFmtId="2" fontId="2" fillId="0" borderId="73" xfId="0" applyNumberFormat="1" applyFont="1" applyBorder="1" applyAlignment="1">
      <alignment horizontal="center"/>
    </xf>
    <xf numFmtId="2" fontId="2" fillId="0" borderId="69" xfId="0" applyNumberFormat="1" applyFont="1" applyBorder="1" applyAlignment="1">
      <alignment horizontal="center"/>
    </xf>
    <xf numFmtId="167" fontId="61" fillId="0" borderId="58" xfId="0" applyNumberFormat="1" applyFont="1" applyBorder="1" applyAlignment="1">
      <alignment horizontal="center"/>
    </xf>
    <xf numFmtId="2" fontId="61" fillId="0" borderId="58" xfId="0" applyNumberFormat="1" applyFont="1" applyBorder="1" applyAlignment="1">
      <alignment horizontal="center"/>
    </xf>
    <xf numFmtId="167" fontId="44" fillId="0" borderId="0" xfId="0" applyNumberFormat="1" applyFont="1" applyFill="1" applyBorder="1" applyAlignment="1">
      <alignment horizontal="center"/>
    </xf>
    <xf numFmtId="2" fontId="123" fillId="0" borderId="0" xfId="0" applyNumberFormat="1" applyFont="1" applyFill="1" applyBorder="1" applyAlignment="1">
      <alignment horizontal="center"/>
    </xf>
    <xf numFmtId="168" fontId="44" fillId="0" borderId="0" xfId="0" applyNumberFormat="1" applyFont="1" applyFill="1" applyBorder="1" applyAlignment="1">
      <alignment horizontal="center"/>
    </xf>
    <xf numFmtId="167" fontId="123" fillId="0" borderId="0" xfId="0" applyNumberFormat="1" applyFont="1" applyFill="1" applyBorder="1" applyAlignment="1">
      <alignment horizontal="center"/>
    </xf>
    <xf numFmtId="168" fontId="123" fillId="0" borderId="0" xfId="0" applyNumberFormat="1" applyFont="1" applyFill="1" applyBorder="1" applyAlignment="1">
      <alignment horizontal="center"/>
    </xf>
    <xf numFmtId="169" fontId="123" fillId="0" borderId="0" xfId="0" applyNumberFormat="1" applyFont="1" applyFill="1" applyBorder="1" applyAlignment="1">
      <alignment horizontal="center"/>
    </xf>
    <xf numFmtId="2" fontId="29" fillId="0" borderId="0" xfId="0" applyNumberFormat="1" applyFont="1" applyFill="1" applyBorder="1" applyAlignment="1">
      <alignment horizontal="center"/>
    </xf>
    <xf numFmtId="2" fontId="43" fillId="0" borderId="61" xfId="0" applyNumberFormat="1" applyFont="1" applyBorder="1" applyAlignment="1">
      <alignment horizontal="center"/>
    </xf>
    <xf numFmtId="2" fontId="43" fillId="0" borderId="73" xfId="0" applyNumberFormat="1" applyFont="1" applyBorder="1" applyAlignment="1">
      <alignment horizontal="center"/>
    </xf>
    <xf numFmtId="2" fontId="61" fillId="0" borderId="60" xfId="0" applyNumberFormat="1" applyFont="1" applyBorder="1" applyAlignment="1">
      <alignment horizontal="center"/>
    </xf>
    <xf numFmtId="0" fontId="0" fillId="0" borderId="69" xfId="0" applyFill="1" applyBorder="1"/>
    <xf numFmtId="0" fontId="2" fillId="0" borderId="23" xfId="0" applyFont="1" applyBorder="1"/>
    <xf numFmtId="0" fontId="2" fillId="0" borderId="24" xfId="0" applyFont="1" applyBorder="1" applyAlignment="1">
      <alignment horizontal="left"/>
    </xf>
    <xf numFmtId="0" fontId="80" fillId="0" borderId="25" xfId="0" applyFont="1" applyBorder="1" applyAlignment="1">
      <alignment horizontal="left"/>
    </xf>
    <xf numFmtId="0" fontId="2" fillId="0" borderId="63" xfId="0" applyFont="1" applyBorder="1"/>
    <xf numFmtId="0" fontId="76" fillId="0" borderId="79" xfId="0" applyFont="1" applyBorder="1" applyAlignment="1">
      <alignment horizontal="left"/>
    </xf>
    <xf numFmtId="0" fontId="2" fillId="0" borderId="80" xfId="0" applyFont="1" applyBorder="1"/>
    <xf numFmtId="0" fontId="22" fillId="0" borderId="81" xfId="0" applyFont="1" applyBorder="1" applyAlignment="1">
      <alignment horizontal="left"/>
    </xf>
    <xf numFmtId="0" fontId="76" fillId="0" borderId="82" xfId="0" applyFont="1" applyBorder="1" applyAlignment="1">
      <alignment horizontal="left"/>
    </xf>
    <xf numFmtId="0" fontId="2" fillId="0" borderId="81" xfId="0" applyFont="1" applyBorder="1" applyAlignment="1">
      <alignment horizontal="left"/>
    </xf>
    <xf numFmtId="0" fontId="28" fillId="0" borderId="82" xfId="0" applyFont="1" applyBorder="1" applyAlignment="1">
      <alignment horizontal="left"/>
    </xf>
    <xf numFmtId="0" fontId="58" fillId="0" borderId="77" xfId="0" applyFont="1" applyBorder="1" applyAlignment="1">
      <alignment horizontal="left"/>
    </xf>
    <xf numFmtId="0" fontId="79" fillId="0" borderId="79" xfId="0" applyFont="1" applyBorder="1" applyAlignment="1">
      <alignment horizontal="left"/>
    </xf>
    <xf numFmtId="0" fontId="2" fillId="0" borderId="65" xfId="0" applyFont="1" applyBorder="1" applyAlignment="1">
      <alignment horizontal="left"/>
    </xf>
    <xf numFmtId="0" fontId="78" fillId="0" borderId="66" xfId="0" applyFont="1" applyBorder="1" applyAlignment="1">
      <alignment horizontal="left"/>
    </xf>
    <xf numFmtId="0" fontId="79" fillId="0" borderId="73" xfId="0" applyFont="1" applyBorder="1" applyAlignment="1">
      <alignment horizontal="left"/>
    </xf>
    <xf numFmtId="0" fontId="78" fillId="0" borderId="79" xfId="0" applyFont="1" applyBorder="1" applyAlignment="1">
      <alignment horizontal="left"/>
    </xf>
    <xf numFmtId="0" fontId="45" fillId="0" borderId="63" xfId="0" applyFont="1" applyBorder="1"/>
    <xf numFmtId="0" fontId="45" fillId="0" borderId="77" xfId="0" applyFont="1" applyBorder="1" applyAlignment="1">
      <alignment horizontal="left"/>
    </xf>
    <xf numFmtId="0" fontId="75" fillId="0" borderId="79" xfId="0" applyFont="1" applyBorder="1" applyAlignment="1">
      <alignment horizontal="left"/>
    </xf>
    <xf numFmtId="0" fontId="22" fillId="0" borderId="63" xfId="0" applyFont="1" applyBorder="1"/>
    <xf numFmtId="0" fontId="22" fillId="0" borderId="23" xfId="0" applyFont="1" applyBorder="1" applyAlignment="1">
      <alignment horizontal="left"/>
    </xf>
    <xf numFmtId="0" fontId="22" fillId="0" borderId="24" xfId="0" applyFont="1" applyBorder="1" applyAlignment="1">
      <alignment horizontal="left"/>
    </xf>
    <xf numFmtId="0" fontId="76" fillId="0" borderId="25" xfId="0" applyFont="1" applyBorder="1" applyAlignment="1">
      <alignment horizontal="left"/>
    </xf>
    <xf numFmtId="2" fontId="74" fillId="0" borderId="77" xfId="0" applyNumberFormat="1" applyFont="1" applyBorder="1" applyAlignment="1">
      <alignment horizontal="left"/>
    </xf>
    <xf numFmtId="0" fontId="45" fillId="0" borderId="26" xfId="0" applyFont="1" applyBorder="1"/>
    <xf numFmtId="0" fontId="76" fillId="0" borderId="28" xfId="0" applyFont="1" applyBorder="1" applyAlignment="1">
      <alignment horizontal="left"/>
    </xf>
    <xf numFmtId="0" fontId="76" fillId="0" borderId="66" xfId="0" applyFont="1" applyBorder="1" applyAlignment="1">
      <alignment horizontal="left"/>
    </xf>
    <xf numFmtId="0" fontId="80" fillId="0" borderId="84" xfId="0" applyFont="1" applyFill="1" applyBorder="1" applyAlignment="1">
      <alignment horizontal="left"/>
    </xf>
    <xf numFmtId="2" fontId="18" fillId="0" borderId="75" xfId="0" applyNumberFormat="1" applyFont="1" applyFill="1" applyBorder="1" applyAlignment="1">
      <alignment horizontal="center"/>
    </xf>
    <xf numFmtId="1" fontId="14" fillId="0" borderId="37" xfId="0" applyNumberFormat="1" applyFont="1" applyFill="1" applyBorder="1" applyAlignment="1">
      <alignment horizontal="left"/>
    </xf>
    <xf numFmtId="0" fontId="14" fillId="0" borderId="83" xfId="0" applyFont="1" applyFill="1" applyBorder="1" applyAlignment="1">
      <alignment horizontal="left"/>
    </xf>
    <xf numFmtId="0" fontId="14" fillId="0" borderId="35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33" fillId="0" borderId="82" xfId="0" applyFont="1" applyFill="1" applyBorder="1" applyAlignment="1">
      <alignment horizontal="center"/>
    </xf>
    <xf numFmtId="0" fontId="14" fillId="0" borderId="55" xfId="0" applyFont="1" applyFill="1" applyBorder="1" applyAlignment="1">
      <alignment horizontal="center"/>
    </xf>
    <xf numFmtId="0" fontId="14" fillId="0" borderId="81" xfId="0" applyFont="1" applyFill="1" applyBorder="1"/>
    <xf numFmtId="0" fontId="17" fillId="0" borderId="87" xfId="0" applyFont="1" applyBorder="1" applyAlignment="1">
      <alignment horizontal="right"/>
    </xf>
    <xf numFmtId="0" fontId="22" fillId="0" borderId="57" xfId="0" applyFont="1" applyBorder="1"/>
    <xf numFmtId="0" fontId="14" fillId="0" borderId="57" xfId="0" applyFont="1" applyBorder="1" applyAlignment="1">
      <alignment horizontal="center"/>
    </xf>
    <xf numFmtId="165" fontId="55" fillId="0" borderId="68" xfId="0" applyNumberFormat="1" applyFont="1" applyBorder="1" applyAlignment="1">
      <alignment horizontal="left"/>
    </xf>
    <xf numFmtId="0" fontId="0" fillId="0" borderId="59" xfId="0" applyBorder="1"/>
    <xf numFmtId="0" fontId="17" fillId="0" borderId="68" xfId="0" applyFont="1" applyBorder="1"/>
    <xf numFmtId="0" fontId="22" fillId="0" borderId="26" xfId="0" applyFont="1" applyBorder="1"/>
    <xf numFmtId="0" fontId="109" fillId="0" borderId="54" xfId="0" applyFont="1" applyBorder="1" applyAlignment="1">
      <alignment horizontal="left"/>
    </xf>
    <xf numFmtId="0" fontId="109" fillId="0" borderId="68" xfId="0" applyFont="1" applyBorder="1"/>
    <xf numFmtId="0" fontId="55" fillId="0" borderId="80" xfId="0" applyFont="1" applyBorder="1" applyAlignment="1">
      <alignment horizontal="right"/>
    </xf>
    <xf numFmtId="0" fontId="14" fillId="0" borderId="57" xfId="0" applyFont="1" applyBorder="1"/>
    <xf numFmtId="0" fontId="14" fillId="0" borderId="68" xfId="0" applyFont="1" applyBorder="1"/>
    <xf numFmtId="0" fontId="55" fillId="0" borderId="57" xfId="0" applyFont="1" applyBorder="1" applyAlignment="1">
      <alignment horizontal="right"/>
    </xf>
    <xf numFmtId="0" fontId="0" fillId="0" borderId="56" xfId="0" applyBorder="1"/>
    <xf numFmtId="0" fontId="55" fillId="0" borderId="26" xfId="0" applyFont="1" applyFill="1" applyBorder="1" applyAlignment="1">
      <alignment horizontal="left"/>
    </xf>
    <xf numFmtId="0" fontId="17" fillId="0" borderId="59" xfId="0" applyFont="1" applyBorder="1"/>
    <xf numFmtId="0" fontId="22" fillId="0" borderId="54" xfId="0" applyFont="1" applyBorder="1"/>
    <xf numFmtId="49" fontId="14" fillId="0" borderId="57" xfId="0" applyNumberFormat="1" applyFont="1" applyBorder="1" applyAlignment="1">
      <alignment horizontal="right"/>
    </xf>
    <xf numFmtId="0" fontId="0" fillId="0" borderId="58" xfId="0" applyBorder="1" applyAlignment="1">
      <alignment horizontal="right"/>
    </xf>
    <xf numFmtId="0" fontId="71" fillId="0" borderId="54" xfId="0" applyFont="1" applyBorder="1" applyAlignment="1">
      <alignment horizontal="left"/>
    </xf>
    <xf numFmtId="0" fontId="17" fillId="0" borderId="54" xfId="0" applyFont="1" applyBorder="1"/>
    <xf numFmtId="0" fontId="45" fillId="0" borderId="85" xfId="0" applyFont="1" applyFill="1" applyBorder="1"/>
    <xf numFmtId="0" fontId="22" fillId="0" borderId="2" xfId="0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2" fillId="0" borderId="27" xfId="0" applyFont="1" applyBorder="1"/>
    <xf numFmtId="0" fontId="14" fillId="0" borderId="27" xfId="0" applyFont="1" applyBorder="1" applyAlignment="1">
      <alignment horizontal="center"/>
    </xf>
    <xf numFmtId="9" fontId="7" fillId="0" borderId="27" xfId="0" applyNumberFormat="1" applyFont="1" applyBorder="1" applyAlignment="1">
      <alignment horizontal="center"/>
    </xf>
    <xf numFmtId="2" fontId="54" fillId="0" borderId="23" xfId="0" applyNumberFormat="1" applyFont="1" applyBorder="1" applyAlignment="1">
      <alignment horizontal="center"/>
    </xf>
    <xf numFmtId="0" fontId="54" fillId="0" borderId="24" xfId="0" applyFont="1" applyBorder="1" applyAlignment="1">
      <alignment horizontal="center"/>
    </xf>
    <xf numFmtId="0" fontId="54" fillId="0" borderId="63" xfId="0" applyFont="1" applyBorder="1" applyAlignment="1">
      <alignment horizontal="center"/>
    </xf>
    <xf numFmtId="2" fontId="54" fillId="0" borderId="63" xfId="0" applyNumberFormat="1" applyFont="1" applyBorder="1" applyAlignment="1">
      <alignment horizontal="center"/>
    </xf>
    <xf numFmtId="0" fontId="54" fillId="0" borderId="64" xfId="0" applyFont="1" applyBorder="1" applyAlignment="1">
      <alignment horizontal="center"/>
    </xf>
    <xf numFmtId="0" fontId="0" fillId="9" borderId="25" xfId="0" applyFill="1" applyBorder="1" applyAlignment="1">
      <alignment horizontal="center"/>
    </xf>
    <xf numFmtId="0" fontId="0" fillId="9" borderId="79" xfId="0" applyFill="1" applyBorder="1" applyAlignment="1">
      <alignment horizontal="center"/>
    </xf>
    <xf numFmtId="1" fontId="33" fillId="9" borderId="66" xfId="0" applyNumberFormat="1" applyFont="1" applyFill="1" applyBorder="1" applyAlignment="1">
      <alignment horizontal="center"/>
    </xf>
    <xf numFmtId="0" fontId="54" fillId="0" borderId="77" xfId="0" applyFont="1" applyBorder="1" applyAlignment="1">
      <alignment horizontal="center"/>
    </xf>
    <xf numFmtId="0" fontId="54" fillId="0" borderId="65" xfId="0" applyFont="1" applyBorder="1" applyAlignment="1">
      <alignment horizontal="center"/>
    </xf>
    <xf numFmtId="2" fontId="61" fillId="0" borderId="0" xfId="0" applyNumberFormat="1" applyFont="1" applyBorder="1" applyAlignment="1">
      <alignment horizontal="center"/>
    </xf>
    <xf numFmtId="167" fontId="61" fillId="0" borderId="0" xfId="0" applyNumberFormat="1" applyFont="1" applyBorder="1" applyAlignment="1">
      <alignment horizontal="center"/>
    </xf>
    <xf numFmtId="166" fontId="7" fillId="0" borderId="0" xfId="0" applyNumberFormat="1" applyFont="1" applyFill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166" fontId="61" fillId="0" borderId="0" xfId="0" applyNumberFormat="1" applyFont="1" applyBorder="1" applyAlignment="1">
      <alignment horizontal="center"/>
    </xf>
    <xf numFmtId="168" fontId="61" fillId="0" borderId="0" xfId="0" applyNumberFormat="1" applyFont="1" applyFill="1" applyBorder="1" applyAlignment="1">
      <alignment horizontal="center"/>
    </xf>
    <xf numFmtId="166" fontId="2" fillId="0" borderId="13" xfId="0" applyNumberFormat="1" applyFont="1" applyBorder="1" applyAlignment="1">
      <alignment horizontal="center"/>
    </xf>
    <xf numFmtId="2" fontId="33" fillId="0" borderId="63" xfId="0" applyNumberFormat="1" applyFont="1" applyBorder="1" applyAlignment="1">
      <alignment horizontal="center"/>
    </xf>
    <xf numFmtId="0" fontId="22" fillId="0" borderId="65" xfId="0" applyFont="1" applyBorder="1" applyAlignment="1">
      <alignment horizontal="center"/>
    </xf>
    <xf numFmtId="9" fontId="2" fillId="0" borderId="27" xfId="0" applyNumberFormat="1" applyFont="1" applyBorder="1" applyAlignment="1">
      <alignment horizontal="center"/>
    </xf>
    <xf numFmtId="2" fontId="36" fillId="9" borderId="16" xfId="0" applyNumberFormat="1" applyFont="1" applyFill="1" applyBorder="1" applyAlignment="1">
      <alignment horizontal="center"/>
    </xf>
    <xf numFmtId="9" fontId="36" fillId="9" borderId="16" xfId="0" applyNumberFormat="1" applyFont="1" applyFill="1" applyBorder="1" applyAlignment="1">
      <alignment horizontal="center"/>
    </xf>
    <xf numFmtId="0" fontId="38" fillId="9" borderId="62" xfId="0" applyFont="1" applyFill="1" applyBorder="1" applyAlignment="1">
      <alignment horizontal="center"/>
    </xf>
    <xf numFmtId="166" fontId="38" fillId="9" borderId="43" xfId="0" applyNumberFormat="1" applyFont="1" applyFill="1" applyBorder="1" applyAlignment="1">
      <alignment horizontal="center"/>
    </xf>
    <xf numFmtId="1" fontId="38" fillId="9" borderId="43" xfId="0" applyNumberFormat="1" applyFont="1" applyFill="1" applyBorder="1" applyAlignment="1">
      <alignment horizontal="center"/>
    </xf>
    <xf numFmtId="0" fontId="48" fillId="9" borderId="43" xfId="0" applyFont="1" applyFill="1" applyBorder="1" applyAlignment="1">
      <alignment horizontal="center"/>
    </xf>
    <xf numFmtId="0" fontId="48" fillId="9" borderId="17" xfId="0" applyFont="1" applyFill="1" applyBorder="1" applyAlignment="1">
      <alignment horizontal="center"/>
    </xf>
    <xf numFmtId="2" fontId="22" fillId="0" borderId="64" xfId="0" applyNumberFormat="1" applyFont="1" applyBorder="1" applyAlignment="1">
      <alignment horizontal="left"/>
    </xf>
    <xf numFmtId="2" fontId="22" fillId="0" borderId="65" xfId="0" applyNumberFormat="1" applyFont="1" applyBorder="1" applyAlignment="1">
      <alignment horizontal="left"/>
    </xf>
    <xf numFmtId="166" fontId="22" fillId="0" borderId="65" xfId="0" applyNumberFormat="1" applyFont="1" applyBorder="1" applyAlignment="1">
      <alignment horizontal="left"/>
    </xf>
    <xf numFmtId="166" fontId="22" fillId="0" borderId="66" xfId="0" applyNumberFormat="1" applyFont="1" applyBorder="1" applyAlignment="1">
      <alignment horizontal="left"/>
    </xf>
    <xf numFmtId="9" fontId="135" fillId="0" borderId="78" xfId="0" applyNumberFormat="1" applyFont="1" applyBorder="1" applyAlignment="1">
      <alignment horizontal="left"/>
    </xf>
    <xf numFmtId="2" fontId="22" fillId="0" borderId="66" xfId="0" applyNumberFormat="1" applyFont="1" applyBorder="1" applyAlignment="1">
      <alignment horizontal="left"/>
    </xf>
    <xf numFmtId="9" fontId="135" fillId="0" borderId="1" xfId="0" applyNumberFormat="1" applyFont="1" applyBorder="1" applyAlignment="1">
      <alignment horizontal="left"/>
    </xf>
    <xf numFmtId="9" fontId="135" fillId="0" borderId="71" xfId="0" applyNumberFormat="1" applyFont="1" applyBorder="1" applyAlignment="1">
      <alignment horizontal="left"/>
    </xf>
    <xf numFmtId="2" fontId="22" fillId="0" borderId="64" xfId="0" applyNumberFormat="1" applyFont="1" applyBorder="1" applyAlignment="1">
      <alignment horizontal="center"/>
    </xf>
    <xf numFmtId="2" fontId="22" fillId="0" borderId="65" xfId="0" applyNumberFormat="1" applyFont="1" applyBorder="1" applyAlignment="1">
      <alignment horizontal="center"/>
    </xf>
    <xf numFmtId="2" fontId="22" fillId="0" borderId="66" xfId="0" applyNumberFormat="1" applyFont="1" applyBorder="1" applyAlignment="1">
      <alignment horizontal="center"/>
    </xf>
    <xf numFmtId="166" fontId="22" fillId="0" borderId="64" xfId="0" applyNumberFormat="1" applyFont="1" applyBorder="1" applyAlignment="1">
      <alignment horizontal="center"/>
    </xf>
    <xf numFmtId="166" fontId="22" fillId="0" borderId="64" xfId="0" applyNumberFormat="1" applyFont="1" applyBorder="1" applyAlignment="1">
      <alignment horizontal="left"/>
    </xf>
    <xf numFmtId="9" fontId="135" fillId="0" borderId="38" xfId="0" applyNumberFormat="1" applyFont="1" applyBorder="1" applyAlignment="1">
      <alignment horizontal="left"/>
    </xf>
    <xf numFmtId="0" fontId="0" fillId="0" borderId="59" xfId="0" applyBorder="1" applyAlignment="1">
      <alignment horizontal="left"/>
    </xf>
    <xf numFmtId="2" fontId="17" fillId="0" borderId="62" xfId="0" applyNumberFormat="1" applyFont="1" applyBorder="1" applyAlignment="1">
      <alignment horizontal="center"/>
    </xf>
    <xf numFmtId="2" fontId="17" fillId="0" borderId="43" xfId="0" applyNumberFormat="1" applyFont="1" applyBorder="1" applyAlignment="1">
      <alignment horizontal="center"/>
    </xf>
    <xf numFmtId="2" fontId="17" fillId="0" borderId="17" xfId="0" applyNumberFormat="1" applyFont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165" fontId="55" fillId="0" borderId="0" xfId="0" applyNumberFormat="1" applyFont="1" applyBorder="1" applyAlignment="1">
      <alignment horizontal="left"/>
    </xf>
    <xf numFmtId="169" fontId="0" fillId="0" borderId="0" xfId="0" applyNumberFormat="1" applyFill="1" applyBorder="1" applyAlignment="1">
      <alignment horizontal="left"/>
    </xf>
    <xf numFmtId="0" fontId="55" fillId="0" borderId="0" xfId="0" applyFont="1" applyFill="1" applyBorder="1" applyAlignment="1">
      <alignment horizontal="left"/>
    </xf>
    <xf numFmtId="1" fontId="106" fillId="0" borderId="0" xfId="0" applyNumberFormat="1" applyFont="1" applyFill="1" applyBorder="1" applyAlignment="1">
      <alignment horizontal="center"/>
    </xf>
    <xf numFmtId="0" fontId="47" fillId="0" borderId="8" xfId="0" applyFont="1" applyFill="1" applyBorder="1" applyAlignment="1">
      <alignment horizontal="center"/>
    </xf>
    <xf numFmtId="0" fontId="132" fillId="0" borderId="67" xfId="0" applyFont="1" applyBorder="1" applyAlignment="1">
      <alignment horizontal="right"/>
    </xf>
    <xf numFmtId="0" fontId="134" fillId="0" borderId="67" xfId="0" applyFont="1" applyFill="1" applyBorder="1" applyAlignment="1">
      <alignment horizontal="right"/>
    </xf>
    <xf numFmtId="9" fontId="135" fillId="0" borderId="56" xfId="0" applyNumberFormat="1" applyFont="1" applyBorder="1" applyAlignment="1">
      <alignment horizontal="left"/>
    </xf>
    <xf numFmtId="0" fontId="47" fillId="0" borderId="19" xfId="0" applyFont="1" applyFill="1" applyBorder="1" applyAlignment="1">
      <alignment horizontal="center"/>
    </xf>
    <xf numFmtId="165" fontId="134" fillId="0" borderId="67" xfId="0" applyNumberFormat="1" applyFont="1" applyFill="1" applyBorder="1" applyAlignment="1">
      <alignment horizontal="right"/>
    </xf>
    <xf numFmtId="0" fontId="134" fillId="0" borderId="87" xfId="0" applyFont="1" applyBorder="1" applyAlignment="1">
      <alignment horizontal="right"/>
    </xf>
    <xf numFmtId="1" fontId="61" fillId="0" borderId="19" xfId="0" applyNumberFormat="1" applyFont="1" applyFill="1" applyBorder="1" applyAlignment="1">
      <alignment horizontal="center"/>
    </xf>
    <xf numFmtId="49" fontId="55" fillId="0" borderId="67" xfId="0" applyNumberFormat="1" applyFont="1" applyFill="1" applyBorder="1" applyAlignment="1">
      <alignment horizontal="right"/>
    </xf>
    <xf numFmtId="0" fontId="20" fillId="2" borderId="1" xfId="0" applyFont="1" applyFill="1" applyBorder="1" applyAlignment="1">
      <alignment horizontal="right"/>
    </xf>
    <xf numFmtId="0" fontId="47" fillId="0" borderId="56" xfId="0" applyFont="1" applyFill="1" applyBorder="1" applyAlignment="1">
      <alignment horizontal="center"/>
    </xf>
    <xf numFmtId="165" fontId="55" fillId="0" borderId="67" xfId="0" applyNumberFormat="1" applyFont="1" applyFill="1" applyBorder="1" applyAlignment="1">
      <alignment horizontal="right"/>
    </xf>
    <xf numFmtId="0" fontId="55" fillId="0" borderId="87" xfId="0" applyFont="1" applyFill="1" applyBorder="1" applyAlignment="1">
      <alignment horizontal="right"/>
    </xf>
    <xf numFmtId="0" fontId="124" fillId="0" borderId="52" xfId="0" applyFont="1" applyFill="1" applyBorder="1" applyAlignment="1">
      <alignment horizontal="right"/>
    </xf>
    <xf numFmtId="0" fontId="55" fillId="0" borderId="86" xfId="0" applyFont="1" applyFill="1" applyBorder="1" applyAlignment="1">
      <alignment horizontal="right"/>
    </xf>
    <xf numFmtId="0" fontId="8" fillId="0" borderId="34" xfId="0" applyFont="1" applyFill="1" applyBorder="1" applyAlignment="1">
      <alignment horizontal="right"/>
    </xf>
    <xf numFmtId="0" fontId="8" fillId="0" borderId="57" xfId="0" applyFont="1" applyFill="1" applyBorder="1" applyAlignment="1">
      <alignment horizontal="right"/>
    </xf>
    <xf numFmtId="49" fontId="134" fillId="0" borderId="67" xfId="0" applyNumberFormat="1" applyFont="1" applyBorder="1" applyAlignment="1">
      <alignment horizontal="right"/>
    </xf>
    <xf numFmtId="0" fontId="47" fillId="0" borderId="8" xfId="0" applyFont="1" applyBorder="1" applyAlignment="1">
      <alignment horizontal="center"/>
    </xf>
    <xf numFmtId="165" fontId="134" fillId="0" borderId="67" xfId="0" applyNumberFormat="1" applyFont="1" applyBorder="1" applyAlignment="1">
      <alignment horizontal="right"/>
    </xf>
    <xf numFmtId="0" fontId="134" fillId="0" borderId="86" xfId="0" applyFont="1" applyFill="1" applyBorder="1" applyAlignment="1">
      <alignment horizontal="right"/>
    </xf>
    <xf numFmtId="0" fontId="132" fillId="0" borderId="52" xfId="0" applyFont="1" applyBorder="1" applyAlignment="1">
      <alignment horizontal="right"/>
    </xf>
    <xf numFmtId="2" fontId="17" fillId="0" borderId="85" xfId="0" applyNumberFormat="1" applyFont="1" applyBorder="1" applyAlignment="1">
      <alignment horizontal="center"/>
    </xf>
    <xf numFmtId="2" fontId="17" fillId="0" borderId="11" xfId="0" applyNumberFormat="1" applyFont="1" applyBorder="1" applyAlignment="1">
      <alignment horizontal="center"/>
    </xf>
    <xf numFmtId="2" fontId="17" fillId="0" borderId="30" xfId="0" applyNumberFormat="1" applyFont="1" applyBorder="1" applyAlignment="1">
      <alignment horizontal="center"/>
    </xf>
    <xf numFmtId="2" fontId="98" fillId="4" borderId="63" xfId="0" applyNumberFormat="1" applyFont="1" applyFill="1" applyBorder="1" applyAlignment="1">
      <alignment horizontal="center"/>
    </xf>
    <xf numFmtId="2" fontId="98" fillId="4" borderId="77" xfId="0" applyNumberFormat="1" applyFont="1" applyFill="1" applyBorder="1" applyAlignment="1">
      <alignment horizontal="center"/>
    </xf>
    <xf numFmtId="166" fontId="98" fillId="4" borderId="77" xfId="0" applyNumberFormat="1" applyFont="1" applyFill="1" applyBorder="1" applyAlignment="1">
      <alignment horizontal="center"/>
    </xf>
    <xf numFmtId="1" fontId="98" fillId="4" borderId="77" xfId="0" applyNumberFormat="1" applyFont="1" applyFill="1" applyBorder="1" applyAlignment="1">
      <alignment horizontal="center"/>
    </xf>
    <xf numFmtId="2" fontId="98" fillId="4" borderId="79" xfId="0" applyNumberFormat="1" applyFont="1" applyFill="1" applyBorder="1" applyAlignment="1">
      <alignment horizontal="center"/>
    </xf>
    <xf numFmtId="0" fontId="0" fillId="0" borderId="28" xfId="0" applyBorder="1" applyAlignment="1">
      <alignment horizontal="left"/>
    </xf>
    <xf numFmtId="0" fontId="47" fillId="0" borderId="56" xfId="0" applyFont="1" applyBorder="1" applyAlignment="1">
      <alignment horizontal="center"/>
    </xf>
    <xf numFmtId="0" fontId="8" fillId="0" borderId="34" xfId="0" applyFont="1" applyBorder="1" applyAlignment="1">
      <alignment horizontal="right"/>
    </xf>
    <xf numFmtId="0" fontId="67" fillId="0" borderId="8" xfId="0" applyFont="1" applyBorder="1" applyAlignment="1">
      <alignment horizontal="center"/>
    </xf>
    <xf numFmtId="0" fontId="134" fillId="0" borderId="86" xfId="0" applyFont="1" applyBorder="1" applyAlignment="1">
      <alignment horizontal="right"/>
    </xf>
    <xf numFmtId="1" fontId="36" fillId="0" borderId="86" xfId="0" applyNumberFormat="1" applyFont="1" applyBorder="1" applyAlignment="1">
      <alignment horizontal="center"/>
    </xf>
    <xf numFmtId="0" fontId="8" fillId="0" borderId="57" xfId="0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168" fontId="0" fillId="0" borderId="0" xfId="0" applyNumberFormat="1" applyFill="1" applyBorder="1"/>
    <xf numFmtId="2" fontId="10" fillId="0" borderId="0" xfId="0" applyNumberFormat="1" applyFont="1" applyFill="1" applyBorder="1" applyAlignment="1">
      <alignment horizontal="center" vertical="center"/>
    </xf>
    <xf numFmtId="168" fontId="18" fillId="0" borderId="0" xfId="0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 vertical="center"/>
    </xf>
    <xf numFmtId="1" fontId="107" fillId="0" borderId="0" xfId="0" applyNumberFormat="1" applyFont="1" applyFill="1" applyBorder="1" applyAlignment="1">
      <alignment horizontal="center"/>
    </xf>
    <xf numFmtId="1" fontId="90" fillId="0" borderId="0" xfId="0" applyNumberFormat="1" applyFont="1" applyFill="1" applyBorder="1" applyAlignment="1">
      <alignment horizontal="center"/>
    </xf>
    <xf numFmtId="167" fontId="10" fillId="0" borderId="0" xfId="0" applyNumberFormat="1" applyFont="1" applyFill="1" applyBorder="1" applyAlignment="1">
      <alignment horizontal="center" vertical="center"/>
    </xf>
    <xf numFmtId="0" fontId="22" fillId="13" borderId="68" xfId="0" applyFont="1" applyFill="1" applyBorder="1"/>
    <xf numFmtId="0" fontId="22" fillId="13" borderId="54" xfId="0" applyFont="1" applyFill="1" applyBorder="1"/>
    <xf numFmtId="167" fontId="76" fillId="0" borderId="79" xfId="0" applyNumberFormat="1" applyFont="1" applyFill="1" applyBorder="1" applyAlignment="1">
      <alignment horizontal="left"/>
    </xf>
    <xf numFmtId="0" fontId="14" fillId="13" borderId="81" xfId="0" applyFont="1" applyFill="1" applyBorder="1"/>
    <xf numFmtId="0" fontId="80" fillId="0" borderId="71" xfId="0" applyFont="1" applyFill="1" applyBorder="1" applyAlignment="1">
      <alignment horizontal="left"/>
    </xf>
    <xf numFmtId="0" fontId="67" fillId="0" borderId="18" xfId="0" applyFont="1" applyBorder="1"/>
    <xf numFmtId="0" fontId="0" fillId="0" borderId="74" xfId="0" applyBorder="1"/>
    <xf numFmtId="0" fontId="2" fillId="0" borderId="1" xfId="0" applyFont="1" applyFill="1" applyBorder="1" applyAlignment="1">
      <alignment horizontal="center"/>
    </xf>
    <xf numFmtId="0" fontId="126" fillId="0" borderId="15" xfId="0" applyFont="1" applyBorder="1"/>
    <xf numFmtId="0" fontId="66" fillId="0" borderId="10" xfId="0" applyFont="1" applyBorder="1" applyAlignment="1">
      <alignment horizontal="left"/>
    </xf>
    <xf numFmtId="0" fontId="0" fillId="0" borderId="75" xfId="0" applyBorder="1"/>
    <xf numFmtId="0" fontId="2" fillId="0" borderId="75" xfId="0" applyFont="1" applyFill="1" applyBorder="1"/>
    <xf numFmtId="0" fontId="2" fillId="0" borderId="61" xfId="0" applyFont="1" applyFill="1" applyBorder="1"/>
    <xf numFmtId="0" fontId="0" fillId="0" borderId="44" xfId="0" applyFill="1" applyBorder="1" applyAlignment="1">
      <alignment horizontal="right"/>
    </xf>
    <xf numFmtId="0" fontId="2" fillId="0" borderId="12" xfId="0" applyFont="1" applyFill="1" applyBorder="1"/>
    <xf numFmtId="0" fontId="22" fillId="0" borderId="82" xfId="0" applyFont="1" applyFill="1" applyBorder="1" applyAlignment="1">
      <alignment horizontal="center"/>
    </xf>
    <xf numFmtId="0" fontId="0" fillId="0" borderId="60" xfId="0" applyFill="1" applyBorder="1"/>
    <xf numFmtId="0" fontId="14" fillId="0" borderId="84" xfId="0" applyFont="1" applyFill="1" applyBorder="1" applyAlignment="1">
      <alignment horizontal="center"/>
    </xf>
    <xf numFmtId="0" fontId="0" fillId="0" borderId="84" xfId="0" applyFill="1" applyBorder="1"/>
    <xf numFmtId="0" fontId="2" fillId="0" borderId="30" xfId="0" applyFont="1" applyFill="1" applyBorder="1" applyAlignment="1">
      <alignment horizontal="left"/>
    </xf>
    <xf numFmtId="0" fontId="14" fillId="0" borderId="57" xfId="0" applyFont="1" applyBorder="1" applyAlignment="1">
      <alignment horizontal="left"/>
    </xf>
    <xf numFmtId="0" fontId="2" fillId="0" borderId="56" xfId="0" applyFont="1" applyBorder="1" applyAlignment="1">
      <alignment horizontal="center"/>
    </xf>
    <xf numFmtId="0" fontId="80" fillId="0" borderId="0" xfId="0" applyFont="1" applyFill="1" applyBorder="1" applyAlignment="1">
      <alignment horizontal="center"/>
    </xf>
    <xf numFmtId="0" fontId="2" fillId="0" borderId="5" xfId="0" applyFont="1" applyBorder="1"/>
    <xf numFmtId="167" fontId="0" fillId="0" borderId="0" xfId="0" applyNumberFormat="1" applyBorder="1" applyAlignment="1">
      <alignment horizontal="center"/>
    </xf>
    <xf numFmtId="49" fontId="2" fillId="0" borderId="56" xfId="0" applyNumberFormat="1" applyFont="1" applyFill="1" applyBorder="1" applyAlignment="1">
      <alignment horizontal="center"/>
    </xf>
    <xf numFmtId="1" fontId="14" fillId="0" borderId="24" xfId="0" applyNumberFormat="1" applyFont="1" applyFill="1" applyBorder="1" applyAlignment="1">
      <alignment horizontal="left"/>
    </xf>
    <xf numFmtId="0" fontId="54" fillId="0" borderId="68" xfId="0" applyFont="1" applyFill="1" applyBorder="1" applyAlignment="1">
      <alignment horizontal="left"/>
    </xf>
    <xf numFmtId="0" fontId="0" fillId="0" borderId="39" xfId="0" applyFill="1" applyBorder="1"/>
    <xf numFmtId="1" fontId="22" fillId="0" borderId="0" xfId="0" applyNumberFormat="1" applyFont="1" applyAlignment="1">
      <alignment horizontal="left"/>
    </xf>
    <xf numFmtId="0" fontId="2" fillId="0" borderId="75" xfId="0" applyFont="1" applyBorder="1"/>
    <xf numFmtId="0" fontId="74" fillId="0" borderId="77" xfId="0" applyFont="1" applyFill="1" applyBorder="1"/>
    <xf numFmtId="0" fontId="74" fillId="0" borderId="78" xfId="0" applyFont="1" applyFill="1" applyBorder="1" applyAlignment="1">
      <alignment horizontal="center"/>
    </xf>
    <xf numFmtId="0" fontId="74" fillId="0" borderId="71" xfId="0" applyFont="1" applyFill="1" applyBorder="1" applyAlignment="1">
      <alignment horizontal="center"/>
    </xf>
    <xf numFmtId="0" fontId="14" fillId="0" borderId="87" xfId="0" applyFont="1" applyBorder="1" applyAlignment="1">
      <alignment horizontal="left"/>
    </xf>
    <xf numFmtId="9" fontId="135" fillId="0" borderId="78" xfId="0" applyNumberFormat="1" applyFont="1" applyBorder="1" applyAlignment="1">
      <alignment horizontal="center"/>
    </xf>
    <xf numFmtId="0" fontId="0" fillId="9" borderId="18" xfId="0" applyFill="1" applyBorder="1"/>
    <xf numFmtId="0" fontId="57" fillId="9" borderId="3" xfId="0" applyFont="1" applyFill="1" applyBorder="1" applyAlignment="1">
      <alignment horizontal="left"/>
    </xf>
    <xf numFmtId="0" fontId="0" fillId="9" borderId="19" xfId="0" applyFill="1" applyBorder="1" applyAlignment="1">
      <alignment horizontal="left"/>
    </xf>
    <xf numFmtId="0" fontId="10" fillId="9" borderId="3" xfId="0" applyFont="1" applyFill="1" applyBorder="1" applyAlignment="1">
      <alignment horizontal="center" vertical="center"/>
    </xf>
    <xf numFmtId="0" fontId="10" fillId="9" borderId="7" xfId="0" applyFont="1" applyFill="1" applyBorder="1" applyAlignment="1">
      <alignment horizontal="center" vertical="center"/>
    </xf>
    <xf numFmtId="0" fontId="10" fillId="9" borderId="36" xfId="0" applyFont="1" applyFill="1" applyBorder="1" applyAlignment="1">
      <alignment horizontal="left"/>
    </xf>
    <xf numFmtId="0" fontId="0" fillId="9" borderId="3" xfId="0" applyFill="1" applyBorder="1" applyAlignment="1">
      <alignment horizontal="left"/>
    </xf>
    <xf numFmtId="2" fontId="36" fillId="9" borderId="83" xfId="0" applyNumberFormat="1" applyFont="1" applyFill="1" applyBorder="1"/>
    <xf numFmtId="2" fontId="36" fillId="9" borderId="76" xfId="0" applyNumberFormat="1" applyFont="1" applyFill="1" applyBorder="1"/>
    <xf numFmtId="9" fontId="36" fillId="9" borderId="72" xfId="0" applyNumberFormat="1" applyFont="1" applyFill="1" applyBorder="1" applyAlignment="1">
      <alignment horizontal="center"/>
    </xf>
    <xf numFmtId="0" fontId="38" fillId="9" borderId="64" xfId="0" applyFont="1" applyFill="1" applyBorder="1" applyAlignment="1">
      <alignment horizontal="center"/>
    </xf>
    <xf numFmtId="166" fontId="38" fillId="9" borderId="65" xfId="0" applyNumberFormat="1" applyFont="1" applyFill="1" applyBorder="1" applyAlignment="1">
      <alignment horizontal="center"/>
    </xf>
    <xf numFmtId="1" fontId="38" fillId="9" borderId="69" xfId="0" applyNumberFormat="1" applyFont="1" applyFill="1" applyBorder="1" applyAlignment="1">
      <alignment horizontal="center"/>
    </xf>
    <xf numFmtId="1" fontId="38" fillId="9" borderId="12" xfId="0" applyNumberFormat="1" applyFont="1" applyFill="1" applyBorder="1" applyAlignment="1">
      <alignment horizontal="center"/>
    </xf>
    <xf numFmtId="0" fontId="0" fillId="9" borderId="12" xfId="0" applyFill="1" applyBorder="1" applyAlignment="1">
      <alignment horizontal="left"/>
    </xf>
    <xf numFmtId="0" fontId="0" fillId="9" borderId="14" xfId="0" applyFill="1" applyBorder="1" applyAlignment="1">
      <alignment horizontal="left"/>
    </xf>
    <xf numFmtId="0" fontId="10" fillId="9" borderId="36" xfId="0" applyFont="1" applyFill="1" applyBorder="1" applyAlignment="1">
      <alignment horizontal="center" vertical="center"/>
    </xf>
    <xf numFmtId="0" fontId="10" fillId="9" borderId="18" xfId="0" applyFont="1" applyFill="1" applyBorder="1" applyAlignment="1">
      <alignment horizontal="center" vertical="center"/>
    </xf>
    <xf numFmtId="0" fontId="14" fillId="0" borderId="76" xfId="0" applyFont="1" applyBorder="1" applyAlignment="1">
      <alignment horizontal="center"/>
    </xf>
    <xf numFmtId="0" fontId="0" fillId="0" borderId="76" xfId="0" applyBorder="1" applyAlignment="1">
      <alignment horizontal="left"/>
    </xf>
    <xf numFmtId="0" fontId="0" fillId="0" borderId="72" xfId="0" applyBorder="1" applyAlignment="1">
      <alignment horizontal="left"/>
    </xf>
    <xf numFmtId="0" fontId="20" fillId="0" borderId="38" xfId="0" applyFont="1" applyFill="1" applyBorder="1" applyAlignment="1">
      <alignment horizontal="right"/>
    </xf>
    <xf numFmtId="9" fontId="135" fillId="0" borderId="55" xfId="0" applyNumberFormat="1" applyFont="1" applyBorder="1" applyAlignment="1">
      <alignment horizontal="center"/>
    </xf>
    <xf numFmtId="2" fontId="20" fillId="0" borderId="80" xfId="0" applyNumberFormat="1" applyFont="1" applyFill="1" applyBorder="1" applyAlignment="1">
      <alignment horizontal="center"/>
    </xf>
    <xf numFmtId="2" fontId="20" fillId="0" borderId="81" xfId="0" applyNumberFormat="1" applyFont="1" applyFill="1" applyBorder="1" applyAlignment="1">
      <alignment horizontal="center"/>
    </xf>
    <xf numFmtId="2" fontId="20" fillId="0" borderId="82" xfId="0" applyNumberFormat="1" applyFont="1" applyFill="1" applyBorder="1" applyAlignment="1">
      <alignment horizontal="center"/>
    </xf>
    <xf numFmtId="9" fontId="135" fillId="0" borderId="38" xfId="0" applyNumberFormat="1" applyFont="1" applyBorder="1" applyAlignment="1">
      <alignment horizontal="center"/>
    </xf>
    <xf numFmtId="2" fontId="40" fillId="0" borderId="80" xfId="0" applyNumberFormat="1" applyFont="1" applyFill="1" applyBorder="1" applyAlignment="1">
      <alignment horizontal="center"/>
    </xf>
    <xf numFmtId="2" fontId="40" fillId="0" borderId="81" xfId="0" applyNumberFormat="1" applyFont="1" applyFill="1" applyBorder="1" applyAlignment="1">
      <alignment horizontal="center"/>
    </xf>
    <xf numFmtId="2" fontId="40" fillId="0" borderId="82" xfId="0" applyNumberFormat="1" applyFont="1" applyFill="1" applyBorder="1" applyAlignment="1">
      <alignment horizontal="center"/>
    </xf>
    <xf numFmtId="2" fontId="0" fillId="0" borderId="38" xfId="0" applyNumberFormat="1" applyFill="1" applyBorder="1" applyAlignment="1">
      <alignment horizontal="center"/>
    </xf>
    <xf numFmtId="2" fontId="0" fillId="0" borderId="26" xfId="0" applyNumberFormat="1" applyFill="1" applyBorder="1" applyAlignment="1">
      <alignment horizontal="center"/>
    </xf>
    <xf numFmtId="0" fontId="20" fillId="0" borderId="3" xfId="0" applyFont="1" applyFill="1" applyBorder="1" applyAlignment="1">
      <alignment horizontal="right"/>
    </xf>
    <xf numFmtId="2" fontId="0" fillId="0" borderId="54" xfId="0" applyNumberFormat="1" applyFill="1" applyBorder="1" applyAlignment="1">
      <alignment horizontal="center"/>
    </xf>
    <xf numFmtId="0" fontId="14" fillId="0" borderId="72" xfId="0" applyFont="1" applyBorder="1" applyAlignment="1">
      <alignment horizontal="center"/>
    </xf>
    <xf numFmtId="0" fontId="20" fillId="0" borderId="78" xfId="0" applyFont="1" applyFill="1" applyBorder="1" applyAlignment="1">
      <alignment horizontal="right"/>
    </xf>
    <xf numFmtId="0" fontId="14" fillId="0" borderId="68" xfId="0" applyFont="1" applyBorder="1" applyAlignment="1">
      <alignment horizontal="right"/>
    </xf>
    <xf numFmtId="0" fontId="0" fillId="0" borderId="81" xfId="0" applyBorder="1" applyAlignment="1">
      <alignment horizontal="right"/>
    </xf>
    <xf numFmtId="0" fontId="14" fillId="0" borderId="82" xfId="0" applyFont="1" applyFill="1" applyBorder="1" applyAlignment="1">
      <alignment horizontal="center"/>
    </xf>
    <xf numFmtId="2" fontId="20" fillId="0" borderId="75" xfId="0" applyNumberFormat="1" applyFont="1" applyFill="1" applyBorder="1" applyAlignment="1">
      <alignment horizontal="center"/>
    </xf>
    <xf numFmtId="9" fontId="135" fillId="0" borderId="71" xfId="0" applyNumberFormat="1" applyFont="1" applyBorder="1" applyAlignment="1">
      <alignment horizontal="center"/>
    </xf>
    <xf numFmtId="0" fontId="65" fillId="0" borderId="80" xfId="0" applyFont="1" applyFill="1" applyBorder="1"/>
    <xf numFmtId="2" fontId="20" fillId="2" borderId="80" xfId="0" applyNumberFormat="1" applyFont="1" applyFill="1" applyBorder="1" applyAlignment="1">
      <alignment horizontal="center"/>
    </xf>
    <xf numFmtId="2" fontId="20" fillId="2" borderId="81" xfId="0" applyNumberFormat="1" applyFont="1" applyFill="1" applyBorder="1" applyAlignment="1">
      <alignment horizontal="center"/>
    </xf>
    <xf numFmtId="2" fontId="20" fillId="0" borderId="81" xfId="0" applyNumberFormat="1" applyFont="1" applyBorder="1" applyAlignment="1">
      <alignment horizontal="center"/>
    </xf>
    <xf numFmtId="2" fontId="20" fillId="0" borderId="82" xfId="0" applyNumberFormat="1" applyFont="1" applyBorder="1" applyAlignment="1">
      <alignment horizontal="center"/>
    </xf>
    <xf numFmtId="2" fontId="20" fillId="0" borderId="75" xfId="0" applyNumberFormat="1" applyFont="1" applyBorder="1" applyAlignment="1">
      <alignment horizontal="center"/>
    </xf>
    <xf numFmtId="2" fontId="40" fillId="2" borderId="80" xfId="0" applyNumberFormat="1" applyFont="1" applyFill="1" applyBorder="1" applyAlignment="1">
      <alignment horizontal="center"/>
    </xf>
    <xf numFmtId="2" fontId="40" fillId="2" borderId="81" xfId="0" applyNumberFormat="1" applyFont="1" applyFill="1" applyBorder="1" applyAlignment="1">
      <alignment horizontal="center"/>
    </xf>
    <xf numFmtId="2" fontId="40" fillId="0" borderId="81" xfId="0" applyNumberFormat="1" applyFont="1" applyBorder="1" applyAlignment="1">
      <alignment horizontal="center"/>
    </xf>
    <xf numFmtId="2" fontId="40" fillId="0" borderId="82" xfId="0" applyNumberFormat="1" applyFont="1" applyBorder="1" applyAlignment="1">
      <alignment horizontal="center"/>
    </xf>
    <xf numFmtId="2" fontId="0" fillId="0" borderId="38" xfId="0" applyNumberFormat="1" applyBorder="1" applyAlignment="1">
      <alignment horizontal="center"/>
    </xf>
    <xf numFmtId="0" fontId="74" fillId="0" borderId="79" xfId="0" applyFont="1" applyFill="1" applyBorder="1" applyAlignment="1">
      <alignment horizontal="center"/>
    </xf>
    <xf numFmtId="0" fontId="74" fillId="0" borderId="66" xfId="0" applyFont="1" applyFill="1" applyBorder="1" applyAlignment="1">
      <alignment horizontal="center"/>
    </xf>
    <xf numFmtId="0" fontId="2" fillId="0" borderId="66" xfId="0" applyFont="1" applyFill="1" applyBorder="1" applyAlignment="1">
      <alignment horizontal="center"/>
    </xf>
    <xf numFmtId="2" fontId="92" fillId="0" borderId="0" xfId="0" applyNumberFormat="1" applyFont="1" applyAlignment="1">
      <alignment horizontal="center"/>
    </xf>
    <xf numFmtId="2" fontId="14" fillId="0" borderId="78" xfId="0" applyNumberFormat="1" applyFont="1" applyFill="1" applyBorder="1" applyAlignment="1">
      <alignment horizontal="center"/>
    </xf>
    <xf numFmtId="2" fontId="84" fillId="0" borderId="54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67" fillId="0" borderId="3" xfId="0" applyFont="1" applyBorder="1" applyAlignment="1">
      <alignment horizontal="center"/>
    </xf>
    <xf numFmtId="168" fontId="38" fillId="4" borderId="64" xfId="0" applyNumberFormat="1" applyFont="1" applyFill="1" applyBorder="1" applyAlignment="1">
      <alignment horizontal="center"/>
    </xf>
    <xf numFmtId="167" fontId="14" fillId="0" borderId="0" xfId="0" applyNumberFormat="1" applyFont="1" applyBorder="1" applyAlignment="1">
      <alignment horizontal="left"/>
    </xf>
    <xf numFmtId="167" fontId="0" fillId="0" borderId="0" xfId="0" applyNumberFormat="1" applyBorder="1"/>
    <xf numFmtId="167" fontId="98" fillId="4" borderId="81" xfId="0" applyNumberFormat="1" applyFont="1" applyFill="1" applyBorder="1" applyAlignment="1">
      <alignment horizontal="center"/>
    </xf>
    <xf numFmtId="0" fontId="134" fillId="0" borderId="68" xfId="0" applyFont="1" applyFill="1" applyBorder="1" applyAlignment="1">
      <alignment horizontal="right"/>
    </xf>
    <xf numFmtId="1" fontId="47" fillId="0" borderId="0" xfId="0" applyNumberFormat="1" applyFont="1" applyBorder="1" applyAlignment="1">
      <alignment horizontal="center"/>
    </xf>
    <xf numFmtId="2" fontId="36" fillId="0" borderId="18" xfId="0" applyNumberFormat="1" applyFont="1" applyBorder="1"/>
    <xf numFmtId="9" fontId="36" fillId="0" borderId="19" xfId="0" applyNumberFormat="1" applyFont="1" applyBorder="1" applyAlignment="1">
      <alignment horizontal="center"/>
    </xf>
    <xf numFmtId="9" fontId="16" fillId="8" borderId="79" xfId="0" applyNumberFormat="1" applyFont="1" applyFill="1" applyBorder="1" applyAlignment="1">
      <alignment horizontal="center"/>
    </xf>
    <xf numFmtId="2" fontId="36" fillId="0" borderId="0" xfId="0" applyNumberFormat="1" applyFont="1" applyBorder="1"/>
    <xf numFmtId="0" fontId="36" fillId="0" borderId="71" xfId="0" applyFont="1" applyBorder="1" applyAlignment="1">
      <alignment horizontal="right"/>
    </xf>
    <xf numFmtId="0" fontId="41" fillId="4" borderId="55" xfId="0" applyFont="1" applyFill="1" applyBorder="1" applyAlignment="1">
      <alignment horizontal="right"/>
    </xf>
    <xf numFmtId="9" fontId="36" fillId="9" borderId="33" xfId="0" applyNumberFormat="1" applyFont="1" applyFill="1" applyBorder="1" applyAlignment="1">
      <alignment horizontal="center"/>
    </xf>
    <xf numFmtId="2" fontId="36" fillId="9" borderId="15" xfId="0" applyNumberFormat="1" applyFont="1" applyFill="1" applyBorder="1"/>
    <xf numFmtId="0" fontId="41" fillId="4" borderId="72" xfId="0" applyFont="1" applyFill="1" applyBorder="1" applyAlignment="1">
      <alignment horizontal="right"/>
    </xf>
    <xf numFmtId="2" fontId="36" fillId="0" borderId="3" xfId="0" applyNumberFormat="1" applyFont="1" applyFill="1" applyBorder="1"/>
    <xf numFmtId="0" fontId="28" fillId="0" borderId="0" xfId="0" applyFont="1" applyBorder="1" applyAlignment="1">
      <alignment horizontal="center"/>
    </xf>
    <xf numFmtId="2" fontId="28" fillId="0" borderId="0" xfId="0" applyNumberFormat="1" applyFont="1" applyFill="1" applyBorder="1" applyAlignment="1">
      <alignment horizontal="center"/>
    </xf>
    <xf numFmtId="0" fontId="76" fillId="0" borderId="0" xfId="0" applyFont="1" applyFill="1" applyBorder="1" applyAlignment="1">
      <alignment horizontal="center"/>
    </xf>
    <xf numFmtId="0" fontId="80" fillId="0" borderId="0" xfId="0" applyFont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0" fontId="53" fillId="0" borderId="0" xfId="0" applyFont="1" applyFill="1" applyBorder="1" applyAlignment="1">
      <alignment horizontal="center"/>
    </xf>
    <xf numFmtId="2" fontId="80" fillId="0" borderId="0" xfId="0" applyNumberFormat="1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76" fillId="0" borderId="77" xfId="0" applyFont="1" applyFill="1" applyBorder="1" applyAlignment="1">
      <alignment horizontal="center"/>
    </xf>
    <xf numFmtId="0" fontId="76" fillId="0" borderId="77" xfId="0" applyFont="1" applyBorder="1" applyAlignment="1">
      <alignment horizontal="center"/>
    </xf>
    <xf numFmtId="2" fontId="80" fillId="0" borderId="0" xfId="0" applyNumberFormat="1" applyFont="1" applyFill="1" applyBorder="1" applyAlignment="1">
      <alignment horizontal="center"/>
    </xf>
    <xf numFmtId="168" fontId="28" fillId="0" borderId="0" xfId="0" applyNumberFormat="1" applyFont="1" applyFill="1" applyBorder="1" applyAlignment="1">
      <alignment horizontal="center"/>
    </xf>
    <xf numFmtId="166" fontId="28" fillId="0" borderId="0" xfId="0" applyNumberFormat="1" applyFont="1" applyBorder="1" applyAlignment="1">
      <alignment horizontal="center"/>
    </xf>
    <xf numFmtId="0" fontId="76" fillId="0" borderId="22" xfId="0" applyFont="1" applyBorder="1" applyAlignment="1">
      <alignment horizontal="center"/>
    </xf>
    <xf numFmtId="2" fontId="76" fillId="0" borderId="77" xfId="0" applyNumberFormat="1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166" fontId="76" fillId="0" borderId="22" xfId="0" applyNumberFormat="1" applyFont="1" applyBorder="1" applyAlignment="1">
      <alignment horizontal="center"/>
    </xf>
    <xf numFmtId="2" fontId="76" fillId="0" borderId="22" xfId="0" applyNumberFormat="1" applyFont="1" applyBorder="1" applyAlignment="1">
      <alignment horizontal="center"/>
    </xf>
    <xf numFmtId="0" fontId="76" fillId="8" borderId="22" xfId="0" applyFont="1" applyFill="1" applyBorder="1" applyAlignment="1">
      <alignment horizontal="center"/>
    </xf>
    <xf numFmtId="0" fontId="76" fillId="11" borderId="22" xfId="0" applyFont="1" applyFill="1" applyBorder="1" applyAlignment="1">
      <alignment horizontal="center"/>
    </xf>
    <xf numFmtId="0" fontId="76" fillId="0" borderId="22" xfId="0" applyFont="1" applyFill="1" applyBorder="1" applyAlignment="1">
      <alignment horizontal="center"/>
    </xf>
    <xf numFmtId="2" fontId="76" fillId="0" borderId="22" xfId="0" applyNumberFormat="1" applyFont="1" applyFill="1" applyBorder="1" applyAlignment="1">
      <alignment horizontal="center"/>
    </xf>
    <xf numFmtId="1" fontId="76" fillId="0" borderId="22" xfId="0" applyNumberFormat="1" applyFont="1" applyBorder="1" applyAlignment="1">
      <alignment horizontal="center"/>
    </xf>
    <xf numFmtId="0" fontId="76" fillId="0" borderId="47" xfId="0" applyFont="1" applyBorder="1" applyAlignment="1">
      <alignment horizontal="center"/>
    </xf>
    <xf numFmtId="0" fontId="76" fillId="0" borderId="46" xfId="0" applyFont="1" applyBorder="1" applyAlignment="1">
      <alignment horizontal="center"/>
    </xf>
    <xf numFmtId="168" fontId="76" fillId="0" borderId="73" xfId="0" applyNumberFormat="1" applyFont="1" applyFill="1" applyBorder="1" applyAlignment="1">
      <alignment horizontal="center"/>
    </xf>
    <xf numFmtId="0" fontId="76" fillId="0" borderId="73" xfId="0" applyFont="1" applyFill="1" applyBorder="1" applyAlignment="1">
      <alignment horizontal="center"/>
    </xf>
    <xf numFmtId="168" fontId="76" fillId="13" borderId="77" xfId="0" applyNumberFormat="1" applyFont="1" applyFill="1" applyBorder="1" applyAlignment="1">
      <alignment horizontal="center"/>
    </xf>
    <xf numFmtId="167" fontId="76" fillId="13" borderId="77" xfId="0" applyNumberFormat="1" applyFont="1" applyFill="1" applyBorder="1" applyAlignment="1">
      <alignment horizontal="center"/>
    </xf>
    <xf numFmtId="0" fontId="28" fillId="13" borderId="77" xfId="0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168" fontId="76" fillId="0" borderId="77" xfId="0" applyNumberFormat="1" applyFont="1" applyBorder="1" applyAlignment="1">
      <alignment horizontal="center"/>
    </xf>
    <xf numFmtId="1" fontId="76" fillId="0" borderId="0" xfId="0" applyNumberFormat="1" applyFont="1" applyFill="1" applyBorder="1" applyAlignment="1">
      <alignment horizontal="center"/>
    </xf>
    <xf numFmtId="2" fontId="76" fillId="0" borderId="47" xfId="0" applyNumberFormat="1" applyFont="1" applyBorder="1" applyAlignment="1">
      <alignment horizontal="center"/>
    </xf>
    <xf numFmtId="168" fontId="76" fillId="0" borderId="0" xfId="0" applyNumberFormat="1" applyFont="1" applyBorder="1" applyAlignment="1">
      <alignment horizontal="center"/>
    </xf>
    <xf numFmtId="166" fontId="76" fillId="0" borderId="47" xfId="0" applyNumberFormat="1" applyFont="1" applyBorder="1" applyAlignment="1">
      <alignment horizontal="center"/>
    </xf>
    <xf numFmtId="167" fontId="76" fillId="0" borderId="22" xfId="0" applyNumberFormat="1" applyFont="1" applyBorder="1" applyAlignment="1">
      <alignment horizontal="center"/>
    </xf>
    <xf numFmtId="0" fontId="75" fillId="0" borderId="0" xfId="0" applyFont="1" applyBorder="1" applyAlignment="1">
      <alignment horizontal="center"/>
    </xf>
    <xf numFmtId="2" fontId="28" fillId="0" borderId="0" xfId="0" applyNumberFormat="1" applyFont="1" applyBorder="1" applyAlignment="1">
      <alignment horizontal="center"/>
    </xf>
    <xf numFmtId="166" fontId="80" fillId="0" borderId="22" xfId="0" applyNumberFormat="1" applyFont="1" applyBorder="1" applyAlignment="1">
      <alignment horizontal="center"/>
    </xf>
    <xf numFmtId="166" fontId="76" fillId="0" borderId="0" xfId="0" applyNumberFormat="1" applyFont="1" applyBorder="1" applyAlignment="1">
      <alignment horizontal="center"/>
    </xf>
    <xf numFmtId="0" fontId="76" fillId="10" borderId="77" xfId="0" applyFont="1" applyFill="1" applyBorder="1" applyAlignment="1">
      <alignment horizontal="center"/>
    </xf>
    <xf numFmtId="0" fontId="76" fillId="16" borderId="77" xfId="0" applyFont="1" applyFill="1" applyBorder="1" applyAlignment="1">
      <alignment horizontal="center"/>
    </xf>
    <xf numFmtId="0" fontId="76" fillId="0" borderId="73" xfId="0" applyFont="1" applyBorder="1" applyAlignment="1">
      <alignment horizontal="center"/>
    </xf>
    <xf numFmtId="2" fontId="76" fillId="15" borderId="73" xfId="0" applyNumberFormat="1" applyFont="1" applyFill="1" applyBorder="1" applyAlignment="1">
      <alignment horizontal="center"/>
    </xf>
    <xf numFmtId="0" fontId="76" fillId="15" borderId="73" xfId="0" applyFont="1" applyFill="1" applyBorder="1" applyAlignment="1">
      <alignment horizontal="center"/>
    </xf>
    <xf numFmtId="0" fontId="75" fillId="15" borderId="73" xfId="0" applyFont="1" applyFill="1" applyBorder="1" applyAlignment="1">
      <alignment horizontal="center"/>
    </xf>
    <xf numFmtId="1" fontId="75" fillId="15" borderId="73" xfId="0" applyNumberFormat="1" applyFont="1" applyFill="1" applyBorder="1" applyAlignment="1">
      <alignment horizontal="center"/>
    </xf>
    <xf numFmtId="2" fontId="75" fillId="15" borderId="73" xfId="0" applyNumberFormat="1" applyFont="1" applyFill="1" applyBorder="1" applyAlignment="1">
      <alignment horizontal="center"/>
    </xf>
    <xf numFmtId="0" fontId="28" fillId="15" borderId="73" xfId="0" applyFont="1" applyFill="1" applyBorder="1" applyAlignment="1">
      <alignment horizontal="center"/>
    </xf>
    <xf numFmtId="2" fontId="28" fillId="15" borderId="73" xfId="0" applyNumberFormat="1" applyFont="1" applyFill="1" applyBorder="1" applyAlignment="1">
      <alignment horizontal="center"/>
    </xf>
    <xf numFmtId="2" fontId="28" fillId="5" borderId="73" xfId="0" applyNumberFormat="1" applyFont="1" applyFill="1" applyBorder="1" applyAlignment="1">
      <alignment horizontal="center"/>
    </xf>
    <xf numFmtId="2" fontId="76" fillId="5" borderId="73" xfId="0" applyNumberFormat="1" applyFont="1" applyFill="1" applyBorder="1" applyAlignment="1">
      <alignment horizontal="center"/>
    </xf>
    <xf numFmtId="166" fontId="76" fillId="0" borderId="0" xfId="0" applyNumberFormat="1" applyFont="1" applyFill="1" applyBorder="1" applyAlignment="1">
      <alignment horizontal="center"/>
    </xf>
    <xf numFmtId="166" fontId="76" fillId="10" borderId="77" xfId="0" applyNumberFormat="1" applyFont="1" applyFill="1" applyBorder="1" applyAlignment="1">
      <alignment horizontal="center"/>
    </xf>
    <xf numFmtId="2" fontId="76" fillId="10" borderId="77" xfId="0" applyNumberFormat="1" applyFont="1" applyFill="1" applyBorder="1" applyAlignment="1">
      <alignment horizontal="center"/>
    </xf>
    <xf numFmtId="167" fontId="76" fillId="0" borderId="0" xfId="0" applyNumberFormat="1" applyFont="1" applyFill="1" applyBorder="1" applyAlignment="1">
      <alignment horizontal="center"/>
    </xf>
    <xf numFmtId="168" fontId="76" fillId="0" borderId="0" xfId="0" applyNumberFormat="1" applyFont="1" applyAlignment="1">
      <alignment horizontal="center"/>
    </xf>
    <xf numFmtId="167" fontId="76" fillId="0" borderId="0" xfId="0" applyNumberFormat="1" applyFont="1" applyAlignment="1">
      <alignment horizontal="center"/>
    </xf>
    <xf numFmtId="168" fontId="28" fillId="0" borderId="0" xfId="0" applyNumberFormat="1" applyFont="1" applyBorder="1" applyAlignment="1">
      <alignment horizontal="center"/>
    </xf>
    <xf numFmtId="166" fontId="76" fillId="0" borderId="0" xfId="0" applyNumberFormat="1" applyFont="1" applyAlignment="1">
      <alignment horizontal="center"/>
    </xf>
    <xf numFmtId="167" fontId="75" fillId="15" borderId="73" xfId="0" applyNumberFormat="1" applyFont="1" applyFill="1" applyBorder="1" applyAlignment="1">
      <alignment horizontal="center"/>
    </xf>
    <xf numFmtId="0" fontId="28" fillId="5" borderId="73" xfId="0" applyFont="1" applyFill="1" applyBorder="1" applyAlignment="1">
      <alignment horizontal="center"/>
    </xf>
    <xf numFmtId="0" fontId="48" fillId="0" borderId="27" xfId="0" applyFont="1" applyBorder="1"/>
    <xf numFmtId="0" fontId="2" fillId="0" borderId="33" xfId="0" applyFont="1" applyBorder="1"/>
    <xf numFmtId="0" fontId="46" fillId="0" borderId="15" xfId="0" applyFont="1" applyBorder="1" applyAlignment="1">
      <alignment horizontal="left"/>
    </xf>
    <xf numFmtId="0" fontId="22" fillId="0" borderId="33" xfId="0" applyFont="1" applyBorder="1"/>
    <xf numFmtId="0" fontId="48" fillId="0" borderId="18" xfId="0" applyFont="1" applyBorder="1"/>
    <xf numFmtId="0" fontId="78" fillId="0" borderId="28" xfId="0" applyFont="1" applyBorder="1"/>
    <xf numFmtId="0" fontId="48" fillId="0" borderId="50" xfId="0" applyFont="1" applyBorder="1"/>
    <xf numFmtId="0" fontId="78" fillId="0" borderId="8" xfId="0" applyFont="1" applyBorder="1"/>
    <xf numFmtId="0" fontId="137" fillId="0" borderId="73" xfId="0" applyFont="1" applyBorder="1" applyAlignment="1">
      <alignment horizontal="center"/>
    </xf>
    <xf numFmtId="0" fontId="84" fillId="0" borderId="0" xfId="0" applyFont="1"/>
    <xf numFmtId="0" fontId="137" fillId="0" borderId="77" xfId="0" applyFont="1" applyBorder="1" applyAlignment="1">
      <alignment horizontal="center"/>
    </xf>
    <xf numFmtId="2" fontId="137" fillId="0" borderId="77" xfId="0" applyNumberFormat="1" applyFont="1" applyBorder="1" applyAlignment="1">
      <alignment horizontal="center"/>
    </xf>
    <xf numFmtId="166" fontId="137" fillId="0" borderId="77" xfId="0" applyNumberFormat="1" applyFont="1" applyBorder="1" applyAlignment="1">
      <alignment horizontal="center"/>
    </xf>
    <xf numFmtId="0" fontId="53" fillId="0" borderId="0" xfId="0" applyFont="1"/>
    <xf numFmtId="0" fontId="137" fillId="0" borderId="0" xfId="0" applyFont="1" applyAlignment="1">
      <alignment horizontal="center"/>
    </xf>
    <xf numFmtId="0" fontId="138" fillId="0" borderId="0" xfId="0" applyFont="1" applyFill="1" applyBorder="1" applyAlignment="1">
      <alignment horizontal="center"/>
    </xf>
    <xf numFmtId="0" fontId="137" fillId="0" borderId="0" xfId="0" applyFont="1" applyBorder="1" applyAlignment="1">
      <alignment horizontal="center"/>
    </xf>
    <xf numFmtId="0" fontId="137" fillId="0" borderId="0" xfId="0" applyFont="1" applyFill="1" applyBorder="1" applyAlignment="1">
      <alignment horizontal="center"/>
    </xf>
    <xf numFmtId="2" fontId="137" fillId="0" borderId="0" xfId="0" applyNumberFormat="1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2" fontId="53" fillId="14" borderId="77" xfId="0" applyNumberFormat="1" applyFont="1" applyFill="1" applyBorder="1" applyAlignment="1">
      <alignment horizontal="center"/>
    </xf>
    <xf numFmtId="0" fontId="84" fillId="14" borderId="77" xfId="0" applyFont="1" applyFill="1" applyBorder="1"/>
    <xf numFmtId="0" fontId="136" fillId="0" borderId="0" xfId="0" applyFont="1" applyFill="1" applyBorder="1"/>
    <xf numFmtId="2" fontId="53" fillId="0" borderId="0" xfId="0" applyNumberFormat="1" applyFont="1" applyFill="1" applyBorder="1" applyAlignment="1">
      <alignment horizontal="center"/>
    </xf>
    <xf numFmtId="0" fontId="84" fillId="0" borderId="0" xfId="0" applyFont="1" applyBorder="1"/>
    <xf numFmtId="0" fontId="53" fillId="0" borderId="0" xfId="0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66" fillId="0" borderId="0" xfId="0" applyFont="1" applyBorder="1" applyAlignment="1">
      <alignment horizontal="left"/>
    </xf>
    <xf numFmtId="0" fontId="48" fillId="0" borderId="58" xfId="0" applyFont="1" applyBorder="1" applyAlignment="1">
      <alignment horizontal="center"/>
    </xf>
    <xf numFmtId="0" fontId="48" fillId="0" borderId="77" xfId="0" applyFont="1" applyBorder="1" applyAlignment="1">
      <alignment horizontal="center"/>
    </xf>
    <xf numFmtId="2" fontId="48" fillId="0" borderId="77" xfId="0" applyNumberFormat="1" applyFont="1" applyBorder="1" applyAlignment="1">
      <alignment horizontal="center"/>
    </xf>
    <xf numFmtId="166" fontId="48" fillId="0" borderId="77" xfId="0" applyNumberFormat="1" applyFont="1" applyBorder="1" applyAlignment="1">
      <alignment horizontal="center"/>
    </xf>
    <xf numFmtId="0" fontId="22" fillId="0" borderId="77" xfId="0" applyFont="1" applyBorder="1"/>
    <xf numFmtId="0" fontId="46" fillId="0" borderId="64" xfId="0" applyFont="1" applyBorder="1" applyAlignment="1">
      <alignment horizontal="center"/>
    </xf>
    <xf numFmtId="0" fontId="48" fillId="0" borderId="9" xfId="0" applyFont="1" applyBorder="1"/>
    <xf numFmtId="0" fontId="78" fillId="0" borderId="14" xfId="0" applyFont="1" applyBorder="1"/>
    <xf numFmtId="0" fontId="78" fillId="0" borderId="14" xfId="0" applyFont="1" applyBorder="1" applyAlignment="1">
      <alignment horizontal="center"/>
    </xf>
    <xf numFmtId="0" fontId="57" fillId="0" borderId="0" xfId="0" applyFont="1"/>
    <xf numFmtId="0" fontId="46" fillId="0" borderId="0" xfId="0" applyFont="1" applyAlignment="1">
      <alignment horizontal="center"/>
    </xf>
    <xf numFmtId="0" fontId="0" fillId="0" borderId="33" xfId="0" applyBorder="1"/>
    <xf numFmtId="0" fontId="48" fillId="0" borderId="42" xfId="0" applyFont="1" applyBorder="1"/>
    <xf numFmtId="0" fontId="78" fillId="0" borderId="33" xfId="0" applyFont="1" applyBorder="1"/>
    <xf numFmtId="2" fontId="76" fillId="11" borderId="22" xfId="0" applyNumberFormat="1" applyFont="1" applyFill="1" applyBorder="1" applyAlignment="1">
      <alignment horizontal="center"/>
    </xf>
    <xf numFmtId="168" fontId="137" fillId="0" borderId="73" xfId="0" applyNumberFormat="1" applyFont="1" applyFill="1" applyBorder="1" applyAlignment="1">
      <alignment horizontal="center"/>
    </xf>
    <xf numFmtId="167" fontId="137" fillId="0" borderId="73" xfId="0" applyNumberFormat="1" applyFont="1" applyFill="1" applyBorder="1" applyAlignment="1">
      <alignment horizontal="center"/>
    </xf>
    <xf numFmtId="0" fontId="33" fillId="0" borderId="77" xfId="0" applyFont="1" applyBorder="1"/>
    <xf numFmtId="0" fontId="137" fillId="0" borderId="77" xfId="0" applyFont="1" applyFill="1" applyBorder="1" applyAlignment="1">
      <alignment horizontal="center"/>
    </xf>
    <xf numFmtId="0" fontId="137" fillId="0" borderId="73" xfId="0" applyFont="1" applyFill="1" applyBorder="1" applyAlignment="1">
      <alignment horizontal="center"/>
    </xf>
    <xf numFmtId="0" fontId="7" fillId="16" borderId="78" xfId="0" applyFont="1" applyFill="1" applyBorder="1"/>
    <xf numFmtId="0" fontId="137" fillId="16" borderId="73" xfId="0" applyFont="1" applyFill="1" applyBorder="1" applyAlignment="1">
      <alignment horizontal="center"/>
    </xf>
    <xf numFmtId="0" fontId="76" fillId="16" borderId="73" xfId="0" applyFont="1" applyFill="1" applyBorder="1" applyAlignment="1">
      <alignment horizontal="center"/>
    </xf>
    <xf numFmtId="2" fontId="137" fillId="16" borderId="77" xfId="0" applyNumberFormat="1" applyFont="1" applyFill="1" applyBorder="1" applyAlignment="1">
      <alignment horizontal="center"/>
    </xf>
    <xf numFmtId="2" fontId="76" fillId="16" borderId="77" xfId="0" applyNumberFormat="1" applyFont="1" applyFill="1" applyBorder="1" applyAlignment="1">
      <alignment horizontal="center"/>
    </xf>
    <xf numFmtId="0" fontId="137" fillId="16" borderId="77" xfId="0" applyFont="1" applyFill="1" applyBorder="1" applyAlignment="1">
      <alignment horizontal="center"/>
    </xf>
    <xf numFmtId="0" fontId="7" fillId="19" borderId="78" xfId="0" applyFont="1" applyFill="1" applyBorder="1"/>
    <xf numFmtId="0" fontId="137" fillId="19" borderId="73" xfId="0" applyFont="1" applyFill="1" applyBorder="1" applyAlignment="1">
      <alignment horizontal="center"/>
    </xf>
    <xf numFmtId="0" fontId="76" fillId="19" borderId="73" xfId="0" applyFont="1" applyFill="1" applyBorder="1" applyAlignment="1">
      <alignment horizontal="center"/>
    </xf>
    <xf numFmtId="2" fontId="137" fillId="19" borderId="77" xfId="0" applyNumberFormat="1" applyFont="1" applyFill="1" applyBorder="1" applyAlignment="1">
      <alignment horizontal="center"/>
    </xf>
    <xf numFmtId="2" fontId="76" fillId="19" borderId="77" xfId="0" applyNumberFormat="1" applyFont="1" applyFill="1" applyBorder="1" applyAlignment="1">
      <alignment horizontal="center"/>
    </xf>
    <xf numFmtId="0" fontId="137" fillId="19" borderId="77" xfId="0" applyFont="1" applyFill="1" applyBorder="1" applyAlignment="1">
      <alignment horizontal="center"/>
    </xf>
    <xf numFmtId="0" fontId="76" fillId="19" borderId="77" xfId="0" applyFont="1" applyFill="1" applyBorder="1" applyAlignment="1">
      <alignment horizontal="center"/>
    </xf>
    <xf numFmtId="0" fontId="22" fillId="0" borderId="22" xfId="0" applyFont="1" applyFill="1" applyBorder="1"/>
    <xf numFmtId="0" fontId="22" fillId="8" borderId="22" xfId="0" applyFont="1" applyFill="1" applyBorder="1"/>
    <xf numFmtId="0" fontId="137" fillId="8" borderId="73" xfId="0" applyFont="1" applyFill="1" applyBorder="1" applyAlignment="1">
      <alignment horizontal="center"/>
    </xf>
    <xf numFmtId="0" fontId="76" fillId="8" borderId="73" xfId="0" applyFont="1" applyFill="1" applyBorder="1" applyAlignment="1">
      <alignment horizontal="center"/>
    </xf>
    <xf numFmtId="2" fontId="137" fillId="8" borderId="77" xfId="0" applyNumberFormat="1" applyFont="1" applyFill="1" applyBorder="1" applyAlignment="1">
      <alignment horizontal="center"/>
    </xf>
    <xf numFmtId="2" fontId="76" fillId="8" borderId="77" xfId="0" applyNumberFormat="1" applyFont="1" applyFill="1" applyBorder="1" applyAlignment="1">
      <alignment horizontal="center"/>
    </xf>
    <xf numFmtId="0" fontId="137" fillId="8" borderId="77" xfId="0" applyFont="1" applyFill="1" applyBorder="1" applyAlignment="1">
      <alignment horizontal="center"/>
    </xf>
    <xf numFmtId="0" fontId="76" fillId="8" borderId="77" xfId="0" applyFont="1" applyFill="1" applyBorder="1" applyAlignment="1">
      <alignment horizontal="center"/>
    </xf>
    <xf numFmtId="0" fontId="22" fillId="23" borderId="22" xfId="0" applyFont="1" applyFill="1" applyBorder="1"/>
    <xf numFmtId="0" fontId="137" fillId="23" borderId="73" xfId="0" applyFont="1" applyFill="1" applyBorder="1" applyAlignment="1">
      <alignment horizontal="center"/>
    </xf>
    <xf numFmtId="0" fontId="76" fillId="23" borderId="73" xfId="0" applyFont="1" applyFill="1" applyBorder="1" applyAlignment="1">
      <alignment horizontal="center"/>
    </xf>
    <xf numFmtId="2" fontId="137" fillId="23" borderId="77" xfId="0" applyNumberFormat="1" applyFont="1" applyFill="1" applyBorder="1" applyAlignment="1">
      <alignment horizontal="center"/>
    </xf>
    <xf numFmtId="2" fontId="76" fillId="23" borderId="77" xfId="0" applyNumberFormat="1" applyFont="1" applyFill="1" applyBorder="1" applyAlignment="1">
      <alignment horizontal="center"/>
    </xf>
    <xf numFmtId="0" fontId="137" fillId="23" borderId="77" xfId="0" applyFont="1" applyFill="1" applyBorder="1" applyAlignment="1">
      <alignment horizontal="center"/>
    </xf>
    <xf numFmtId="0" fontId="76" fillId="23" borderId="77" xfId="0" applyFont="1" applyFill="1" applyBorder="1" applyAlignment="1">
      <alignment horizontal="center"/>
    </xf>
    <xf numFmtId="0" fontId="2" fillId="0" borderId="21" xfId="0" applyFont="1" applyFill="1" applyBorder="1"/>
    <xf numFmtId="2" fontId="137" fillId="0" borderId="77" xfId="0" applyNumberFormat="1" applyFont="1" applyFill="1" applyBorder="1" applyAlignment="1">
      <alignment horizontal="center"/>
    </xf>
    <xf numFmtId="1" fontId="76" fillId="0" borderId="22" xfId="0" applyNumberFormat="1" applyFont="1" applyFill="1" applyBorder="1" applyAlignment="1">
      <alignment horizontal="center"/>
    </xf>
    <xf numFmtId="166" fontId="137" fillId="0" borderId="77" xfId="0" applyNumberFormat="1" applyFont="1" applyFill="1" applyBorder="1" applyAlignment="1">
      <alignment horizontal="center"/>
    </xf>
    <xf numFmtId="2" fontId="76" fillId="0" borderId="73" xfId="0" applyNumberFormat="1" applyFont="1" applyFill="1" applyBorder="1" applyAlignment="1">
      <alignment horizontal="center"/>
    </xf>
    <xf numFmtId="0" fontId="76" fillId="24" borderId="73" xfId="0" applyFont="1" applyFill="1" applyBorder="1" applyAlignment="1">
      <alignment horizontal="center"/>
    </xf>
    <xf numFmtId="2" fontId="137" fillId="24" borderId="77" xfId="0" applyNumberFormat="1" applyFont="1" applyFill="1" applyBorder="1" applyAlignment="1">
      <alignment horizontal="center"/>
    </xf>
    <xf numFmtId="2" fontId="76" fillId="24" borderId="77" xfId="0" applyNumberFormat="1" applyFont="1" applyFill="1" applyBorder="1" applyAlignment="1">
      <alignment horizontal="center"/>
    </xf>
    <xf numFmtId="0" fontId="137" fillId="24" borderId="77" xfId="0" applyFont="1" applyFill="1" applyBorder="1" applyAlignment="1">
      <alignment horizontal="center"/>
    </xf>
    <xf numFmtId="0" fontId="76" fillId="24" borderId="77" xfId="0" applyFont="1" applyFill="1" applyBorder="1" applyAlignment="1">
      <alignment horizontal="center"/>
    </xf>
    <xf numFmtId="0" fontId="10" fillId="24" borderId="77" xfId="0" applyFont="1" applyFill="1" applyBorder="1"/>
    <xf numFmtId="0" fontId="84" fillId="0" borderId="77" xfId="0" applyFont="1" applyFill="1" applyBorder="1"/>
    <xf numFmtId="2" fontId="76" fillId="0" borderId="77" xfId="0" applyNumberFormat="1" applyFont="1" applyFill="1" applyBorder="1" applyAlignment="1">
      <alignment horizontal="center"/>
    </xf>
    <xf numFmtId="0" fontId="46" fillId="0" borderId="16" xfId="0" applyFont="1" applyBorder="1" applyAlignment="1">
      <alignment horizontal="left"/>
    </xf>
    <xf numFmtId="0" fontId="47" fillId="0" borderId="42" xfId="0" applyFont="1" applyBorder="1"/>
    <xf numFmtId="0" fontId="103" fillId="0" borderId="0" xfId="0" applyFont="1" applyFill="1" applyBorder="1" applyAlignment="1">
      <alignment horizontal="left"/>
    </xf>
    <xf numFmtId="0" fontId="2" fillId="13" borderId="81" xfId="0" applyFont="1" applyFill="1" applyBorder="1"/>
    <xf numFmtId="0" fontId="48" fillId="0" borderId="81" xfId="0" applyFont="1" applyBorder="1" applyAlignment="1">
      <alignment horizontal="center"/>
    </xf>
    <xf numFmtId="0" fontId="28" fillId="13" borderId="81" xfId="0" applyFont="1" applyFill="1" applyBorder="1" applyAlignment="1">
      <alignment horizontal="center"/>
    </xf>
    <xf numFmtId="166" fontId="76" fillId="0" borderId="77" xfId="0" applyNumberFormat="1" applyFont="1" applyBorder="1" applyAlignment="1">
      <alignment horizontal="center"/>
    </xf>
    <xf numFmtId="0" fontId="22" fillId="0" borderId="81" xfId="0" applyFont="1" applyBorder="1"/>
    <xf numFmtId="168" fontId="137" fillId="13" borderId="77" xfId="0" applyNumberFormat="1" applyFont="1" applyFill="1" applyBorder="1" applyAlignment="1">
      <alignment horizontal="center"/>
    </xf>
    <xf numFmtId="167" fontId="137" fillId="13" borderId="77" xfId="0" applyNumberFormat="1" applyFont="1" applyFill="1" applyBorder="1" applyAlignment="1">
      <alignment horizontal="center"/>
    </xf>
    <xf numFmtId="0" fontId="10" fillId="13" borderId="81" xfId="0" applyFont="1" applyFill="1" applyBorder="1" applyAlignment="1">
      <alignment horizontal="center"/>
    </xf>
    <xf numFmtId="0" fontId="10" fillId="13" borderId="77" xfId="0" applyFont="1" applyFill="1" applyBorder="1" applyAlignment="1">
      <alignment horizontal="center"/>
    </xf>
    <xf numFmtId="166" fontId="10" fillId="0" borderId="0" xfId="0" applyNumberFormat="1" applyFont="1" applyBorder="1" applyAlignment="1">
      <alignment horizontal="center"/>
    </xf>
    <xf numFmtId="168" fontId="137" fillId="0" borderId="77" xfId="0" applyNumberFormat="1" applyFont="1" applyBorder="1" applyAlignment="1">
      <alignment horizontal="center"/>
    </xf>
    <xf numFmtId="2" fontId="66" fillId="0" borderId="0" xfId="0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2" fontId="66" fillId="0" borderId="0" xfId="0" applyNumberFormat="1" applyFont="1" applyBorder="1" applyAlignment="1">
      <alignment horizontal="center"/>
    </xf>
    <xf numFmtId="2" fontId="137" fillId="9" borderId="77" xfId="0" applyNumberFormat="1" applyFont="1" applyFill="1" applyBorder="1" applyAlignment="1">
      <alignment horizontal="center"/>
    </xf>
    <xf numFmtId="2" fontId="137" fillId="17" borderId="77" xfId="0" applyNumberFormat="1" applyFont="1" applyFill="1" applyBorder="1" applyAlignment="1">
      <alignment horizontal="center"/>
    </xf>
    <xf numFmtId="0" fontId="108" fillId="17" borderId="77" xfId="0" applyFont="1" applyFill="1" applyBorder="1"/>
    <xf numFmtId="0" fontId="84" fillId="0" borderId="0" xfId="0" applyFont="1" applyFill="1" applyBorder="1" applyAlignment="1">
      <alignment horizontal="center"/>
    </xf>
    <xf numFmtId="2" fontId="137" fillId="17" borderId="73" xfId="0" applyNumberFormat="1" applyFont="1" applyFill="1" applyBorder="1" applyAlignment="1">
      <alignment horizontal="center"/>
    </xf>
    <xf numFmtId="0" fontId="14" fillId="13" borderId="77" xfId="0" applyFont="1" applyFill="1" applyBorder="1"/>
    <xf numFmtId="167" fontId="137" fillId="0" borderId="77" xfId="0" applyNumberFormat="1" applyFont="1" applyBorder="1" applyAlignment="1">
      <alignment horizontal="center"/>
    </xf>
    <xf numFmtId="0" fontId="139" fillId="0" borderId="78" xfId="0" applyFont="1" applyBorder="1"/>
    <xf numFmtId="0" fontId="140" fillId="0" borderId="77" xfId="0" applyFont="1" applyBorder="1"/>
    <xf numFmtId="0" fontId="141" fillId="0" borderId="77" xfId="0" applyFont="1" applyBorder="1"/>
    <xf numFmtId="168" fontId="48" fillId="0" borderId="77" xfId="0" applyNumberFormat="1" applyFont="1" applyBorder="1" applyAlignment="1">
      <alignment horizontal="center"/>
    </xf>
    <xf numFmtId="0" fontId="61" fillId="0" borderId="46" xfId="0" applyFont="1" applyBorder="1"/>
    <xf numFmtId="167" fontId="137" fillId="0" borderId="77" xfId="0" applyNumberFormat="1" applyFont="1" applyFill="1" applyBorder="1" applyAlignment="1">
      <alignment horizontal="center"/>
    </xf>
    <xf numFmtId="1" fontId="137" fillId="0" borderId="77" xfId="0" applyNumberFormat="1" applyFont="1" applyBorder="1" applyAlignment="1">
      <alignment horizontal="center"/>
    </xf>
    <xf numFmtId="1" fontId="48" fillId="0" borderId="77" xfId="0" applyNumberFormat="1" applyFont="1" applyBorder="1" applyAlignment="1">
      <alignment horizontal="center"/>
    </xf>
    <xf numFmtId="0" fontId="54" fillId="0" borderId="48" xfId="0" applyFont="1" applyFill="1" applyBorder="1" applyAlignment="1">
      <alignment horizontal="left"/>
    </xf>
    <xf numFmtId="167" fontId="48" fillId="0" borderId="77" xfId="0" applyNumberFormat="1" applyFont="1" applyBorder="1" applyAlignment="1">
      <alignment horizontal="center"/>
    </xf>
    <xf numFmtId="0" fontId="56" fillId="13" borderId="77" xfId="0" applyFont="1" applyFill="1" applyBorder="1"/>
    <xf numFmtId="169" fontId="48" fillId="0" borderId="77" xfId="0" applyNumberFormat="1" applyFont="1" applyBorder="1" applyAlignment="1">
      <alignment horizontal="center"/>
    </xf>
    <xf numFmtId="166" fontId="76" fillId="0" borderId="73" xfId="0" applyNumberFormat="1" applyFont="1" applyFill="1" applyBorder="1" applyAlignment="1">
      <alignment horizontal="center"/>
    </xf>
    <xf numFmtId="1" fontId="137" fillId="0" borderId="77" xfId="0" applyNumberFormat="1" applyFont="1" applyFill="1" applyBorder="1" applyAlignment="1">
      <alignment horizontal="center"/>
    </xf>
    <xf numFmtId="166" fontId="76" fillId="0" borderId="22" xfId="0" applyNumberFormat="1" applyFont="1" applyFill="1" applyBorder="1" applyAlignment="1">
      <alignment horizontal="center"/>
    </xf>
    <xf numFmtId="167" fontId="76" fillId="0" borderId="73" xfId="0" applyNumberFormat="1" applyFont="1" applyFill="1" applyBorder="1" applyAlignment="1">
      <alignment horizontal="center"/>
    </xf>
    <xf numFmtId="2" fontId="54" fillId="0" borderId="73" xfId="0" applyNumberFormat="1" applyFont="1" applyBorder="1" applyAlignment="1">
      <alignment horizontal="center"/>
    </xf>
    <xf numFmtId="2" fontId="14" fillId="0" borderId="63" xfId="0" applyNumberFormat="1" applyFont="1" applyBorder="1" applyAlignment="1">
      <alignment horizontal="center"/>
    </xf>
    <xf numFmtId="2" fontId="124" fillId="0" borderId="77" xfId="0" applyNumberFormat="1" applyFont="1" applyBorder="1" applyAlignment="1">
      <alignment horizontal="center"/>
    </xf>
    <xf numFmtId="2" fontId="14" fillId="0" borderId="80" xfId="0" applyNumberFormat="1" applyFont="1" applyBorder="1" applyAlignment="1">
      <alignment horizontal="center"/>
    </xf>
    <xf numFmtId="166" fontId="17" fillId="0" borderId="77" xfId="0" applyNumberFormat="1" applyFont="1" applyBorder="1" applyAlignment="1">
      <alignment horizontal="center"/>
    </xf>
    <xf numFmtId="2" fontId="14" fillId="0" borderId="70" xfId="0" applyNumberFormat="1" applyFont="1" applyBorder="1" applyAlignment="1">
      <alignment horizontal="center"/>
    </xf>
    <xf numFmtId="2" fontId="17" fillId="0" borderId="79" xfId="0" applyNumberFormat="1" applyFont="1" applyBorder="1" applyAlignment="1">
      <alignment horizontal="center"/>
    </xf>
    <xf numFmtId="2" fontId="17" fillId="0" borderId="73" xfId="0" applyNumberFormat="1" applyFont="1" applyBorder="1" applyAlignment="1">
      <alignment horizontal="center"/>
    </xf>
    <xf numFmtId="2" fontId="17" fillId="0" borderId="69" xfId="0" applyNumberFormat="1" applyFont="1" applyBorder="1" applyAlignment="1">
      <alignment horizontal="center"/>
    </xf>
    <xf numFmtId="2" fontId="17" fillId="0" borderId="77" xfId="0" applyNumberFormat="1" applyFont="1" applyBorder="1"/>
    <xf numFmtId="2" fontId="17" fillId="0" borderId="63" xfId="0" applyNumberFormat="1" applyFont="1" applyBorder="1" applyAlignment="1">
      <alignment horizontal="center"/>
    </xf>
    <xf numFmtId="2" fontId="22" fillId="0" borderId="69" xfId="0" applyNumberFormat="1" applyFont="1" applyBorder="1" applyAlignment="1">
      <alignment horizontal="left"/>
    </xf>
    <xf numFmtId="2" fontId="17" fillId="0" borderId="48" xfId="0" applyNumberFormat="1" applyFont="1" applyBorder="1"/>
    <xf numFmtId="2" fontId="14" fillId="0" borderId="63" xfId="0" applyNumberFormat="1" applyFont="1" applyFill="1" applyBorder="1" applyAlignment="1">
      <alignment horizontal="center"/>
    </xf>
    <xf numFmtId="0" fontId="10" fillId="0" borderId="26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40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84" xfId="0" applyBorder="1" applyAlignment="1">
      <alignment horizontal="center"/>
    </xf>
    <xf numFmtId="0" fontId="61" fillId="0" borderId="34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14" fillId="0" borderId="4" xfId="0" applyFont="1" applyBorder="1" applyAlignment="1">
      <alignment horizontal="left"/>
    </xf>
    <xf numFmtId="0" fontId="0" fillId="0" borderId="8" xfId="0" applyBorder="1"/>
    <xf numFmtId="2" fontId="17" fillId="0" borderId="80" xfId="0" applyNumberFormat="1" applyFont="1" applyBorder="1" applyAlignment="1">
      <alignment horizontal="center"/>
    </xf>
    <xf numFmtId="2" fontId="17" fillId="0" borderId="80" xfId="0" applyNumberFormat="1" applyFont="1" applyFill="1" applyBorder="1" applyAlignment="1">
      <alignment horizontal="center"/>
    </xf>
    <xf numFmtId="166" fontId="17" fillId="0" borderId="77" xfId="0" applyNumberFormat="1" applyFont="1" applyFill="1" applyBorder="1" applyAlignment="1">
      <alignment horizontal="center"/>
    </xf>
    <xf numFmtId="2" fontId="14" fillId="0" borderId="70" xfId="0" applyNumberFormat="1" applyFont="1" applyFill="1" applyBorder="1" applyAlignment="1">
      <alignment horizontal="center"/>
    </xf>
    <xf numFmtId="2" fontId="72" fillId="0" borderId="63" xfId="0" applyNumberFormat="1" applyFont="1" applyBorder="1" applyAlignment="1">
      <alignment horizontal="center"/>
    </xf>
    <xf numFmtId="2" fontId="72" fillId="0" borderId="63" xfId="0" applyNumberFormat="1" applyFont="1" applyFill="1" applyBorder="1" applyAlignment="1">
      <alignment horizontal="center"/>
    </xf>
    <xf numFmtId="2" fontId="17" fillId="0" borderId="75" xfId="0" applyNumberFormat="1" applyFont="1" applyBorder="1" applyAlignment="1">
      <alignment horizontal="center"/>
    </xf>
    <xf numFmtId="2" fontId="17" fillId="0" borderId="40" xfId="0" applyNumberFormat="1" applyFont="1" applyFill="1" applyBorder="1" applyAlignment="1">
      <alignment horizontal="center"/>
    </xf>
    <xf numFmtId="2" fontId="17" fillId="0" borderId="48" xfId="0" applyNumberFormat="1" applyFont="1" applyFill="1" applyBorder="1" applyAlignment="1">
      <alignment horizontal="center"/>
    </xf>
    <xf numFmtId="2" fontId="18" fillId="0" borderId="58" xfId="0" applyNumberFormat="1" applyFont="1" applyFill="1" applyBorder="1" applyAlignment="1">
      <alignment horizontal="center"/>
    </xf>
    <xf numFmtId="2" fontId="17" fillId="0" borderId="58" xfId="0" applyNumberFormat="1" applyFont="1" applyFill="1" applyBorder="1" applyAlignment="1">
      <alignment horizontal="center"/>
    </xf>
    <xf numFmtId="2" fontId="17" fillId="0" borderId="58" xfId="0" applyNumberFormat="1" applyFont="1" applyBorder="1" applyAlignment="1">
      <alignment horizontal="center"/>
    </xf>
    <xf numFmtId="2" fontId="17" fillId="0" borderId="61" xfId="0" applyNumberFormat="1" applyFont="1" applyBorder="1" applyAlignment="1">
      <alignment horizontal="center"/>
    </xf>
    <xf numFmtId="2" fontId="14" fillId="0" borderId="38" xfId="0" applyNumberFormat="1" applyFont="1" applyBorder="1" applyAlignment="1">
      <alignment horizontal="center"/>
    </xf>
    <xf numFmtId="2" fontId="17" fillId="0" borderId="77" xfId="0" applyNumberFormat="1" applyFont="1" applyFill="1" applyBorder="1" applyAlignment="1">
      <alignment horizontal="left"/>
    </xf>
    <xf numFmtId="2" fontId="17" fillId="0" borderId="63" xfId="0" applyNumberFormat="1" applyFont="1" applyFill="1" applyBorder="1" applyAlignment="1">
      <alignment horizontal="center"/>
    </xf>
    <xf numFmtId="2" fontId="14" fillId="0" borderId="38" xfId="0" applyNumberFormat="1" applyFont="1" applyFill="1" applyBorder="1" applyAlignment="1">
      <alignment horizontal="center"/>
    </xf>
    <xf numFmtId="2" fontId="14" fillId="0" borderId="54" xfId="0" applyNumberFormat="1" applyFont="1" applyBorder="1" applyAlignment="1">
      <alignment horizontal="center"/>
    </xf>
    <xf numFmtId="2" fontId="17" fillId="0" borderId="38" xfId="0" applyNumberFormat="1" applyFont="1" applyBorder="1" applyAlignment="1">
      <alignment horizontal="center"/>
    </xf>
    <xf numFmtId="2" fontId="17" fillId="0" borderId="38" xfId="0" applyNumberFormat="1" applyFont="1" applyFill="1" applyBorder="1" applyAlignment="1">
      <alignment horizontal="center"/>
    </xf>
    <xf numFmtId="166" fontId="17" fillId="0" borderId="38" xfId="0" applyNumberFormat="1" applyFont="1" applyBorder="1" applyAlignment="1">
      <alignment horizontal="center"/>
    </xf>
    <xf numFmtId="2" fontId="14" fillId="0" borderId="48" xfId="0" applyNumberFormat="1" applyFont="1" applyFill="1" applyBorder="1" applyAlignment="1">
      <alignment horizontal="center"/>
    </xf>
    <xf numFmtId="2" fontId="18" fillId="0" borderId="61" xfId="0" applyNumberFormat="1" applyFont="1" applyFill="1" applyBorder="1" applyAlignment="1">
      <alignment horizontal="center"/>
    </xf>
    <xf numFmtId="2" fontId="14" fillId="0" borderId="83" xfId="0" applyNumberFormat="1" applyFont="1" applyBorder="1" applyAlignment="1">
      <alignment horizontal="center"/>
    </xf>
    <xf numFmtId="2" fontId="14" fillId="0" borderId="76" xfId="0" applyNumberFormat="1" applyFont="1" applyBorder="1" applyAlignment="1">
      <alignment horizontal="center"/>
    </xf>
    <xf numFmtId="2" fontId="18" fillId="0" borderId="65" xfId="0" applyNumberFormat="1" applyFont="1" applyFill="1" applyBorder="1" applyAlignment="1">
      <alignment horizontal="center"/>
    </xf>
    <xf numFmtId="2" fontId="14" fillId="0" borderId="65" xfId="0" applyNumberFormat="1" applyFont="1" applyFill="1" applyBorder="1" applyAlignment="1">
      <alignment horizontal="center"/>
    </xf>
    <xf numFmtId="1" fontId="2" fillId="0" borderId="24" xfId="0" applyNumberFormat="1" applyFont="1" applyFill="1" applyBorder="1" applyAlignment="1">
      <alignment horizontal="left"/>
    </xf>
    <xf numFmtId="1" fontId="80" fillId="0" borderId="7" xfId="0" applyNumberFormat="1" applyFont="1" applyFill="1" applyBorder="1" applyAlignment="1">
      <alignment horizontal="left"/>
    </xf>
    <xf numFmtId="2" fontId="14" fillId="0" borderId="54" xfId="0" applyNumberFormat="1" applyFont="1" applyFill="1" applyBorder="1" applyAlignment="1">
      <alignment horizontal="center"/>
    </xf>
    <xf numFmtId="2" fontId="14" fillId="0" borderId="81" xfId="0" applyNumberFormat="1" applyFont="1" applyFill="1" applyBorder="1" applyAlignment="1">
      <alignment horizontal="center"/>
    </xf>
    <xf numFmtId="2" fontId="17" fillId="0" borderId="0" xfId="0" applyNumberFormat="1" applyFont="1" applyFill="1" applyAlignment="1">
      <alignment horizontal="center"/>
    </xf>
    <xf numFmtId="2" fontId="17" fillId="0" borderId="68" xfId="0" applyNumberFormat="1" applyFont="1" applyBorder="1" applyAlignment="1">
      <alignment horizontal="center"/>
    </xf>
    <xf numFmtId="2" fontId="17" fillId="0" borderId="78" xfId="0" applyNumberFormat="1" applyFont="1" applyBorder="1" applyAlignment="1">
      <alignment horizontal="center"/>
    </xf>
    <xf numFmtId="2" fontId="17" fillId="0" borderId="68" xfId="0" applyNumberFormat="1" applyFont="1" applyFill="1" applyBorder="1" applyAlignment="1">
      <alignment horizontal="center"/>
    </xf>
    <xf numFmtId="2" fontId="17" fillId="0" borderId="26" xfId="0" applyNumberFormat="1" applyFont="1" applyBorder="1" applyAlignment="1">
      <alignment horizontal="center"/>
    </xf>
    <xf numFmtId="2" fontId="17" fillId="0" borderId="48" xfId="0" applyNumberFormat="1" applyFont="1" applyBorder="1" applyAlignment="1">
      <alignment horizontal="center"/>
    </xf>
    <xf numFmtId="2" fontId="18" fillId="0" borderId="82" xfId="0" applyNumberFormat="1" applyFont="1" applyFill="1" applyBorder="1" applyAlignment="1">
      <alignment horizontal="center"/>
    </xf>
    <xf numFmtId="2" fontId="18" fillId="0" borderId="79" xfId="0" applyNumberFormat="1" applyFont="1" applyBorder="1" applyAlignment="1">
      <alignment horizontal="center"/>
    </xf>
    <xf numFmtId="2" fontId="17" fillId="0" borderId="75" xfId="0" applyNumberFormat="1" applyFont="1" applyFill="1" applyBorder="1" applyAlignment="1">
      <alignment horizontal="center"/>
    </xf>
    <xf numFmtId="2" fontId="17" fillId="0" borderId="70" xfId="0" applyNumberFormat="1" applyFont="1" applyBorder="1" applyAlignment="1">
      <alignment horizontal="center"/>
    </xf>
    <xf numFmtId="0" fontId="134" fillId="0" borderId="26" xfId="0" applyFont="1" applyFill="1" applyBorder="1" applyAlignment="1">
      <alignment horizontal="left"/>
    </xf>
    <xf numFmtId="0" fontId="55" fillId="0" borderId="80" xfId="0" applyFont="1" applyFill="1" applyBorder="1" applyAlignment="1">
      <alignment horizontal="left"/>
    </xf>
    <xf numFmtId="2" fontId="18" fillId="0" borderId="77" xfId="0" applyNumberFormat="1" applyFont="1" applyBorder="1"/>
    <xf numFmtId="2" fontId="17" fillId="0" borderId="77" xfId="0" applyNumberFormat="1" applyFont="1" applyFill="1" applyBorder="1"/>
    <xf numFmtId="2" fontId="17" fillId="0" borderId="73" xfId="0" applyNumberFormat="1" applyFont="1" applyBorder="1"/>
    <xf numFmtId="2" fontId="124" fillId="0" borderId="38" xfId="0" applyNumberFormat="1" applyFont="1" applyBorder="1" applyAlignment="1">
      <alignment horizontal="center"/>
    </xf>
    <xf numFmtId="2" fontId="14" fillId="0" borderId="59" xfId="0" applyNumberFormat="1" applyFont="1" applyBorder="1" applyAlignment="1">
      <alignment horizontal="center"/>
    </xf>
    <xf numFmtId="2" fontId="14" fillId="0" borderId="58" xfId="0" applyNumberFormat="1" applyFont="1" applyBorder="1" applyAlignment="1">
      <alignment horizontal="center"/>
    </xf>
    <xf numFmtId="0" fontId="0" fillId="0" borderId="58" xfId="0" applyFill="1" applyBorder="1" applyAlignment="1">
      <alignment horizontal="right"/>
    </xf>
    <xf numFmtId="2" fontId="72" fillId="0" borderId="77" xfId="0" applyNumberFormat="1" applyFont="1" applyFill="1" applyBorder="1" applyAlignment="1">
      <alignment horizontal="center"/>
    </xf>
    <xf numFmtId="165" fontId="55" fillId="0" borderId="68" xfId="0" applyNumberFormat="1" applyFont="1" applyBorder="1" applyAlignment="1">
      <alignment horizontal="center"/>
    </xf>
    <xf numFmtId="2" fontId="18" fillId="0" borderId="66" xfId="0" applyNumberFormat="1" applyFont="1" applyFill="1" applyBorder="1" applyAlignment="1">
      <alignment horizontal="center"/>
    </xf>
    <xf numFmtId="0" fontId="124" fillId="0" borderId="87" xfId="0" applyFont="1" applyBorder="1" applyAlignment="1">
      <alignment horizontal="right"/>
    </xf>
    <xf numFmtId="166" fontId="92" fillId="2" borderId="80" xfId="0" applyNumberFormat="1" applyFont="1" applyFill="1" applyBorder="1" applyAlignment="1"/>
    <xf numFmtId="166" fontId="92" fillId="0" borderId="81" xfId="0" applyNumberFormat="1" applyFont="1" applyBorder="1" applyAlignment="1"/>
    <xf numFmtId="166" fontId="92" fillId="0" borderId="75" xfId="0" applyNumberFormat="1" applyFont="1" applyBorder="1" applyAlignment="1"/>
    <xf numFmtId="166" fontId="92" fillId="2" borderId="31" xfId="0" applyNumberFormat="1" applyFont="1" applyFill="1" applyBorder="1" applyAlignment="1"/>
    <xf numFmtId="1" fontId="92" fillId="0" borderId="75" xfId="0" applyNumberFormat="1" applyFont="1" applyBorder="1" applyAlignment="1">
      <alignment horizontal="center"/>
    </xf>
    <xf numFmtId="2" fontId="17" fillId="0" borderId="7" xfId="0" applyNumberFormat="1" applyFont="1" applyBorder="1" applyAlignment="1">
      <alignment horizontal="center"/>
    </xf>
    <xf numFmtId="2" fontId="92" fillId="2" borderId="81" xfId="0" applyNumberFormat="1" applyFont="1" applyFill="1" applyBorder="1" applyAlignment="1"/>
    <xf numFmtId="2" fontId="55" fillId="0" borderId="24" xfId="0" applyNumberFormat="1" applyFont="1" applyBorder="1" applyAlignment="1">
      <alignment horizontal="center"/>
    </xf>
    <xf numFmtId="0" fontId="17" fillId="0" borderId="83" xfId="0" applyFont="1" applyBorder="1" applyAlignment="1">
      <alignment horizontal="right"/>
    </xf>
    <xf numFmtId="0" fontId="66" fillId="0" borderId="77" xfId="0" applyFont="1" applyFill="1" applyBorder="1"/>
    <xf numFmtId="0" fontId="7" fillId="0" borderId="81" xfId="0" applyFont="1" applyFill="1" applyBorder="1" applyAlignment="1">
      <alignment horizontal="left"/>
    </xf>
    <xf numFmtId="0" fontId="77" fillId="0" borderId="82" xfId="0" applyFont="1" applyFill="1" applyBorder="1" applyAlignment="1">
      <alignment horizontal="left"/>
    </xf>
    <xf numFmtId="165" fontId="14" fillId="0" borderId="68" xfId="0" applyNumberFormat="1" applyFont="1" applyBorder="1" applyAlignment="1">
      <alignment horizontal="left"/>
    </xf>
    <xf numFmtId="0" fontId="17" fillId="0" borderId="86" xfId="0" applyFont="1" applyBorder="1" applyAlignment="1">
      <alignment horizontal="right"/>
    </xf>
    <xf numFmtId="165" fontId="14" fillId="0" borderId="68" xfId="0" applyNumberFormat="1" applyFont="1" applyBorder="1" applyAlignment="1">
      <alignment horizontal="center"/>
    </xf>
    <xf numFmtId="0" fontId="67" fillId="0" borderId="56" xfId="0" applyFont="1" applyBorder="1" applyAlignment="1">
      <alignment horizontal="center"/>
    </xf>
    <xf numFmtId="0" fontId="132" fillId="0" borderId="68" xfId="0" applyFont="1" applyBorder="1" applyAlignment="1">
      <alignment horizontal="right"/>
    </xf>
    <xf numFmtId="2" fontId="18" fillId="0" borderId="69" xfId="0" applyNumberFormat="1" applyFont="1" applyBorder="1" applyAlignment="1">
      <alignment horizontal="center"/>
    </xf>
    <xf numFmtId="2" fontId="17" fillId="0" borderId="73" xfId="0" applyNumberFormat="1" applyFont="1" applyFill="1" applyBorder="1" applyAlignment="1">
      <alignment horizontal="center"/>
    </xf>
    <xf numFmtId="0" fontId="72" fillId="0" borderId="0" xfId="0" applyFont="1" applyFill="1" applyAlignment="1">
      <alignment horizontal="center"/>
    </xf>
    <xf numFmtId="0" fontId="0" fillId="0" borderId="28" xfId="0" applyFill="1" applyBorder="1" applyAlignment="1">
      <alignment horizontal="center"/>
    </xf>
    <xf numFmtId="2" fontId="14" fillId="0" borderId="64" xfId="0" applyNumberFormat="1" applyFont="1" applyBorder="1" applyAlignment="1">
      <alignment horizontal="center"/>
    </xf>
    <xf numFmtId="2" fontId="14" fillId="0" borderId="66" xfId="0" applyNumberFormat="1" applyFont="1" applyBorder="1" applyAlignment="1">
      <alignment horizontal="center"/>
    </xf>
    <xf numFmtId="2" fontId="10" fillId="0" borderId="29" xfId="0" applyNumberFormat="1" applyFont="1" applyFill="1" applyBorder="1" applyAlignment="1">
      <alignment horizontal="center" vertical="center"/>
    </xf>
    <xf numFmtId="2" fontId="35" fillId="0" borderId="37" xfId="0" applyNumberFormat="1" applyFont="1" applyFill="1" applyBorder="1" applyAlignment="1">
      <alignment horizontal="center" vertical="center"/>
    </xf>
    <xf numFmtId="2" fontId="0" fillId="0" borderId="0" xfId="0" applyNumberFormat="1" applyFill="1" applyAlignment="1">
      <alignment horizontal="center"/>
    </xf>
    <xf numFmtId="2" fontId="14" fillId="0" borderId="72" xfId="0" applyNumberFormat="1" applyFont="1" applyBorder="1" applyAlignment="1">
      <alignment horizontal="center"/>
    </xf>
    <xf numFmtId="2" fontId="54" fillId="0" borderId="0" xfId="0" applyNumberFormat="1" applyFont="1" applyFill="1" applyBorder="1" applyAlignment="1">
      <alignment horizontal="center"/>
    </xf>
    <xf numFmtId="2" fontId="84" fillId="0" borderId="0" xfId="0" applyNumberFormat="1" applyFont="1" applyFill="1" applyBorder="1" applyAlignment="1">
      <alignment horizontal="center"/>
    </xf>
    <xf numFmtId="2" fontId="54" fillId="0" borderId="26" xfId="0" applyNumberFormat="1" applyFont="1" applyFill="1" applyBorder="1" applyAlignment="1">
      <alignment horizontal="center"/>
    </xf>
    <xf numFmtId="2" fontId="10" fillId="0" borderId="36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56" xfId="0" applyBorder="1" applyAlignment="1">
      <alignment horizontal="left"/>
    </xf>
    <xf numFmtId="0" fontId="2" fillId="0" borderId="52" xfId="0" applyFont="1" applyBorder="1"/>
    <xf numFmtId="2" fontId="10" fillId="0" borderId="29" xfId="0" applyNumberFormat="1" applyFont="1" applyBorder="1" applyAlignment="1">
      <alignment horizontal="center" vertical="center"/>
    </xf>
    <xf numFmtId="2" fontId="33" fillId="0" borderId="26" xfId="0" applyNumberFormat="1" applyFont="1" applyBorder="1" applyAlignment="1">
      <alignment horizontal="center"/>
    </xf>
    <xf numFmtId="2" fontId="0" fillId="0" borderId="26" xfId="0" applyNumberFormat="1" applyBorder="1" applyAlignment="1">
      <alignment horizontal="center"/>
    </xf>
    <xf numFmtId="168" fontId="0" fillId="0" borderId="0" xfId="0" applyNumberFormat="1" applyBorder="1" applyAlignment="1">
      <alignment horizontal="left"/>
    </xf>
    <xf numFmtId="2" fontId="0" fillId="0" borderId="29" xfId="0" applyNumberFormat="1" applyBorder="1" applyAlignment="1">
      <alignment horizontal="center"/>
    </xf>
    <xf numFmtId="2" fontId="0" fillId="0" borderId="79" xfId="0" applyNumberFormat="1" applyBorder="1" applyAlignment="1">
      <alignment horizontal="center"/>
    </xf>
    <xf numFmtId="2" fontId="0" fillId="0" borderId="28" xfId="0" applyNumberFormat="1" applyBorder="1" applyAlignment="1">
      <alignment horizontal="center"/>
    </xf>
    <xf numFmtId="2" fontId="0" fillId="0" borderId="82" xfId="0" applyNumberFormat="1" applyBorder="1"/>
    <xf numFmtId="2" fontId="0" fillId="0" borderId="30" xfId="0" applyNumberFormat="1" applyBorder="1" applyAlignment="1">
      <alignment horizontal="center"/>
    </xf>
    <xf numFmtId="0" fontId="2" fillId="0" borderId="66" xfId="0" applyFont="1" applyFill="1" applyBorder="1"/>
    <xf numFmtId="0" fontId="2" fillId="0" borderId="72" xfId="0" applyFont="1" applyBorder="1"/>
    <xf numFmtId="2" fontId="54" fillId="0" borderId="26" xfId="0" applyNumberFormat="1" applyFont="1" applyBorder="1" applyAlignment="1">
      <alignment horizontal="center"/>
    </xf>
    <xf numFmtId="2" fontId="22" fillId="0" borderId="30" xfId="0" applyNumberFormat="1" applyFont="1" applyBorder="1" applyAlignment="1">
      <alignment horizontal="center"/>
    </xf>
    <xf numFmtId="2" fontId="124" fillId="0" borderId="24" xfId="0" applyNumberFormat="1" applyFont="1" applyBorder="1" applyAlignment="1">
      <alignment horizontal="center"/>
    </xf>
    <xf numFmtId="2" fontId="17" fillId="0" borderId="24" xfId="0" applyNumberFormat="1" applyFont="1" applyBorder="1" applyAlignment="1">
      <alignment horizontal="center"/>
    </xf>
    <xf numFmtId="2" fontId="118" fillId="0" borderId="37" xfId="0" applyNumberFormat="1" applyFont="1" applyBorder="1" applyAlignment="1">
      <alignment horizontal="center"/>
    </xf>
    <xf numFmtId="2" fontId="35" fillId="0" borderId="37" xfId="0" applyNumberFormat="1" applyFont="1" applyBorder="1" applyAlignment="1">
      <alignment horizontal="center"/>
    </xf>
    <xf numFmtId="2" fontId="118" fillId="0" borderId="37" xfId="0" applyNumberFormat="1" applyFont="1" applyBorder="1" applyAlignment="1">
      <alignment horizontal="left"/>
    </xf>
    <xf numFmtId="2" fontId="118" fillId="0" borderId="29" xfId="0" applyNumberFormat="1" applyFont="1" applyBorder="1"/>
    <xf numFmtId="2" fontId="142" fillId="0" borderId="37" xfId="0" applyNumberFormat="1" applyFont="1" applyBorder="1" applyAlignment="1">
      <alignment horizontal="center" vertical="center"/>
    </xf>
    <xf numFmtId="2" fontId="143" fillId="0" borderId="37" xfId="0" applyNumberFormat="1" applyFont="1" applyBorder="1" applyAlignment="1">
      <alignment horizontal="center"/>
    </xf>
    <xf numFmtId="166" fontId="142" fillId="0" borderId="24" xfId="0" applyNumberFormat="1" applyFont="1" applyBorder="1" applyAlignment="1">
      <alignment horizontal="center" vertical="center"/>
    </xf>
    <xf numFmtId="166" fontId="92" fillId="2" borderId="80" xfId="0" applyNumberFormat="1" applyFont="1" applyFill="1" applyBorder="1" applyAlignment="1">
      <alignment horizontal="center"/>
    </xf>
    <xf numFmtId="1" fontId="92" fillId="2" borderId="81" xfId="0" applyNumberFormat="1" applyFont="1" applyFill="1" applyBorder="1" applyAlignment="1">
      <alignment horizontal="center"/>
    </xf>
    <xf numFmtId="1" fontId="92" fillId="0" borderId="81" xfId="0" applyNumberFormat="1" applyFont="1" applyBorder="1" applyAlignment="1">
      <alignment horizontal="center"/>
    </xf>
    <xf numFmtId="1" fontId="92" fillId="2" borderId="31" xfId="0" applyNumberFormat="1" applyFont="1" applyFill="1" applyBorder="1" applyAlignment="1">
      <alignment horizontal="center"/>
    </xf>
    <xf numFmtId="166" fontId="92" fillId="0" borderId="82" xfId="0" applyNumberFormat="1" applyFont="1" applyBorder="1" applyAlignment="1">
      <alignment horizontal="center"/>
    </xf>
    <xf numFmtId="2" fontId="35" fillId="0" borderId="60" xfId="0" applyNumberFormat="1" applyFont="1" applyBorder="1" applyAlignment="1">
      <alignment horizontal="center" vertical="center"/>
    </xf>
    <xf numFmtId="166" fontId="92" fillId="0" borderId="82" xfId="0" applyNumberFormat="1" applyFont="1" applyBorder="1" applyAlignment="1"/>
    <xf numFmtId="166" fontId="92" fillId="2" borderId="64" xfId="0" applyNumberFormat="1" applyFont="1" applyFill="1" applyBorder="1" applyAlignment="1">
      <alignment horizontal="center"/>
    </xf>
    <xf numFmtId="166" fontId="92" fillId="0" borderId="66" xfId="0" applyNumberFormat="1" applyFont="1" applyBorder="1" applyAlignment="1">
      <alignment horizontal="center"/>
    </xf>
    <xf numFmtId="164" fontId="35" fillId="0" borderId="24" xfId="2" applyFont="1" applyBorder="1" applyAlignment="1">
      <alignment horizontal="center" vertical="center"/>
    </xf>
    <xf numFmtId="164" fontId="35" fillId="0" borderId="7" xfId="2" applyFont="1" applyBorder="1" applyAlignment="1">
      <alignment horizontal="center" vertical="center"/>
    </xf>
    <xf numFmtId="172" fontId="35" fillId="0" borderId="24" xfId="2" applyNumberFormat="1" applyFont="1" applyBorder="1" applyAlignment="1">
      <alignment horizontal="center" vertical="center"/>
    </xf>
    <xf numFmtId="173" fontId="35" fillId="0" borderId="24" xfId="2" applyNumberFormat="1" applyFont="1" applyBorder="1" applyAlignment="1">
      <alignment horizontal="center" vertical="center"/>
    </xf>
    <xf numFmtId="2" fontId="92" fillId="21" borderId="80" xfId="0" applyNumberFormat="1" applyFont="1" applyFill="1" applyBorder="1" applyAlignment="1">
      <alignment horizontal="center"/>
    </xf>
    <xf numFmtId="2" fontId="92" fillId="21" borderId="81" xfId="0" applyNumberFormat="1" applyFont="1" applyFill="1" applyBorder="1" applyAlignment="1">
      <alignment horizontal="center"/>
    </xf>
    <xf numFmtId="2" fontId="92" fillId="8" borderId="81" xfId="0" applyNumberFormat="1" applyFont="1" applyFill="1" applyBorder="1" applyAlignment="1">
      <alignment horizontal="center"/>
    </xf>
    <xf numFmtId="2" fontId="92" fillId="8" borderId="82" xfId="0" applyNumberFormat="1" applyFont="1" applyFill="1" applyBorder="1" applyAlignment="1">
      <alignment horizontal="center"/>
    </xf>
    <xf numFmtId="166" fontId="92" fillId="3" borderId="79" xfId="0" applyNumberFormat="1" applyFont="1" applyFill="1" applyBorder="1" applyAlignment="1">
      <alignment horizontal="center"/>
    </xf>
    <xf numFmtId="166" fontId="40" fillId="18" borderId="63" xfId="0" applyNumberFormat="1" applyFont="1" applyFill="1" applyBorder="1" applyAlignment="1">
      <alignment horizontal="center"/>
    </xf>
    <xf numFmtId="166" fontId="40" fillId="18" borderId="79" xfId="0" applyNumberFormat="1" applyFont="1" applyFill="1" applyBorder="1" applyAlignment="1">
      <alignment horizontal="center"/>
    </xf>
    <xf numFmtId="166" fontId="92" fillId="8" borderId="81" xfId="0" applyNumberFormat="1" applyFont="1" applyFill="1" applyBorder="1" applyAlignment="1">
      <alignment horizontal="center"/>
    </xf>
    <xf numFmtId="166" fontId="92" fillId="3" borderId="63" xfId="0" applyNumberFormat="1" applyFont="1" applyFill="1" applyBorder="1" applyAlignment="1">
      <alignment horizontal="center"/>
    </xf>
    <xf numFmtId="2" fontId="40" fillId="18" borderId="79" xfId="0" applyNumberFormat="1" applyFont="1" applyFill="1" applyBorder="1" applyAlignment="1">
      <alignment horizontal="center"/>
    </xf>
    <xf numFmtId="2" fontId="92" fillId="0" borderId="0" xfId="0" applyNumberFormat="1" applyFont="1" applyFill="1" applyBorder="1" applyAlignment="1">
      <alignment horizontal="center"/>
    </xf>
    <xf numFmtId="2" fontId="92" fillId="0" borderId="69" xfId="0" applyNumberFormat="1" applyFont="1" applyBorder="1" applyAlignment="1">
      <alignment horizontal="center"/>
    </xf>
    <xf numFmtId="2" fontId="92" fillId="2" borderId="74" xfId="0" applyNumberFormat="1" applyFont="1" applyFill="1" applyBorder="1" applyAlignment="1">
      <alignment horizontal="center"/>
    </xf>
    <xf numFmtId="0" fontId="80" fillId="0" borderId="73" xfId="0" applyFont="1" applyBorder="1" applyAlignment="1">
      <alignment horizontal="left"/>
    </xf>
    <xf numFmtId="2" fontId="124" fillId="0" borderId="77" xfId="0" applyNumberFormat="1" applyFont="1" applyFill="1" applyBorder="1" applyAlignment="1">
      <alignment horizontal="center"/>
    </xf>
    <xf numFmtId="2" fontId="18" fillId="0" borderId="81" xfId="0" applyNumberFormat="1" applyFont="1" applyFill="1" applyBorder="1" applyAlignment="1">
      <alignment horizontal="center"/>
    </xf>
    <xf numFmtId="166" fontId="17" fillId="0" borderId="81" xfId="0" applyNumberFormat="1" applyFont="1" applyFill="1" applyBorder="1" applyAlignment="1">
      <alignment horizontal="center"/>
    </xf>
    <xf numFmtId="9" fontId="2" fillId="0" borderId="0" xfId="0" applyNumberFormat="1" applyFont="1" applyAlignment="1">
      <alignment horizontal="center"/>
    </xf>
    <xf numFmtId="0" fontId="144" fillId="0" borderId="0" xfId="0" applyFont="1"/>
    <xf numFmtId="0" fontId="73" fillId="0" borderId="0" xfId="0" applyFont="1"/>
    <xf numFmtId="0" fontId="2" fillId="0" borderId="26" xfId="0" applyFont="1" applyBorder="1" applyAlignment="1">
      <alignment horizontal="center"/>
    </xf>
    <xf numFmtId="0" fontId="7" fillId="0" borderId="26" xfId="0" applyFont="1" applyBorder="1"/>
    <xf numFmtId="0" fontId="2" fillId="0" borderId="19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7" fillId="0" borderId="19" xfId="0" applyFont="1" applyBorder="1"/>
    <xf numFmtId="0" fontId="7" fillId="0" borderId="28" xfId="0" applyFont="1" applyBorder="1"/>
    <xf numFmtId="0" fontId="7" fillId="0" borderId="26" xfId="0" applyFont="1" applyBorder="1" applyAlignment="1">
      <alignment horizontal="left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4" fillId="0" borderId="0" xfId="0" applyFont="1" applyAlignment="1">
      <alignment horizontal="left"/>
    </xf>
    <xf numFmtId="0" fontId="144" fillId="0" borderId="54" xfId="0" applyFont="1" applyBorder="1" applyAlignment="1">
      <alignment horizontal="left"/>
    </xf>
    <xf numFmtId="0" fontId="33" fillId="0" borderId="58" xfId="0" applyFont="1" applyBorder="1" applyAlignment="1">
      <alignment horizontal="left"/>
    </xf>
    <xf numFmtId="0" fontId="17" fillId="0" borderId="68" xfId="0" applyFont="1" applyBorder="1" applyAlignment="1">
      <alignment horizontal="left"/>
    </xf>
    <xf numFmtId="0" fontId="2" fillId="0" borderId="31" xfId="0" applyFont="1" applyBorder="1"/>
    <xf numFmtId="0" fontId="10" fillId="0" borderId="39" xfId="0" applyFont="1" applyBorder="1"/>
    <xf numFmtId="0" fontId="146" fillId="0" borderId="3" xfId="0" applyFont="1" applyBorder="1"/>
    <xf numFmtId="0" fontId="146" fillId="0" borderId="19" xfId="0" applyFont="1" applyBorder="1"/>
    <xf numFmtId="0" fontId="10" fillId="0" borderId="85" xfId="0" applyFont="1" applyBorder="1"/>
    <xf numFmtId="0" fontId="146" fillId="0" borderId="10" xfId="0" applyFont="1" applyBorder="1"/>
    <xf numFmtId="0" fontId="146" fillId="0" borderId="14" xfId="0" applyFont="1" applyBorder="1"/>
    <xf numFmtId="0" fontId="50" fillId="0" borderId="35" xfId="0" applyFont="1" applyBorder="1"/>
    <xf numFmtId="0" fontId="28" fillId="0" borderId="66" xfId="0" applyFont="1" applyBorder="1" applyAlignment="1">
      <alignment horizontal="left"/>
    </xf>
    <xf numFmtId="0" fontId="10" fillId="0" borderId="18" xfId="0" applyFont="1" applyBorder="1"/>
    <xf numFmtId="0" fontId="48" fillId="0" borderId="3" xfId="0" applyFont="1" applyBorder="1"/>
    <xf numFmtId="0" fontId="47" fillId="0" borderId="3" xfId="0" applyFont="1" applyBorder="1"/>
    <xf numFmtId="0" fontId="10" fillId="0" borderId="35" xfId="0" applyFont="1" applyBorder="1"/>
    <xf numFmtId="0" fontId="47" fillId="0" borderId="10" xfId="0" applyFont="1" applyBorder="1"/>
    <xf numFmtId="0" fontId="50" fillId="0" borderId="10" xfId="0" applyFont="1" applyBorder="1"/>
    <xf numFmtId="0" fontId="22" fillId="0" borderId="62" xfId="0" applyFont="1" applyBorder="1"/>
    <xf numFmtId="0" fontId="22" fillId="0" borderId="43" xfId="0" applyFont="1" applyBorder="1" applyAlignment="1">
      <alignment horizontal="left"/>
    </xf>
    <xf numFmtId="0" fontId="76" fillId="0" borderId="88" xfId="0" applyFont="1" applyBorder="1" applyAlignment="1">
      <alignment horizontal="left"/>
    </xf>
    <xf numFmtId="0" fontId="50" fillId="0" borderId="39" xfId="0" applyFont="1" applyBorder="1" applyAlignment="1">
      <alignment horizontal="left"/>
    </xf>
    <xf numFmtId="0" fontId="137" fillId="0" borderId="3" xfId="0" applyFont="1" applyBorder="1" applyAlignment="1">
      <alignment horizontal="left"/>
    </xf>
    <xf numFmtId="0" fontId="76" fillId="0" borderId="19" xfId="0" applyFont="1" applyBorder="1" applyAlignment="1">
      <alignment horizontal="left"/>
    </xf>
    <xf numFmtId="0" fontId="50" fillId="0" borderId="85" xfId="0" applyFont="1" applyBorder="1" applyAlignment="1">
      <alignment horizontal="left"/>
    </xf>
    <xf numFmtId="0" fontId="137" fillId="0" borderId="10" xfId="0" applyFont="1" applyBorder="1" applyAlignment="1">
      <alignment horizontal="left"/>
    </xf>
    <xf numFmtId="0" fontId="28" fillId="0" borderId="14" xfId="0" applyFont="1" applyBorder="1" applyAlignment="1">
      <alignment horizontal="left"/>
    </xf>
    <xf numFmtId="0" fontId="50" fillId="0" borderId="2" xfId="0" applyFont="1" applyBorder="1"/>
    <xf numFmtId="0" fontId="48" fillId="0" borderId="2" xfId="0" applyFont="1" applyBorder="1"/>
    <xf numFmtId="0" fontId="78" fillId="0" borderId="19" xfId="0" applyFont="1" applyBorder="1"/>
    <xf numFmtId="0" fontId="22" fillId="0" borderId="15" xfId="0" applyFont="1" applyBorder="1"/>
    <xf numFmtId="0" fontId="0" fillId="0" borderId="48" xfId="0" applyBorder="1" applyAlignment="1">
      <alignment horizontal="right"/>
    </xf>
    <xf numFmtId="0" fontId="0" fillId="0" borderId="11" xfId="0" applyBorder="1" applyAlignment="1">
      <alignment horizontal="right"/>
    </xf>
    <xf numFmtId="0" fontId="147" fillId="0" borderId="39" xfId="0" applyFont="1" applyBorder="1"/>
    <xf numFmtId="0" fontId="147" fillId="0" borderId="85" xfId="0" applyFont="1" applyBorder="1"/>
    <xf numFmtId="0" fontId="55" fillId="0" borderId="54" xfId="0" applyFont="1" applyFill="1" applyBorder="1" applyAlignment="1">
      <alignment horizontal="left"/>
    </xf>
    <xf numFmtId="0" fontId="75" fillId="0" borderId="28" xfId="0" applyFont="1" applyFill="1" applyBorder="1" applyAlignment="1">
      <alignment horizontal="left"/>
    </xf>
    <xf numFmtId="0" fontId="22" fillId="0" borderId="59" xfId="0" applyFont="1" applyFill="1" applyBorder="1" applyAlignment="1">
      <alignment horizontal="left"/>
    </xf>
    <xf numFmtId="0" fontId="33" fillId="0" borderId="24" xfId="0" applyFont="1" applyBorder="1" applyAlignment="1">
      <alignment horizontal="left"/>
    </xf>
    <xf numFmtId="0" fontId="78" fillId="0" borderId="25" xfId="0" applyFont="1" applyBorder="1" applyAlignment="1">
      <alignment horizontal="left"/>
    </xf>
    <xf numFmtId="0" fontId="66" fillId="0" borderId="42" xfId="0" applyFont="1" applyBorder="1"/>
    <xf numFmtId="0" fontId="22" fillId="0" borderId="16" xfId="0" applyFont="1" applyBorder="1"/>
    <xf numFmtId="0" fontId="22" fillId="0" borderId="34" xfId="0" applyFont="1" applyBorder="1"/>
    <xf numFmtId="2" fontId="22" fillId="0" borderId="24" xfId="0" applyNumberFormat="1" applyFont="1" applyBorder="1" applyAlignment="1">
      <alignment horizontal="left"/>
    </xf>
    <xf numFmtId="2" fontId="76" fillId="0" borderId="25" xfId="0" applyNumberFormat="1" applyFont="1" applyBorder="1" applyAlignment="1">
      <alignment horizontal="left"/>
    </xf>
    <xf numFmtId="0" fontId="14" fillId="0" borderId="80" xfId="0" applyFont="1" applyBorder="1"/>
    <xf numFmtId="0" fontId="28" fillId="0" borderId="28" xfId="0" applyFont="1" applyBorder="1" applyAlignment="1">
      <alignment horizontal="left"/>
    </xf>
    <xf numFmtId="169" fontId="81" fillId="0" borderId="82" xfId="0" applyNumberFormat="1" applyFont="1" applyFill="1" applyBorder="1" applyAlignment="1">
      <alignment horizontal="left"/>
    </xf>
    <xf numFmtId="0" fontId="47" fillId="0" borderId="19" xfId="0" applyFont="1" applyBorder="1"/>
    <xf numFmtId="0" fontId="47" fillId="0" borderId="14" xfId="0" applyFont="1" applyBorder="1"/>
    <xf numFmtId="0" fontId="50" fillId="0" borderId="14" xfId="0" applyFont="1" applyBorder="1"/>
    <xf numFmtId="0" fontId="22" fillId="0" borderId="7" xfId="0" applyFont="1" applyBorder="1" applyAlignment="1">
      <alignment horizontal="left"/>
    </xf>
    <xf numFmtId="0" fontId="22" fillId="0" borderId="5" xfId="0" applyFont="1" applyBorder="1"/>
    <xf numFmtId="0" fontId="50" fillId="0" borderId="3" xfId="0" applyFont="1" applyBorder="1" applyAlignment="1">
      <alignment horizontal="left"/>
    </xf>
    <xf numFmtId="0" fontId="50" fillId="0" borderId="10" xfId="0" applyFont="1" applyBorder="1" applyAlignment="1">
      <alignment horizontal="left"/>
    </xf>
    <xf numFmtId="0" fontId="76" fillId="0" borderId="7" xfId="0" applyFont="1" applyBorder="1" applyAlignment="1">
      <alignment horizontal="left"/>
    </xf>
    <xf numFmtId="0" fontId="0" fillId="0" borderId="72" xfId="0" applyBorder="1"/>
    <xf numFmtId="0" fontId="14" fillId="0" borderId="70" xfId="0" applyFont="1" applyFill="1" applyBorder="1"/>
    <xf numFmtId="0" fontId="0" fillId="0" borderId="16" xfId="0" applyBorder="1"/>
    <xf numFmtId="0" fontId="2" fillId="0" borderId="37" xfId="0" applyFont="1" applyBorder="1" applyAlignment="1">
      <alignment horizontal="left"/>
    </xf>
    <xf numFmtId="0" fontId="66" fillId="0" borderId="18" xfId="0" applyFont="1" applyBorder="1"/>
    <xf numFmtId="0" fontId="66" fillId="0" borderId="35" xfId="0" applyFont="1" applyBorder="1"/>
    <xf numFmtId="0" fontId="76" fillId="0" borderId="29" xfId="0" applyFont="1" applyBorder="1" applyAlignment="1">
      <alignment horizontal="left"/>
    </xf>
    <xf numFmtId="0" fontId="80" fillId="0" borderId="79" xfId="0" applyFont="1" applyBorder="1" applyAlignment="1">
      <alignment horizontal="left"/>
    </xf>
    <xf numFmtId="0" fontId="80" fillId="0" borderId="66" xfId="0" applyFont="1" applyBorder="1" applyAlignment="1">
      <alignment horizontal="left"/>
    </xf>
    <xf numFmtId="0" fontId="70" fillId="0" borderId="48" xfId="0" applyFont="1" applyFill="1" applyBorder="1"/>
    <xf numFmtId="0" fontId="70" fillId="0" borderId="58" xfId="0" applyFont="1" applyFill="1" applyBorder="1"/>
    <xf numFmtId="0" fontId="33" fillId="0" borderId="55" xfId="0" applyFont="1" applyBorder="1" applyAlignment="1">
      <alignment horizontal="center"/>
    </xf>
    <xf numFmtId="0" fontId="50" fillId="0" borderId="83" xfId="0" applyFont="1" applyFill="1" applyBorder="1"/>
    <xf numFmtId="2" fontId="75" fillId="0" borderId="79" xfId="0" applyNumberFormat="1" applyFont="1" applyFill="1" applyBorder="1" applyAlignment="1">
      <alignment horizontal="left"/>
    </xf>
    <xf numFmtId="0" fontId="73" fillId="0" borderId="77" xfId="0" applyFont="1" applyFill="1" applyBorder="1"/>
    <xf numFmtId="0" fontId="148" fillId="0" borderId="68" xfId="0" applyFont="1" applyBorder="1"/>
    <xf numFmtId="0" fontId="35" fillId="0" borderId="59" xfId="0" applyFont="1" applyFill="1" applyBorder="1" applyAlignment="1">
      <alignment horizontal="left"/>
    </xf>
    <xf numFmtId="0" fontId="22" fillId="0" borderId="78" xfId="0" applyFont="1" applyBorder="1"/>
    <xf numFmtId="0" fontId="79" fillId="0" borderId="75" xfId="0" applyFont="1" applyFill="1" applyBorder="1" applyAlignment="1">
      <alignment horizontal="left"/>
    </xf>
    <xf numFmtId="0" fontId="22" fillId="0" borderId="71" xfId="0" applyFont="1" applyBorder="1"/>
    <xf numFmtId="0" fontId="46" fillId="0" borderId="3" xfId="0" applyFont="1" applyBorder="1"/>
    <xf numFmtId="0" fontId="46" fillId="0" borderId="19" xfId="0" applyFont="1" applyBorder="1"/>
    <xf numFmtId="0" fontId="46" fillId="0" borderId="10" xfId="0" applyFont="1" applyBorder="1"/>
    <xf numFmtId="0" fontId="46" fillId="0" borderId="14" xfId="0" applyFont="1" applyBorder="1"/>
    <xf numFmtId="0" fontId="28" fillId="0" borderId="25" xfId="0" applyFont="1" applyBorder="1" applyAlignment="1">
      <alignment horizontal="left"/>
    </xf>
    <xf numFmtId="0" fontId="58" fillId="0" borderId="48" xfId="0" applyFont="1" applyBorder="1" applyAlignment="1">
      <alignment horizontal="left"/>
    </xf>
    <xf numFmtId="0" fontId="79" fillId="0" borderId="84" xfId="0" applyFont="1" applyBorder="1" applyAlignment="1">
      <alignment horizontal="left"/>
    </xf>
    <xf numFmtId="0" fontId="66" fillId="0" borderId="33" xfId="0" applyFont="1" applyFill="1" applyBorder="1"/>
    <xf numFmtId="0" fontId="45" fillId="0" borderId="31" xfId="0" applyFont="1" applyFill="1" applyBorder="1"/>
    <xf numFmtId="0" fontId="22" fillId="0" borderId="10" xfId="0" applyFont="1" applyFill="1" applyBorder="1" applyAlignment="1">
      <alignment horizontal="left"/>
    </xf>
    <xf numFmtId="0" fontId="76" fillId="0" borderId="14" xfId="0" applyFont="1" applyFill="1" applyBorder="1" applyAlignment="1">
      <alignment horizontal="left"/>
    </xf>
    <xf numFmtId="0" fontId="33" fillId="0" borderId="58" xfId="0" applyFont="1" applyFill="1" applyBorder="1"/>
    <xf numFmtId="0" fontId="28" fillId="0" borderId="61" xfId="0" applyFont="1" applyFill="1" applyBorder="1" applyAlignment="1">
      <alignment horizontal="left"/>
    </xf>
    <xf numFmtId="2" fontId="76" fillId="0" borderId="75" xfId="0" applyNumberFormat="1" applyFont="1" applyBorder="1" applyAlignment="1">
      <alignment horizontal="left"/>
    </xf>
    <xf numFmtId="0" fontId="14" fillId="0" borderId="31" xfId="0" applyFont="1" applyBorder="1" applyAlignment="1">
      <alignment horizontal="center"/>
    </xf>
    <xf numFmtId="0" fontId="14" fillId="0" borderId="38" xfId="0" applyFont="1" applyBorder="1" applyAlignment="1">
      <alignment horizontal="center"/>
    </xf>
    <xf numFmtId="2" fontId="18" fillId="0" borderId="38" xfId="0" applyNumberFormat="1" applyFont="1" applyBorder="1" applyAlignment="1">
      <alignment horizontal="center"/>
    </xf>
    <xf numFmtId="0" fontId="0" fillId="0" borderId="27" xfId="0" applyBorder="1" applyAlignment="1">
      <alignment horizontal="left"/>
    </xf>
    <xf numFmtId="0" fontId="0" fillId="0" borderId="53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61" xfId="0" applyBorder="1" applyAlignment="1">
      <alignment horizontal="left"/>
    </xf>
    <xf numFmtId="0" fontId="33" fillId="0" borderId="87" xfId="0" applyFont="1" applyBorder="1" applyAlignment="1">
      <alignment horizontal="left"/>
    </xf>
    <xf numFmtId="165" fontId="55" fillId="0" borderId="67" xfId="0" applyNumberFormat="1" applyFont="1" applyBorder="1" applyAlignment="1">
      <alignment horizontal="right"/>
    </xf>
    <xf numFmtId="2" fontId="17" fillId="0" borderId="82" xfId="0" applyNumberFormat="1" applyFont="1" applyBorder="1" applyAlignment="1">
      <alignment horizontal="center"/>
    </xf>
    <xf numFmtId="2" fontId="17" fillId="0" borderId="57" xfId="0" applyNumberFormat="1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2" fontId="18" fillId="0" borderId="58" xfId="0" applyNumberFormat="1" applyFont="1" applyBorder="1" applyAlignment="1">
      <alignment horizontal="center"/>
    </xf>
    <xf numFmtId="2" fontId="17" fillId="0" borderId="60" xfId="0" applyNumberFormat="1" applyFont="1" applyBorder="1" applyAlignment="1">
      <alignment horizontal="center"/>
    </xf>
    <xf numFmtId="0" fontId="8" fillId="0" borderId="52" xfId="0" applyFont="1" applyBorder="1" applyAlignment="1">
      <alignment horizontal="left"/>
    </xf>
    <xf numFmtId="165" fontId="55" fillId="0" borderId="87" xfId="0" applyNumberFormat="1" applyFont="1" applyBorder="1" applyAlignment="1">
      <alignment horizontal="right"/>
    </xf>
    <xf numFmtId="168" fontId="17" fillId="0" borderId="81" xfId="0" applyNumberFormat="1" applyFont="1" applyBorder="1" applyAlignment="1">
      <alignment horizontal="center"/>
    </xf>
    <xf numFmtId="167" fontId="17" fillId="0" borderId="77" xfId="0" applyNumberFormat="1" applyFont="1" applyBorder="1" applyAlignment="1">
      <alignment horizontal="center"/>
    </xf>
    <xf numFmtId="167" fontId="124" fillId="0" borderId="0" xfId="0" applyNumberFormat="1" applyFont="1" applyAlignment="1">
      <alignment horizontal="left"/>
    </xf>
    <xf numFmtId="168" fontId="0" fillId="0" borderId="0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left"/>
    </xf>
    <xf numFmtId="168" fontId="2" fillId="0" borderId="0" xfId="0" applyNumberFormat="1" applyFont="1" applyBorder="1"/>
    <xf numFmtId="0" fontId="54" fillId="0" borderId="86" xfId="0" applyFont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0" fontId="54" fillId="0" borderId="0" xfId="0" applyFont="1" applyBorder="1" applyAlignment="1">
      <alignment horizontal="left"/>
    </xf>
    <xf numFmtId="1" fontId="0" fillId="0" borderId="0" xfId="0" applyNumberFormat="1"/>
    <xf numFmtId="0" fontId="17" fillId="0" borderId="68" xfId="0" applyFont="1" applyBorder="1" applyAlignment="1">
      <alignment horizontal="right"/>
    </xf>
    <xf numFmtId="0" fontId="17" fillId="0" borderId="54" xfId="0" applyFont="1" applyBorder="1" applyAlignment="1">
      <alignment horizontal="left"/>
    </xf>
    <xf numFmtId="0" fontId="14" fillId="0" borderId="83" xfId="0" applyFont="1" applyBorder="1" applyAlignment="1">
      <alignment horizontal="left"/>
    </xf>
    <xf numFmtId="0" fontId="2" fillId="0" borderId="65" xfId="0" applyFont="1" applyBorder="1"/>
    <xf numFmtId="165" fontId="14" fillId="0" borderId="86" xfId="0" applyNumberFormat="1" applyFont="1" applyBorder="1" applyAlignment="1">
      <alignment horizontal="right"/>
    </xf>
    <xf numFmtId="0" fontId="17" fillId="0" borderId="50" xfId="0" applyFont="1" applyFill="1" applyBorder="1" applyAlignment="1">
      <alignment horizontal="left"/>
    </xf>
    <xf numFmtId="0" fontId="71" fillId="0" borderId="87" xfId="0" applyFont="1" applyBorder="1" applyAlignment="1">
      <alignment horizontal="right"/>
    </xf>
    <xf numFmtId="0" fontId="71" fillId="0" borderId="67" xfId="0" applyFont="1" applyBorder="1" applyAlignment="1">
      <alignment horizontal="right"/>
    </xf>
    <xf numFmtId="0" fontId="54" fillId="0" borderId="77" xfId="0" applyFont="1" applyFill="1" applyBorder="1" applyAlignment="1">
      <alignment horizontal="left"/>
    </xf>
    <xf numFmtId="0" fontId="14" fillId="0" borderId="63" xfId="0" applyFont="1" applyBorder="1"/>
    <xf numFmtId="0" fontId="55" fillId="0" borderId="68" xfId="0" applyFont="1" applyBorder="1" applyAlignment="1">
      <alignment horizontal="right"/>
    </xf>
    <xf numFmtId="165" fontId="14" fillId="0" borderId="68" xfId="0" applyNumberFormat="1" applyFont="1" applyFill="1" applyBorder="1" applyAlignment="1">
      <alignment horizontal="left"/>
    </xf>
    <xf numFmtId="0" fontId="14" fillId="0" borderId="54" xfId="0" applyFont="1" applyBorder="1" applyAlignment="1">
      <alignment horizontal="right"/>
    </xf>
    <xf numFmtId="0" fontId="14" fillId="0" borderId="27" xfId="0" applyFont="1" applyFill="1" applyBorder="1" applyAlignment="1">
      <alignment horizontal="right"/>
    </xf>
    <xf numFmtId="0" fontId="70" fillId="0" borderId="38" xfId="0" applyFont="1" applyBorder="1"/>
    <xf numFmtId="0" fontId="70" fillId="0" borderId="1" xfId="0" applyFont="1" applyBorder="1"/>
    <xf numFmtId="0" fontId="17" fillId="0" borderId="56" xfId="0" applyFont="1" applyBorder="1" applyAlignment="1">
      <alignment horizontal="right"/>
    </xf>
    <xf numFmtId="0" fontId="33" fillId="0" borderId="73" xfId="0" applyFont="1" applyFill="1" applyBorder="1" applyAlignment="1">
      <alignment horizontal="left"/>
    </xf>
    <xf numFmtId="49" fontId="55" fillId="0" borderId="68" xfId="0" applyNumberFormat="1" applyFont="1" applyBorder="1" applyAlignment="1">
      <alignment horizontal="left"/>
    </xf>
    <xf numFmtId="0" fontId="57" fillId="0" borderId="15" xfId="0" applyFont="1" applyFill="1" applyBorder="1" applyAlignment="1">
      <alignment horizontal="left"/>
    </xf>
    <xf numFmtId="0" fontId="0" fillId="0" borderId="33" xfId="0" applyFill="1" applyBorder="1" applyAlignment="1">
      <alignment horizontal="right"/>
    </xf>
    <xf numFmtId="0" fontId="144" fillId="0" borderId="18" xfId="0" applyFont="1" applyBorder="1" applyAlignment="1">
      <alignment horizontal="left"/>
    </xf>
    <xf numFmtId="0" fontId="2" fillId="0" borderId="37" xfId="0" applyFont="1" applyBorder="1"/>
    <xf numFmtId="0" fontId="2" fillId="0" borderId="19" xfId="0" applyFont="1" applyFill="1" applyBorder="1" applyAlignment="1">
      <alignment horizontal="center"/>
    </xf>
    <xf numFmtId="165" fontId="55" fillId="0" borderId="83" xfId="0" applyNumberFormat="1" applyFont="1" applyBorder="1" applyAlignment="1">
      <alignment horizontal="center"/>
    </xf>
    <xf numFmtId="0" fontId="14" fillId="0" borderId="72" xfId="0" applyFont="1" applyFill="1" applyBorder="1" applyAlignment="1">
      <alignment horizontal="center"/>
    </xf>
    <xf numFmtId="0" fontId="14" fillId="0" borderId="79" xfId="0" applyFont="1" applyFill="1" applyBorder="1" applyAlignment="1">
      <alignment horizontal="center"/>
    </xf>
    <xf numFmtId="0" fontId="124" fillId="0" borderId="68" xfId="0" applyFont="1" applyBorder="1" applyAlignment="1">
      <alignment horizontal="right"/>
    </xf>
    <xf numFmtId="0" fontId="22" fillId="0" borderId="79" xfId="0" applyFont="1" applyFill="1" applyBorder="1" applyAlignment="1">
      <alignment horizontal="center"/>
    </xf>
    <xf numFmtId="0" fontId="22" fillId="0" borderId="79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14" fillId="0" borderId="64" xfId="0" applyFont="1" applyFill="1" applyBorder="1" applyAlignment="1">
      <alignment horizontal="left"/>
    </xf>
    <xf numFmtId="165" fontId="55" fillId="0" borderId="68" xfId="0" applyNumberFormat="1" applyFont="1" applyFill="1" applyBorder="1" applyAlignment="1">
      <alignment horizontal="left"/>
    </xf>
    <xf numFmtId="49" fontId="14" fillId="0" borderId="57" xfId="0" applyNumberFormat="1" applyFont="1" applyFill="1" applyBorder="1" applyAlignment="1">
      <alignment horizontal="left"/>
    </xf>
    <xf numFmtId="0" fontId="55" fillId="0" borderId="68" xfId="0" applyFont="1" applyBorder="1" applyAlignment="1">
      <alignment horizontal="left"/>
    </xf>
    <xf numFmtId="0" fontId="7" fillId="0" borderId="87" xfId="0" applyFont="1" applyBorder="1" applyAlignment="1">
      <alignment horizontal="center"/>
    </xf>
    <xf numFmtId="0" fontId="7" fillId="0" borderId="86" xfId="0" applyFont="1" applyBorder="1" applyAlignment="1">
      <alignment horizontal="center"/>
    </xf>
    <xf numFmtId="0" fontId="149" fillId="0" borderId="60" xfId="0" applyFont="1" applyFill="1" applyBorder="1" applyAlignment="1">
      <alignment horizontal="left"/>
    </xf>
    <xf numFmtId="0" fontId="149" fillId="0" borderId="79" xfId="0" applyFont="1" applyFill="1" applyBorder="1" applyAlignment="1">
      <alignment horizontal="left"/>
    </xf>
    <xf numFmtId="0" fontId="71" fillId="0" borderId="54" xfId="0" applyFont="1" applyFill="1" applyBorder="1" applyAlignment="1">
      <alignment horizontal="left"/>
    </xf>
    <xf numFmtId="0" fontId="14" fillId="0" borderId="54" xfId="0" applyFont="1" applyFill="1" applyBorder="1"/>
    <xf numFmtId="0" fontId="55" fillId="0" borderId="57" xfId="0" applyFont="1" applyFill="1" applyBorder="1" applyAlignment="1">
      <alignment horizontal="right"/>
    </xf>
    <xf numFmtId="0" fontId="148" fillId="0" borderId="68" xfId="0" applyFont="1" applyFill="1" applyBorder="1"/>
    <xf numFmtId="0" fontId="46" fillId="0" borderId="39" xfId="0" applyFont="1" applyFill="1" applyBorder="1" applyAlignment="1">
      <alignment horizontal="left"/>
    </xf>
    <xf numFmtId="0" fontId="46" fillId="0" borderId="85" xfId="0" applyFont="1" applyFill="1" applyBorder="1" applyAlignment="1">
      <alignment horizontal="left"/>
    </xf>
    <xf numFmtId="0" fontId="45" fillId="0" borderId="40" xfId="0" applyFont="1" applyFill="1" applyBorder="1"/>
    <xf numFmtId="0" fontId="22" fillId="0" borderId="23" xfId="0" applyFont="1" applyFill="1" applyBorder="1" applyAlignment="1">
      <alignment horizontal="left"/>
    </xf>
    <xf numFmtId="0" fontId="75" fillId="0" borderId="66" xfId="0" applyFont="1" applyFill="1" applyBorder="1" applyAlignment="1">
      <alignment horizontal="left"/>
    </xf>
    <xf numFmtId="0" fontId="80" fillId="0" borderId="29" xfId="0" applyFont="1" applyFill="1" applyBorder="1" applyAlignment="1">
      <alignment horizontal="left"/>
    </xf>
    <xf numFmtId="0" fontId="22" fillId="0" borderId="57" xfId="0" applyFont="1" applyFill="1" applyBorder="1"/>
    <xf numFmtId="2" fontId="0" fillId="0" borderId="10" xfId="0" applyNumberFormat="1" applyFill="1" applyBorder="1"/>
    <xf numFmtId="1" fontId="22" fillId="0" borderId="37" xfId="0" applyNumberFormat="1" applyFont="1" applyFill="1" applyBorder="1" applyAlignment="1">
      <alignment horizontal="left"/>
    </xf>
    <xf numFmtId="1" fontId="76" fillId="0" borderId="29" xfId="0" applyNumberFormat="1" applyFont="1" applyFill="1" applyBorder="1" applyAlignment="1">
      <alignment horizontal="left"/>
    </xf>
    <xf numFmtId="0" fontId="22" fillId="0" borderId="38" xfId="0" applyFont="1" applyFill="1" applyBorder="1"/>
    <xf numFmtId="166" fontId="54" fillId="0" borderId="7" xfId="0" applyNumberFormat="1" applyFont="1" applyBorder="1" applyAlignment="1">
      <alignment horizontal="center"/>
    </xf>
    <xf numFmtId="166" fontId="54" fillId="0" borderId="73" xfId="0" applyNumberFormat="1" applyFont="1" applyBorder="1" applyAlignment="1">
      <alignment horizontal="center"/>
    </xf>
    <xf numFmtId="166" fontId="54" fillId="0" borderId="12" xfId="0" applyNumberFormat="1" applyFont="1" applyBorder="1" applyAlignment="1">
      <alignment horizontal="center"/>
    </xf>
    <xf numFmtId="2" fontId="14" fillId="0" borderId="64" xfId="0" applyNumberFormat="1" applyFont="1" applyFill="1" applyBorder="1" applyAlignment="1">
      <alignment horizontal="center"/>
    </xf>
    <xf numFmtId="2" fontId="14" fillId="0" borderId="66" xfId="0" applyNumberFormat="1" applyFont="1" applyFill="1" applyBorder="1" applyAlignment="1">
      <alignment horizontal="center"/>
    </xf>
    <xf numFmtId="2" fontId="17" fillId="0" borderId="78" xfId="0" applyNumberFormat="1" applyFont="1" applyFill="1" applyBorder="1" applyAlignment="1">
      <alignment horizontal="center"/>
    </xf>
    <xf numFmtId="2" fontId="17" fillId="0" borderId="70" xfId="0" applyNumberFormat="1" applyFont="1" applyFill="1" applyBorder="1" applyAlignment="1">
      <alignment horizontal="center"/>
    </xf>
    <xf numFmtId="0" fontId="14" fillId="0" borderId="64" xfId="0" applyFont="1" applyFill="1" applyBorder="1" applyAlignment="1">
      <alignment horizontal="center"/>
    </xf>
    <xf numFmtId="0" fontId="14" fillId="0" borderId="65" xfId="0" applyFont="1" applyFill="1" applyBorder="1" applyAlignment="1">
      <alignment horizontal="center"/>
    </xf>
    <xf numFmtId="0" fontId="17" fillId="0" borderId="70" xfId="0" applyFont="1" applyFill="1" applyBorder="1" applyAlignment="1">
      <alignment horizontal="center"/>
    </xf>
    <xf numFmtId="167" fontId="18" fillId="0" borderId="75" xfId="0" applyNumberFormat="1" applyFont="1" applyFill="1" applyBorder="1" applyAlignment="1">
      <alignment horizontal="center"/>
    </xf>
    <xf numFmtId="2" fontId="14" fillId="0" borderId="80" xfId="0" applyNumberFormat="1" applyFont="1" applyFill="1" applyBorder="1" applyAlignment="1">
      <alignment horizontal="center"/>
    </xf>
    <xf numFmtId="0" fontId="17" fillId="0" borderId="0" xfId="0" applyFont="1" applyFill="1" applyAlignment="1">
      <alignment horizontal="center"/>
    </xf>
    <xf numFmtId="0" fontId="72" fillId="0" borderId="77" xfId="0" applyFont="1" applyFill="1" applyBorder="1" applyAlignment="1">
      <alignment horizontal="center"/>
    </xf>
    <xf numFmtId="0" fontId="17" fillId="0" borderId="54" xfId="0" applyFont="1" applyFill="1" applyBorder="1" applyAlignment="1">
      <alignment horizontal="center"/>
    </xf>
    <xf numFmtId="0" fontId="17" fillId="0" borderId="38" xfId="0" applyFont="1" applyFill="1" applyBorder="1" applyAlignment="1">
      <alignment horizontal="center"/>
    </xf>
    <xf numFmtId="49" fontId="14" fillId="0" borderId="54" xfId="0" applyNumberFormat="1" applyFont="1" applyBorder="1" applyAlignment="1">
      <alignment horizontal="right"/>
    </xf>
    <xf numFmtId="0" fontId="66" fillId="0" borderId="54" xfId="0" applyFont="1" applyBorder="1"/>
    <xf numFmtId="0" fontId="22" fillId="0" borderId="38" xfId="0" applyFont="1" applyBorder="1"/>
    <xf numFmtId="0" fontId="67" fillId="0" borderId="16" xfId="0" applyFont="1" applyBorder="1"/>
    <xf numFmtId="0" fontId="80" fillId="0" borderId="16" xfId="0" applyFont="1" applyBorder="1" applyAlignment="1">
      <alignment horizontal="left"/>
    </xf>
    <xf numFmtId="0" fontId="50" fillId="0" borderId="42" xfId="0" applyFont="1" applyBorder="1"/>
    <xf numFmtId="0" fontId="2" fillId="0" borderId="39" xfId="0" applyFont="1" applyBorder="1"/>
    <xf numFmtId="0" fontId="33" fillId="0" borderId="37" xfId="0" applyFont="1" applyBorder="1" applyAlignment="1">
      <alignment horizontal="left"/>
    </xf>
    <xf numFmtId="0" fontId="78" fillId="0" borderId="36" xfId="0" applyFont="1" applyBorder="1" applyAlignment="1">
      <alignment horizontal="left"/>
    </xf>
    <xf numFmtId="0" fontId="2" fillId="0" borderId="24" xfId="0" applyFont="1" applyBorder="1"/>
    <xf numFmtId="0" fontId="45" fillId="0" borderId="64" xfId="0" applyFont="1" applyBorder="1"/>
    <xf numFmtId="0" fontId="80" fillId="0" borderId="69" xfId="0" applyFont="1" applyBorder="1" applyAlignment="1">
      <alignment horizontal="left"/>
    </xf>
    <xf numFmtId="0" fontId="22" fillId="0" borderId="65" xfId="0" applyFont="1" applyBorder="1"/>
    <xf numFmtId="0" fontId="50" fillId="0" borderId="26" xfId="0" applyFont="1" applyBorder="1" applyAlignment="1">
      <alignment horizontal="left"/>
    </xf>
    <xf numFmtId="0" fontId="137" fillId="0" borderId="0" xfId="0" applyFont="1" applyAlignment="1">
      <alignment horizontal="left"/>
    </xf>
    <xf numFmtId="0" fontId="50" fillId="0" borderId="35" xfId="0" applyFont="1" applyBorder="1" applyAlignment="1">
      <alignment horizontal="left"/>
    </xf>
    <xf numFmtId="0" fontId="70" fillId="0" borderId="75" xfId="0" applyFont="1" applyFill="1" applyBorder="1"/>
    <xf numFmtId="0" fontId="28" fillId="0" borderId="31" xfId="0" applyFont="1" applyFill="1" applyBorder="1" applyAlignment="1">
      <alignment horizontal="left"/>
    </xf>
    <xf numFmtId="0" fontId="0" fillId="0" borderId="53" xfId="0" applyBorder="1"/>
    <xf numFmtId="0" fontId="2" fillId="0" borderId="6" xfId="0" applyFont="1" applyBorder="1"/>
    <xf numFmtId="0" fontId="2" fillId="0" borderId="58" xfId="0" applyFont="1" applyBorder="1" applyAlignment="1">
      <alignment horizontal="left"/>
    </xf>
    <xf numFmtId="0" fontId="28" fillId="0" borderId="60" xfId="0" applyFont="1" applyBorder="1" applyAlignment="1">
      <alignment horizontal="left"/>
    </xf>
    <xf numFmtId="0" fontId="45" fillId="0" borderId="80" xfId="0" applyFont="1" applyBorder="1"/>
    <xf numFmtId="0" fontId="80" fillId="0" borderId="75" xfId="0" applyFont="1" applyBorder="1" applyAlignment="1">
      <alignment horizontal="left"/>
    </xf>
    <xf numFmtId="0" fontId="80" fillId="0" borderId="82" xfId="0" applyFont="1" applyBorder="1" applyAlignment="1">
      <alignment horizontal="left"/>
    </xf>
    <xf numFmtId="0" fontId="22" fillId="0" borderId="18" xfId="0" applyFont="1" applyBorder="1"/>
    <xf numFmtId="2" fontId="22" fillId="0" borderId="37" xfId="0" applyNumberFormat="1" applyFont="1" applyBorder="1" applyAlignment="1">
      <alignment horizontal="left"/>
    </xf>
    <xf numFmtId="2" fontId="76" fillId="0" borderId="29" xfId="0" applyNumberFormat="1" applyFont="1" applyBorder="1" applyAlignment="1">
      <alignment horizontal="left"/>
    </xf>
    <xf numFmtId="169" fontId="0" fillId="0" borderId="26" xfId="0" applyNumberFormat="1" applyFill="1" applyBorder="1"/>
    <xf numFmtId="1" fontId="54" fillId="0" borderId="7" xfId="0" applyNumberFormat="1" applyFont="1" applyBorder="1" applyAlignment="1">
      <alignment horizontal="center"/>
    </xf>
    <xf numFmtId="1" fontId="54" fillId="0" borderId="73" xfId="0" applyNumberFormat="1" applyFont="1" applyBorder="1" applyAlignment="1">
      <alignment horizontal="center"/>
    </xf>
    <xf numFmtId="1" fontId="54" fillId="0" borderId="12" xfId="0" applyNumberFormat="1" applyFont="1" applyBorder="1" applyAlignment="1">
      <alignment horizontal="center"/>
    </xf>
    <xf numFmtId="49" fontId="14" fillId="0" borderId="54" xfId="0" applyNumberFormat="1" applyFont="1" applyFill="1" applyBorder="1" applyAlignment="1">
      <alignment horizontal="right"/>
    </xf>
    <xf numFmtId="172" fontId="35" fillId="0" borderId="23" xfId="2" applyNumberFormat="1" applyFont="1" applyBorder="1" applyAlignment="1">
      <alignment horizontal="center" vertical="center"/>
    </xf>
    <xf numFmtId="0" fontId="124" fillId="0" borderId="67" xfId="0" applyFont="1" applyBorder="1" applyAlignment="1">
      <alignment horizontal="right"/>
    </xf>
    <xf numFmtId="0" fontId="55" fillId="0" borderId="87" xfId="0" applyFont="1" applyBorder="1" applyAlignment="1">
      <alignment horizontal="right"/>
    </xf>
    <xf numFmtId="0" fontId="124" fillId="0" borderId="67" xfId="0" applyFont="1" applyFill="1" applyBorder="1" applyAlignment="1">
      <alignment horizontal="right"/>
    </xf>
    <xf numFmtId="0" fontId="124" fillId="0" borderId="52" xfId="0" applyFont="1" applyBorder="1" applyAlignment="1">
      <alignment horizontal="right"/>
    </xf>
    <xf numFmtId="49" fontId="109" fillId="0" borderId="67" xfId="0" applyNumberFormat="1" applyFont="1" applyFill="1" applyBorder="1" applyAlignment="1">
      <alignment horizontal="right"/>
    </xf>
    <xf numFmtId="0" fontId="109" fillId="0" borderId="67" xfId="0" applyFont="1" applyBorder="1" applyAlignment="1">
      <alignment horizontal="right"/>
    </xf>
    <xf numFmtId="165" fontId="109" fillId="0" borderId="86" xfId="0" applyNumberFormat="1" applyFont="1" applyBorder="1" applyAlignment="1">
      <alignment horizontal="right"/>
    </xf>
    <xf numFmtId="0" fontId="150" fillId="0" borderId="87" xfId="0" applyFont="1" applyBorder="1" applyAlignment="1">
      <alignment horizontal="right"/>
    </xf>
    <xf numFmtId="0" fontId="150" fillId="0" borderId="67" xfId="0" applyFont="1" applyBorder="1" applyAlignment="1">
      <alignment horizontal="right"/>
    </xf>
    <xf numFmtId="0" fontId="124" fillId="0" borderId="86" xfId="0" applyFont="1" applyBorder="1" applyAlignment="1">
      <alignment horizontal="right"/>
    </xf>
    <xf numFmtId="0" fontId="17" fillId="0" borderId="27" xfId="0" applyFont="1" applyBorder="1"/>
    <xf numFmtId="0" fontId="124" fillId="0" borderId="27" xfId="0" applyFont="1" applyBorder="1" applyAlignment="1">
      <alignment horizontal="left"/>
    </xf>
    <xf numFmtId="2" fontId="33" fillId="0" borderId="0" xfId="0" applyNumberFormat="1" applyFont="1" applyFill="1" applyBorder="1" applyAlignment="1">
      <alignment horizontal="center"/>
    </xf>
    <xf numFmtId="166" fontId="35" fillId="0" borderId="23" xfId="0" applyNumberFormat="1" applyFont="1" applyBorder="1" applyAlignment="1">
      <alignment horizontal="center" vertical="center"/>
    </xf>
    <xf numFmtId="166" fontId="35" fillId="0" borderId="23" xfId="0" applyNumberFormat="1" applyFont="1" applyBorder="1" applyAlignment="1">
      <alignment horizontal="center"/>
    </xf>
    <xf numFmtId="0" fontId="124" fillId="0" borderId="27" xfId="0" applyFont="1" applyBorder="1" applyAlignment="1">
      <alignment horizontal="right"/>
    </xf>
    <xf numFmtId="0" fontId="55" fillId="0" borderId="86" xfId="0" applyFont="1" applyBorder="1" applyAlignment="1">
      <alignment horizontal="right"/>
    </xf>
    <xf numFmtId="2" fontId="20" fillId="2" borderId="0" xfId="0" applyNumberFormat="1" applyFont="1" applyFill="1" applyBorder="1" applyAlignment="1">
      <alignment horizontal="center"/>
    </xf>
    <xf numFmtId="0" fontId="55" fillId="0" borderId="54" xfId="0" applyFont="1" applyBorder="1" applyAlignment="1">
      <alignment horizontal="right"/>
    </xf>
    <xf numFmtId="0" fontId="124" fillId="0" borderId="57" xfId="0" applyFont="1" applyBorder="1" applyAlignment="1">
      <alignment horizontal="right"/>
    </xf>
    <xf numFmtId="49" fontId="151" fillId="0" borderId="67" xfId="0" applyNumberFormat="1" applyFont="1" applyBorder="1" applyAlignment="1">
      <alignment horizontal="right"/>
    </xf>
    <xf numFmtId="49" fontId="55" fillId="0" borderId="0" xfId="0" applyNumberFormat="1" applyFont="1" applyFill="1" applyBorder="1" applyAlignment="1">
      <alignment horizontal="right"/>
    </xf>
    <xf numFmtId="0" fontId="151" fillId="0" borderId="67" xfId="0" applyFont="1" applyBorder="1" applyAlignment="1">
      <alignment horizontal="right"/>
    </xf>
    <xf numFmtId="0" fontId="55" fillId="0" borderId="27" xfId="0" applyFont="1" applyBorder="1" applyAlignment="1">
      <alignment horizontal="right"/>
    </xf>
    <xf numFmtId="2" fontId="17" fillId="0" borderId="79" xfId="0" applyNumberFormat="1" applyFont="1" applyFill="1" applyBorder="1" applyAlignment="1">
      <alignment horizontal="center"/>
    </xf>
    <xf numFmtId="166" fontId="18" fillId="0" borderId="77" xfId="0" applyNumberFormat="1" applyFont="1" applyFill="1" applyBorder="1" applyAlignment="1">
      <alignment horizontal="center"/>
    </xf>
    <xf numFmtId="2" fontId="132" fillId="0" borderId="77" xfId="0" applyNumberFormat="1" applyFont="1" applyFill="1" applyBorder="1" applyAlignment="1">
      <alignment horizontal="center"/>
    </xf>
    <xf numFmtId="167" fontId="14" fillId="0" borderId="77" xfId="0" applyNumberFormat="1" applyFont="1" applyFill="1" applyBorder="1" applyAlignment="1">
      <alignment horizontal="center"/>
    </xf>
    <xf numFmtId="0" fontId="17" fillId="0" borderId="73" xfId="0" applyFont="1" applyFill="1" applyBorder="1" applyAlignment="1">
      <alignment horizontal="center"/>
    </xf>
    <xf numFmtId="2" fontId="17" fillId="0" borderId="61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>
      <alignment horizontal="center"/>
    </xf>
    <xf numFmtId="165" fontId="55" fillId="0" borderId="0" xfId="0" applyNumberFormat="1" applyFont="1" applyFill="1" applyBorder="1" applyAlignment="1">
      <alignment horizontal="left"/>
    </xf>
    <xf numFmtId="2" fontId="0" fillId="0" borderId="0" xfId="0" applyNumberFormat="1" applyFill="1" applyBorder="1" applyAlignment="1">
      <alignment horizontal="right"/>
    </xf>
    <xf numFmtId="0" fontId="119" fillId="0" borderId="0" xfId="0" applyFont="1" applyFill="1" applyBorder="1" applyAlignment="1">
      <alignment horizontal="left"/>
    </xf>
    <xf numFmtId="0" fontId="91" fillId="0" borderId="0" xfId="0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28" fillId="0" borderId="44" xfId="0" applyFont="1" applyFill="1" applyBorder="1" applyAlignment="1">
      <alignment horizontal="left"/>
    </xf>
    <xf numFmtId="0" fontId="118" fillId="0" borderId="3" xfId="0" applyFont="1" applyFill="1" applyBorder="1"/>
    <xf numFmtId="0" fontId="118" fillId="0" borderId="19" xfId="0" applyFont="1" applyFill="1" applyBorder="1"/>
    <xf numFmtId="0" fontId="118" fillId="0" borderId="10" xfId="0" applyFont="1" applyFill="1" applyBorder="1"/>
    <xf numFmtId="0" fontId="118" fillId="0" borderId="14" xfId="0" applyFont="1" applyFill="1" applyBorder="1"/>
    <xf numFmtId="0" fontId="35" fillId="0" borderId="18" xfId="0" applyFont="1" applyFill="1" applyBorder="1"/>
    <xf numFmtId="0" fontId="35" fillId="0" borderId="35" xfId="0" applyFont="1" applyFill="1" applyBorder="1"/>
    <xf numFmtId="0" fontId="132" fillId="0" borderId="87" xfId="0" applyFont="1" applyFill="1" applyBorder="1" applyAlignment="1">
      <alignment horizontal="right"/>
    </xf>
    <xf numFmtId="0" fontId="14" fillId="0" borderId="68" xfId="0" applyFont="1" applyFill="1" applyBorder="1" applyAlignment="1">
      <alignment horizontal="right"/>
    </xf>
    <xf numFmtId="0" fontId="17" fillId="0" borderId="56" xfId="0" applyFont="1" applyFill="1" applyBorder="1" applyAlignment="1">
      <alignment horizontal="right"/>
    </xf>
    <xf numFmtId="0" fontId="144" fillId="0" borderId="0" xfId="0" applyFont="1" applyBorder="1" applyAlignment="1">
      <alignment horizontal="left"/>
    </xf>
    <xf numFmtId="165" fontId="55" fillId="0" borderId="0" xfId="0" applyNumberFormat="1" applyFont="1" applyBorder="1" applyAlignment="1">
      <alignment horizontal="center"/>
    </xf>
    <xf numFmtId="0" fontId="109" fillId="0" borderId="0" xfId="0" applyFont="1" applyBorder="1" applyAlignment="1">
      <alignment horizontal="left"/>
    </xf>
    <xf numFmtId="0" fontId="109" fillId="0" borderId="0" xfId="0" applyFont="1" applyBorder="1"/>
    <xf numFmtId="0" fontId="55" fillId="0" borderId="0" xfId="0" applyFont="1" applyBorder="1" applyAlignment="1">
      <alignment horizontal="right"/>
    </xf>
    <xf numFmtId="0" fontId="0" fillId="0" borderId="16" xfId="0" applyFont="1" applyFill="1" applyBorder="1"/>
    <xf numFmtId="0" fontId="126" fillId="0" borderId="16" xfId="0" applyFont="1" applyFill="1" applyBorder="1"/>
    <xf numFmtId="0" fontId="46" fillId="0" borderId="62" xfId="0" applyFont="1" applyFill="1" applyBorder="1"/>
    <xf numFmtId="0" fontId="48" fillId="0" borderId="16" xfId="0" applyFont="1" applyFill="1" applyBorder="1"/>
  </cellXfs>
  <cellStyles count="3">
    <cellStyle name="Обычный" xfId="0" builtinId="0"/>
    <cellStyle name="Процентный" xfId="1" builtinId="5"/>
    <cellStyle name="Финансовый" xfId="2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CC00"/>
      <rgbColor rgb="FF0000FF"/>
      <rgbColor rgb="FFFFFF00"/>
      <rgbColor rgb="FFFF00FF"/>
      <rgbColor rgb="FF00FFFF"/>
      <rgbColor rgb="FFC00000"/>
      <rgbColor rgb="FF008000"/>
      <rgbColor rgb="FF000080"/>
      <rgbColor rgb="FFCC9900"/>
      <rgbColor rgb="FF990066"/>
      <rgbColor rgb="FF008080"/>
      <rgbColor rgb="FFC3D69B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BDD7EE"/>
      <rgbColor rgb="FF000080"/>
      <rgbColor rgb="FFFF00FF"/>
      <rgbColor rgb="FFFFD966"/>
      <rgbColor rgb="FF00FFFF"/>
      <rgbColor rgb="FF800080"/>
      <rgbColor rgb="FF800000"/>
      <rgbColor rgb="FF008080"/>
      <rgbColor rgb="FF0000FF"/>
      <rgbColor rgb="FF00CCFF"/>
      <rgbColor rgb="FFCCFFFF"/>
      <rgbColor rgb="FFF2DCDB"/>
      <rgbColor rgb="FFFDEADA"/>
      <rgbColor rgb="FF99CCFF"/>
      <rgbColor rgb="FFE6B9B8"/>
      <rgbColor rgb="FFCC99FF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266700</xdr:colOff>
      <xdr:row>17</xdr:row>
      <xdr:rowOff>136525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28675"/>
          <a:ext cx="6305550" cy="250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239"/>
  <sheetViews>
    <sheetView zoomScaleNormal="100" workbookViewId="0">
      <selection activeCell="Z70" sqref="Z70"/>
    </sheetView>
  </sheetViews>
  <sheetFormatPr defaultRowHeight="15"/>
  <cols>
    <col min="1" max="1" width="0.7109375" customWidth="1"/>
    <col min="2" max="2" width="5.7109375" customWidth="1"/>
    <col min="3" max="3" width="26" customWidth="1"/>
    <col min="4" max="4" width="5.7109375" style="1" customWidth="1"/>
    <col min="5" max="5" width="4.5703125" style="1" customWidth="1"/>
    <col min="6" max="7" width="4.7109375" style="1" customWidth="1"/>
    <col min="8" max="8" width="4.5703125" style="1" customWidth="1"/>
    <col min="9" max="9" width="4.42578125" style="1" customWidth="1"/>
    <col min="10" max="10" width="5.28515625" style="1" customWidth="1"/>
    <col min="11" max="11" width="5.42578125" style="1" customWidth="1"/>
    <col min="12" max="15" width="4.7109375" style="1" customWidth="1"/>
    <col min="16" max="16" width="4.85546875" style="1" customWidth="1"/>
    <col min="17" max="17" width="4.28515625" customWidth="1"/>
    <col min="18" max="18" width="4" customWidth="1"/>
    <col min="19" max="19" width="9.140625" customWidth="1"/>
    <col min="20" max="20" width="20" customWidth="1"/>
    <col min="21" max="21" width="9.28515625" customWidth="1"/>
    <col min="22" max="22" width="8" customWidth="1"/>
    <col min="23" max="23" width="8.28515625" customWidth="1"/>
    <col min="24" max="24" width="7.140625" customWidth="1"/>
    <col min="25" max="25" width="8.42578125" bestFit="1" customWidth="1"/>
    <col min="26" max="26" width="9.28515625" customWidth="1"/>
    <col min="30" max="30" width="7.140625" customWidth="1"/>
    <col min="31" max="31" width="6.5703125" customWidth="1"/>
    <col min="32" max="32" width="6.7109375" customWidth="1"/>
    <col min="33" max="33" width="7.7109375" customWidth="1"/>
    <col min="35" max="35" width="7.71093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354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354"/>
      <c r="S4" s="11"/>
      <c r="T4" s="5"/>
      <c r="U4" s="5"/>
      <c r="V4" s="11"/>
      <c r="W4" s="5"/>
      <c r="X4" s="11"/>
      <c r="Y4" s="11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/>
      <c r="M5"/>
      <c r="O5"/>
      <c r="P5"/>
      <c r="S5" s="11"/>
      <c r="T5" s="105"/>
      <c r="U5" s="11"/>
      <c r="V5" s="11"/>
      <c r="W5" s="5"/>
      <c r="X5" s="11"/>
      <c r="Y5" s="11"/>
      <c r="Z5" s="11"/>
      <c r="AA5" s="3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75">
      <c r="F6"/>
      <c r="G6" s="2" t="s">
        <v>180</v>
      </c>
      <c r="J6"/>
      <c r="K6"/>
      <c r="M6"/>
      <c r="O6"/>
      <c r="P6"/>
      <c r="S6" s="11"/>
      <c r="T6" s="105"/>
      <c r="U6" s="11"/>
      <c r="V6" s="11"/>
      <c r="W6" s="5"/>
      <c r="X6" s="11"/>
      <c r="Y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181</v>
      </c>
      <c r="G7"/>
      <c r="J7"/>
      <c r="K7"/>
      <c r="M7"/>
      <c r="O7"/>
      <c r="P7"/>
      <c r="S7" s="11"/>
      <c r="T7" s="105"/>
      <c r="U7" s="11"/>
      <c r="V7" s="11"/>
      <c r="W7" s="5"/>
      <c r="X7" s="1136"/>
      <c r="Y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12"/>
      <c r="M8"/>
      <c r="O8"/>
      <c r="P8"/>
      <c r="S8" s="11"/>
      <c r="T8" s="105"/>
      <c r="U8" s="11"/>
      <c r="V8" s="1136"/>
      <c r="W8" s="5"/>
      <c r="X8" s="11"/>
      <c r="Y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2"/>
      <c r="L9" s="178"/>
      <c r="M9"/>
      <c r="N9" s="178"/>
      <c r="O9"/>
      <c r="P9"/>
      <c r="S9" s="11"/>
      <c r="T9" s="5"/>
      <c r="U9" s="5"/>
      <c r="V9" s="5"/>
      <c r="W9" s="5"/>
      <c r="X9" s="5"/>
      <c r="Y9" s="5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/>
      <c r="L10"/>
      <c r="M10"/>
      <c r="O10"/>
      <c r="P10"/>
      <c r="S10" s="11"/>
      <c r="T10" s="5"/>
      <c r="U10" s="5"/>
      <c r="V10" s="11"/>
      <c r="W10" s="5"/>
      <c r="X10" s="11"/>
      <c r="Y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/>
      <c r="L11"/>
      <c r="N11"/>
      <c r="O11" s="355"/>
      <c r="S11" s="106"/>
      <c r="T11" s="5"/>
      <c r="U11" s="5"/>
      <c r="V11" s="5"/>
      <c r="W11" s="11"/>
      <c r="X11" s="11"/>
      <c r="Y11" s="11"/>
      <c r="Z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2"/>
      <c r="L12" s="2"/>
      <c r="M12"/>
      <c r="N12"/>
      <c r="O12"/>
      <c r="P12"/>
      <c r="S12" s="137"/>
      <c r="T12" s="11"/>
      <c r="U12" s="706"/>
      <c r="V12" s="5"/>
      <c r="W12" s="11"/>
      <c r="X12" s="11"/>
      <c r="Y12" s="11"/>
      <c r="Z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2"/>
      <c r="L13" s="2"/>
      <c r="M13" s="178"/>
      <c r="N13" s="9"/>
      <c r="O13"/>
      <c r="P13"/>
      <c r="S13" s="137"/>
      <c r="T13" s="122"/>
      <c r="U13" s="121"/>
      <c r="V13" s="11"/>
      <c r="W13" s="11"/>
      <c r="X13" s="11"/>
      <c r="Y13" s="3"/>
      <c r="Z13" s="11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75">
      <c r="F14" s="17"/>
      <c r="G14" s="17"/>
      <c r="H14" s="17"/>
      <c r="I14" t="s">
        <v>224</v>
      </c>
      <c r="K14"/>
      <c r="L14"/>
      <c r="M14"/>
      <c r="N14" s="26"/>
      <c r="O14" s="355"/>
      <c r="P14" s="26"/>
      <c r="Q14" s="26"/>
      <c r="S14" s="137"/>
      <c r="T14" s="122"/>
      <c r="U14" s="121"/>
      <c r="V14" s="11"/>
      <c r="W14" s="11"/>
      <c r="X14" s="11"/>
      <c r="Y14" s="3"/>
      <c r="Z14" s="11"/>
      <c r="AA14" s="20"/>
      <c r="AB14" s="3"/>
      <c r="AC14" s="5"/>
      <c r="AD14" s="3"/>
      <c r="AE14" s="11"/>
      <c r="AF14" s="5"/>
      <c r="AG14" s="2"/>
      <c r="AH14" s="142"/>
      <c r="AI14" s="127"/>
      <c r="AJ14" s="136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356"/>
      <c r="H15" s="356"/>
      <c r="I15" s="356"/>
      <c r="J15" s="356"/>
      <c r="K15"/>
      <c r="N15" s="356"/>
      <c r="O15" s="356"/>
      <c r="P15" s="356"/>
      <c r="Q15" s="356"/>
      <c r="R15" s="384"/>
      <c r="S15" s="11"/>
      <c r="T15" s="209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37"/>
      <c r="AI15" s="122"/>
      <c r="AJ15" s="121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90"/>
      <c r="C16" s="1042" t="s">
        <v>566</v>
      </c>
      <c r="D16"/>
      <c r="E16"/>
      <c r="F16"/>
      <c r="G16"/>
      <c r="H16"/>
      <c r="I16"/>
      <c r="J16" s="355"/>
      <c r="K16"/>
      <c r="N16" s="979"/>
      <c r="O16" s="357"/>
      <c r="P16" s="358"/>
      <c r="Q16" s="357"/>
      <c r="R16" s="359"/>
      <c r="S16" s="188"/>
      <c r="T16" s="150"/>
      <c r="U16" s="226"/>
      <c r="V16" s="2"/>
      <c r="W16" s="6"/>
      <c r="X16" s="4"/>
      <c r="Y16" s="10"/>
      <c r="AA16" s="14"/>
      <c r="AC16" s="5"/>
      <c r="AD16" s="5"/>
      <c r="AE16" s="5"/>
      <c r="AF16" s="5"/>
      <c r="AG16" s="5"/>
      <c r="AH16" s="138"/>
      <c r="AI16" s="139"/>
      <c r="AJ16" s="121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90"/>
      <c r="C17" s="178"/>
      <c r="D17" s="2"/>
      <c r="E17" s="356"/>
      <c r="F17" s="6"/>
      <c r="G17" s="6"/>
      <c r="H17" s="9"/>
      <c r="I17"/>
      <c r="J17" s="178"/>
      <c r="K17"/>
      <c r="L17" s="2"/>
      <c r="M17"/>
      <c r="N17" s="1178"/>
      <c r="O17" s="9"/>
      <c r="P17" s="360"/>
      <c r="Q17" s="9"/>
      <c r="R17" s="359"/>
      <c r="S17" s="127"/>
      <c r="T17" s="215"/>
      <c r="U17" s="127"/>
      <c r="V17" s="2"/>
      <c r="W17" s="9"/>
      <c r="X17" s="10"/>
      <c r="Y17" s="10"/>
      <c r="AA17" s="14"/>
      <c r="AC17" s="3"/>
      <c r="AD17" s="11"/>
      <c r="AE17" s="3"/>
      <c r="AF17" s="10"/>
      <c r="AG17" s="10"/>
      <c r="AH17" s="140"/>
      <c r="AI17" s="139"/>
      <c r="AJ17" s="127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90"/>
      <c r="C18" s="359"/>
      <c r="D18" s="2"/>
      <c r="E18" s="2"/>
      <c r="F18" s="9"/>
      <c r="G18"/>
      <c r="H18" s="9"/>
      <c r="I18"/>
      <c r="J18" s="178"/>
      <c r="K18" s="355"/>
      <c r="L18" s="355"/>
      <c r="M18" s="1179"/>
      <c r="N18" s="361"/>
      <c r="O18" s="361"/>
      <c r="P18" s="361"/>
      <c r="Q18" s="361"/>
      <c r="R18" s="359"/>
      <c r="S18" s="148"/>
      <c r="T18" s="122"/>
      <c r="U18" s="126"/>
      <c r="V18" s="2"/>
      <c r="W18" s="6"/>
      <c r="X18" s="10"/>
      <c r="Y18" s="3"/>
      <c r="AH18" s="139"/>
      <c r="AI18" s="122"/>
      <c r="AJ18" s="121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0" ht="15.75" customHeight="1">
      <c r="B19" s="90"/>
      <c r="C19" s="12" t="s">
        <v>302</v>
      </c>
      <c r="F19" s="356"/>
      <c r="H19"/>
      <c r="I19" s="26"/>
      <c r="J19" s="26"/>
      <c r="K19" s="356"/>
      <c r="L19" s="356"/>
      <c r="M19" s="356"/>
      <c r="N19"/>
      <c r="O19"/>
      <c r="P19"/>
      <c r="R19" s="1181"/>
      <c r="S19" s="137"/>
      <c r="T19" s="122"/>
      <c r="U19" s="137"/>
      <c r="V19" s="2"/>
      <c r="W19" s="9"/>
      <c r="X19" s="10"/>
      <c r="Y19" s="3"/>
      <c r="AH19" s="140"/>
      <c r="AI19" s="122"/>
      <c r="AJ19" s="121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90"/>
      <c r="C20" s="1042" t="s">
        <v>523</v>
      </c>
      <c r="D20"/>
      <c r="E20" s="359"/>
      <c r="F20"/>
      <c r="G20" s="356"/>
      <c r="H20" s="356"/>
      <c r="I20" s="356"/>
      <c r="J20" s="356"/>
      <c r="N20"/>
      <c r="O20" s="1180"/>
      <c r="Q20" s="1"/>
      <c r="R20" s="359"/>
      <c r="S20" s="148"/>
      <c r="T20" s="135"/>
      <c r="U20" s="126"/>
      <c r="V20" s="22"/>
      <c r="W20" s="23"/>
      <c r="X20" s="14"/>
      <c r="Y20" s="11"/>
      <c r="AH20" s="140"/>
      <c r="AI20" s="122"/>
      <c r="AJ20" s="121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0" ht="20.25" customHeight="1">
      <c r="C21" s="13" t="s">
        <v>524</v>
      </c>
      <c r="D21" s="178"/>
      <c r="E21" s="2"/>
      <c r="F21" s="6"/>
      <c r="G21" s="6"/>
      <c r="H21" s="119"/>
      <c r="J21" s="177"/>
      <c r="K21" s="12"/>
      <c r="M21"/>
      <c r="N21" s="1181"/>
      <c r="O21" s="1182"/>
      <c r="P21" s="363"/>
      <c r="Q21" s="1"/>
      <c r="R21" s="359"/>
      <c r="S21" s="137"/>
      <c r="T21" s="122"/>
      <c r="U21" s="121"/>
      <c r="V21" s="190"/>
      <c r="W21" s="189"/>
      <c r="X21" s="189"/>
      <c r="Y21" s="693"/>
      <c r="Z21" s="127"/>
      <c r="AA21" s="127"/>
      <c r="AB21" s="190"/>
      <c r="AC21" s="190"/>
      <c r="AD21" s="190"/>
      <c r="AE21" s="189"/>
      <c r="AF21" s="189"/>
      <c r="AG21" s="143"/>
      <c r="AH21" s="127"/>
      <c r="AI21" s="136"/>
      <c r="AJ21" s="127"/>
      <c r="AK21" s="121"/>
      <c r="AL21" s="127"/>
      <c r="AM21" s="149"/>
      <c r="AN21" s="331"/>
      <c r="AO21" s="149"/>
      <c r="AP21" s="446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</row>
    <row r="22" spans="2:60" ht="15.75" customHeight="1">
      <c r="B22" s="362"/>
      <c r="C22" s="90"/>
      <c r="E22"/>
      <c r="F22"/>
      <c r="G22" s="9"/>
      <c r="H22" s="9"/>
      <c r="I22"/>
      <c r="J22" s="177"/>
      <c r="K22"/>
      <c r="L22"/>
      <c r="M22"/>
      <c r="N22" s="71"/>
      <c r="O22" s="90"/>
      <c r="P22" s="365"/>
      <c r="Q22" s="1"/>
      <c r="S22" s="137"/>
      <c r="T22" s="122"/>
      <c r="U22" s="121"/>
      <c r="V22" s="127"/>
      <c r="W22" s="127"/>
      <c r="X22" s="693"/>
      <c r="Y22" s="693"/>
      <c r="Z22" s="127"/>
      <c r="AA22" s="127"/>
      <c r="AB22" s="190"/>
      <c r="AC22" s="190"/>
      <c r="AD22" s="190"/>
      <c r="AE22" s="693"/>
      <c r="AF22" s="693"/>
      <c r="AG22" s="143"/>
      <c r="AH22" s="142"/>
      <c r="AI22" s="127"/>
      <c r="AJ22" s="127"/>
      <c r="AK22" s="121"/>
      <c r="AL22" s="127"/>
      <c r="AM22" s="331"/>
      <c r="AN22" s="149"/>
      <c r="AO22" s="149"/>
      <c r="AP22" s="446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</row>
    <row r="23" spans="2:60" ht="13.5" customHeight="1">
      <c r="B23" s="364"/>
      <c r="C23" s="491" t="s">
        <v>525</v>
      </c>
      <c r="K23"/>
      <c r="L23"/>
      <c r="N23" s="359"/>
      <c r="O23" s="90"/>
      <c r="P23" s="359"/>
      <c r="Q23" s="1"/>
      <c r="S23" s="137"/>
      <c r="T23" s="122"/>
      <c r="U23" s="121"/>
      <c r="V23" s="127"/>
      <c r="W23" s="127"/>
      <c r="X23" s="693"/>
      <c r="Y23" s="190"/>
      <c r="Z23" s="127"/>
      <c r="AA23" s="127"/>
      <c r="AB23" s="161"/>
      <c r="AC23" s="143"/>
      <c r="AD23" s="127"/>
      <c r="AE23" s="143"/>
      <c r="AF23" s="143"/>
      <c r="AG23" s="143"/>
      <c r="AH23" s="141"/>
      <c r="AI23" s="122"/>
      <c r="AJ23" s="121"/>
      <c r="AK23" s="252"/>
      <c r="AL23" s="127"/>
      <c r="AM23" s="149"/>
      <c r="AN23" s="149"/>
      <c r="AO23" s="149"/>
      <c r="AP23" s="446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</row>
    <row r="24" spans="2:60" ht="13.5" customHeight="1">
      <c r="B24" s="366"/>
      <c r="K24"/>
      <c r="L24"/>
      <c r="M24"/>
      <c r="N24"/>
      <c r="O24"/>
      <c r="P24"/>
      <c r="Q24" s="1291"/>
      <c r="S24" s="127"/>
      <c r="T24" s="215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43"/>
      <c r="AF24" s="143"/>
      <c r="AG24" s="143"/>
      <c r="AH24" s="137"/>
      <c r="AI24" s="122"/>
      <c r="AJ24" s="121"/>
      <c r="AK24" s="252"/>
      <c r="AL24" s="127"/>
      <c r="AM24" s="331"/>
      <c r="AN24" s="149"/>
      <c r="AO24" s="149"/>
      <c r="AP24" s="446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</row>
    <row r="25" spans="2:60" ht="12.75" customHeight="1">
      <c r="C25" s="25" t="s">
        <v>226</v>
      </c>
      <c r="E25"/>
      <c r="G25" s="9"/>
      <c r="H25" s="2"/>
      <c r="I25"/>
      <c r="J25" s="177"/>
      <c r="K25" s="368"/>
      <c r="L25" s="368"/>
      <c r="M25" s="368"/>
      <c r="O25" s="90"/>
      <c r="P25" s="178"/>
      <c r="Q25" s="178"/>
      <c r="S25" s="139"/>
      <c r="T25" s="122"/>
      <c r="U25" s="121"/>
      <c r="V25" s="127"/>
      <c r="W25" s="127"/>
      <c r="X25" s="127"/>
      <c r="Y25" s="127"/>
      <c r="Z25" s="127"/>
      <c r="AA25" s="127"/>
      <c r="AB25" s="127"/>
      <c r="AC25" s="127"/>
      <c r="AD25" s="143"/>
      <c r="AE25" s="143"/>
      <c r="AF25" s="143"/>
      <c r="AG25" s="143"/>
      <c r="AH25" s="137"/>
      <c r="AI25" s="122"/>
      <c r="AJ25" s="121"/>
      <c r="AK25" s="121"/>
      <c r="AL25" s="127"/>
      <c r="AM25" s="149"/>
      <c r="AN25" s="149"/>
      <c r="AO25" s="149"/>
      <c r="AP25" s="446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7"/>
      <c r="BD25" s="127"/>
      <c r="BE25" s="127"/>
      <c r="BF25" s="127"/>
      <c r="BG25" s="127"/>
    </row>
    <row r="26" spans="2:60" ht="13.5" customHeight="1">
      <c r="B26" s="359"/>
      <c r="C26" s="365"/>
      <c r="D26" s="365"/>
      <c r="E26" s="177"/>
      <c r="F26" s="177"/>
      <c r="G26" s="177"/>
      <c r="H26" s="359"/>
      <c r="I26" s="90"/>
      <c r="J26" s="177"/>
      <c r="K26" s="368"/>
      <c r="L26" s="368"/>
      <c r="M26" s="1183"/>
      <c r="N26" s="359"/>
      <c r="O26" s="90"/>
      <c r="P26" s="178"/>
      <c r="Q26" s="177"/>
      <c r="S26" s="214"/>
      <c r="T26" s="271"/>
      <c r="U26" s="126"/>
      <c r="V26" s="127"/>
      <c r="W26" s="127"/>
      <c r="X26" s="127"/>
      <c r="Y26" s="127"/>
      <c r="Z26" s="127"/>
      <c r="AA26" s="127"/>
      <c r="AB26" s="127"/>
      <c r="AC26" s="127"/>
      <c r="AD26" s="127"/>
      <c r="AE26" s="143"/>
      <c r="AF26" s="127"/>
      <c r="AG26" s="127"/>
      <c r="AH26" s="137"/>
      <c r="AI26" s="122"/>
      <c r="AJ26" s="126"/>
      <c r="AK26" s="121"/>
      <c r="AL26" s="127"/>
      <c r="AM26" s="149"/>
      <c r="AN26" s="149"/>
      <c r="AO26" s="149"/>
      <c r="AP26" s="446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</row>
    <row r="27" spans="2:60" ht="15.75" customHeight="1">
      <c r="B27" s="367"/>
      <c r="C27" s="365"/>
      <c r="D27"/>
      <c r="E27"/>
      <c r="F27"/>
      <c r="G27"/>
      <c r="H27" s="367"/>
      <c r="I27" s="90"/>
      <c r="J27" s="177"/>
      <c r="K27" s="368"/>
      <c r="L27" s="368"/>
      <c r="M27" s="368"/>
      <c r="N27" s="359"/>
      <c r="O27" s="90"/>
      <c r="P27" s="178"/>
      <c r="Q27" s="178"/>
      <c r="R27" s="364"/>
      <c r="S27" s="180"/>
      <c r="T27" s="122"/>
      <c r="U27" s="121"/>
      <c r="V27" s="127"/>
      <c r="W27" s="127"/>
      <c r="X27" s="127"/>
      <c r="Y27" s="137"/>
      <c r="Z27" s="121"/>
      <c r="AA27" s="118"/>
      <c r="AB27" s="138"/>
      <c r="AC27" s="138"/>
      <c r="AD27" s="138"/>
      <c r="AE27" s="218"/>
      <c r="AF27" s="138"/>
      <c r="AG27" s="138"/>
      <c r="AH27" s="138"/>
      <c r="AI27" s="138"/>
      <c r="AJ27" s="138"/>
      <c r="AK27" s="138"/>
      <c r="AL27" s="138"/>
      <c r="AM27" s="138"/>
      <c r="AN27" s="121"/>
      <c r="AO27" s="121"/>
      <c r="AP27" s="446"/>
      <c r="AQ27" s="252"/>
      <c r="AR27" s="252"/>
      <c r="AS27" s="118"/>
      <c r="AT27" s="122"/>
      <c r="AU27" s="122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45"/>
    </row>
    <row r="28" spans="2:60" ht="17.25" customHeight="1">
      <c r="C28" s="119" t="s">
        <v>740</v>
      </c>
      <c r="E28"/>
      <c r="H28"/>
      <c r="K28" s="368"/>
      <c r="L28" s="12" t="s">
        <v>298</v>
      </c>
      <c r="N28" s="367"/>
      <c r="O28" s="90"/>
      <c r="P28" s="178"/>
      <c r="Q28" s="178"/>
      <c r="R28" s="364"/>
      <c r="S28" s="137"/>
      <c r="T28" s="122"/>
      <c r="U28" s="121"/>
      <c r="V28" s="127"/>
      <c r="W28" s="127"/>
      <c r="X28" s="127"/>
      <c r="Y28" s="137"/>
      <c r="Z28" s="122"/>
      <c r="AA28" s="118"/>
      <c r="AB28" s="138"/>
      <c r="AC28" s="138"/>
      <c r="AD28" s="636"/>
      <c r="AE28" s="218"/>
      <c r="AF28" s="138"/>
      <c r="AG28" s="217"/>
      <c r="AH28" s="217"/>
      <c r="AI28" s="217"/>
      <c r="AJ28" s="217"/>
      <c r="AK28" s="217"/>
      <c r="AL28" s="217"/>
      <c r="AM28" s="217"/>
      <c r="AN28" s="121"/>
      <c r="AO28" s="121"/>
      <c r="AP28" s="446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</row>
    <row r="29" spans="2:60" ht="13.5" customHeight="1">
      <c r="C29" s="90"/>
      <c r="D29" s="178"/>
      <c r="E29"/>
      <c r="F29"/>
      <c r="G29"/>
      <c r="H29"/>
      <c r="I29"/>
      <c r="J29"/>
      <c r="K29" s="368"/>
      <c r="L29" s="371"/>
      <c r="M29" s="368"/>
      <c r="N29" s="372"/>
      <c r="O29"/>
      <c r="P29" s="89"/>
      <c r="Q29" s="178"/>
      <c r="R29" s="364"/>
      <c r="S29" s="137"/>
      <c r="T29" s="122"/>
      <c r="U29" s="121"/>
      <c r="V29" s="127"/>
      <c r="W29" s="127"/>
      <c r="X29" s="127"/>
      <c r="Y29" s="137"/>
      <c r="Z29" s="122"/>
      <c r="AA29" s="118"/>
      <c r="AB29" s="138"/>
      <c r="AC29" s="138"/>
      <c r="AD29" s="138"/>
      <c r="AE29" s="218"/>
      <c r="AF29" s="138"/>
      <c r="AG29" s="138"/>
      <c r="AH29" s="138"/>
      <c r="AI29" s="636"/>
      <c r="AJ29" s="138"/>
      <c r="AK29" s="402"/>
      <c r="AL29" s="138"/>
      <c r="AM29" s="138"/>
      <c r="AN29" s="121"/>
      <c r="AO29" s="121"/>
      <c r="AP29" s="446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</row>
    <row r="30" spans="2:60" ht="15.75" customHeight="1">
      <c r="C30" s="89"/>
      <c r="D30"/>
      <c r="E30"/>
      <c r="F30"/>
      <c r="G30"/>
      <c r="H30"/>
      <c r="I30"/>
      <c r="J30" s="178"/>
      <c r="K30" s="1184"/>
      <c r="L30" s="90"/>
      <c r="M30" s="178"/>
      <c r="N30" s="359"/>
      <c r="O30" s="90"/>
      <c r="P30" s="178"/>
      <c r="Q30" s="1291"/>
      <c r="R30" s="364"/>
      <c r="S30" s="127"/>
      <c r="T30" s="215"/>
      <c r="U30" s="127"/>
      <c r="V30" s="118"/>
      <c r="W30" s="118"/>
      <c r="X30" s="118"/>
      <c r="Y30" s="137"/>
      <c r="Z30" s="122"/>
      <c r="AA30" s="118"/>
      <c r="AB30" s="138"/>
      <c r="AC30" s="138"/>
      <c r="AD30" s="138"/>
      <c r="AE30" s="218"/>
      <c r="AF30" s="694"/>
      <c r="AG30" s="138"/>
      <c r="AH30" s="138"/>
      <c r="AI30" s="636"/>
      <c r="AJ30" s="277"/>
      <c r="AK30" s="402"/>
      <c r="AL30" s="138"/>
      <c r="AM30" s="138"/>
      <c r="AN30" s="121"/>
      <c r="AO30" s="121"/>
      <c r="AP30" s="118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</row>
    <row r="31" spans="2:60" ht="15" customHeight="1">
      <c r="C31" s="370" t="s">
        <v>587</v>
      </c>
      <c r="D31"/>
      <c r="E31"/>
      <c r="F31" s="28"/>
      <c r="G31" s="369"/>
      <c r="H31"/>
      <c r="I31" s="28"/>
      <c r="J31" s="28"/>
      <c r="K31"/>
      <c r="L31" s="978"/>
      <c r="M31"/>
      <c r="N31" s="1185"/>
      <c r="O31" s="90"/>
      <c r="P31" s="178"/>
      <c r="Q31" s="1291"/>
      <c r="R31" s="359"/>
      <c r="S31" s="137"/>
      <c r="T31" s="122"/>
      <c r="U31" s="116"/>
      <c r="V31" s="127"/>
      <c r="W31" s="127"/>
      <c r="X31" s="127"/>
      <c r="Y31" s="180"/>
      <c r="Z31" s="122"/>
      <c r="AA31" s="118"/>
      <c r="AB31" s="138"/>
      <c r="AC31" s="402"/>
      <c r="AD31" s="138"/>
      <c r="AE31" s="218"/>
      <c r="AF31" s="138"/>
      <c r="AG31" s="138"/>
      <c r="AH31" s="138"/>
      <c r="AI31" s="636"/>
      <c r="AJ31" s="277"/>
      <c r="AK31" s="138"/>
      <c r="AL31" s="277"/>
      <c r="AM31" s="138"/>
      <c r="AN31" s="121"/>
      <c r="AO31" s="121"/>
      <c r="AP31" s="695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</row>
    <row r="32" spans="2:60" ht="13.5" customHeight="1">
      <c r="C32" s="1"/>
      <c r="E32"/>
      <c r="G32"/>
      <c r="H32"/>
      <c r="I32"/>
      <c r="J32"/>
      <c r="K32"/>
      <c r="L32"/>
      <c r="M32"/>
      <c r="N32" s="1185"/>
      <c r="O32" s="90"/>
      <c r="P32" s="178"/>
      <c r="Q32" s="178"/>
      <c r="R32" s="359"/>
      <c r="S32" s="214"/>
      <c r="T32" s="271"/>
      <c r="U32" s="116"/>
      <c r="V32" s="127"/>
      <c r="W32" s="127"/>
      <c r="X32" s="127"/>
      <c r="Y32" s="127"/>
      <c r="Z32" s="127"/>
      <c r="AA32" s="127"/>
      <c r="AB32" s="127"/>
      <c r="AC32" s="127"/>
      <c r="AD32" s="127"/>
      <c r="AE32" s="121"/>
      <c r="AF32" s="127"/>
      <c r="AG32" s="127"/>
      <c r="AH32" s="127"/>
      <c r="AI32" s="127"/>
      <c r="AJ32" s="121"/>
      <c r="AK32" s="121"/>
      <c r="AL32" s="121"/>
      <c r="AM32" s="121"/>
      <c r="AN32" s="121"/>
      <c r="AO32" s="121"/>
      <c r="AP32" s="695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</row>
    <row r="33" spans="2:59" ht="14.25" customHeight="1">
      <c r="D33"/>
      <c r="E33"/>
      <c r="F33"/>
      <c r="G33"/>
      <c r="H33"/>
      <c r="I33"/>
      <c r="J33"/>
      <c r="K33" s="90"/>
      <c r="L33"/>
      <c r="M33"/>
      <c r="N33" s="364"/>
      <c r="O33" s="90"/>
      <c r="P33" s="178"/>
      <c r="Q33" s="178"/>
      <c r="S33" s="180"/>
      <c r="T33" s="122"/>
      <c r="U33" s="118"/>
      <c r="V33" s="127"/>
      <c r="W33" s="127"/>
      <c r="X33" s="127"/>
      <c r="Y33" s="127"/>
      <c r="Z33" s="127"/>
      <c r="AA33" s="127"/>
      <c r="AB33" s="127"/>
      <c r="AC33" s="127"/>
      <c r="AD33" s="127"/>
      <c r="AE33" s="121"/>
      <c r="AF33" s="127"/>
      <c r="AG33" s="127"/>
      <c r="AH33" s="127"/>
      <c r="AI33" s="127"/>
      <c r="AJ33" s="121"/>
      <c r="AK33" s="121"/>
      <c r="AL33" s="121"/>
      <c r="AM33" s="121"/>
      <c r="AN33" s="121"/>
      <c r="AO33" s="121"/>
      <c r="AP33" s="446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</row>
    <row r="34" spans="2:59" ht="12.75" customHeight="1">
      <c r="B34" s="373"/>
      <c r="C34" s="374"/>
      <c r="D34" s="375"/>
      <c r="E34" s="376"/>
      <c r="F34" s="49"/>
      <c r="G34" s="49"/>
      <c r="H34" s="49"/>
      <c r="I34" s="49"/>
      <c r="J34" s="49"/>
      <c r="K34" s="49"/>
      <c r="L34" s="373"/>
      <c r="M34" s="373"/>
      <c r="N34" s="366"/>
      <c r="O34" s="90"/>
      <c r="P34" s="178"/>
      <c r="Q34" s="178"/>
      <c r="R34" s="372"/>
      <c r="S34" s="127"/>
      <c r="T34" s="136"/>
      <c r="U34" s="127"/>
      <c r="V34" s="127"/>
      <c r="W34" s="127"/>
      <c r="X34" s="127"/>
      <c r="Y34" s="127"/>
      <c r="Z34" s="127"/>
      <c r="AA34" s="121"/>
      <c r="AB34" s="668"/>
      <c r="AC34" s="122"/>
      <c r="AD34" s="121"/>
      <c r="AE34" s="673"/>
      <c r="AF34" s="127"/>
      <c r="AG34" s="127"/>
      <c r="AH34" s="127"/>
      <c r="AI34" s="127"/>
      <c r="AJ34" s="121"/>
      <c r="AK34" s="121"/>
      <c r="AL34" s="121"/>
      <c r="AM34" s="121"/>
      <c r="AN34" s="332"/>
      <c r="AO34" s="121"/>
      <c r="AP34" s="446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</row>
    <row r="35" spans="2:59" ht="16.5" customHeight="1">
      <c r="B35" s="377"/>
      <c r="C35" s="377"/>
      <c r="D35" s="377"/>
      <c r="E35" s="378"/>
      <c r="F35" s="377"/>
      <c r="G35" s="377"/>
      <c r="H35" s="377"/>
      <c r="I35" s="377"/>
      <c r="J35" s="377"/>
      <c r="K35" s="377"/>
      <c r="L35" s="377"/>
      <c r="M35" s="377"/>
      <c r="N35" s="364"/>
      <c r="O35" s="90"/>
      <c r="P35" s="178"/>
      <c r="Q35" s="178"/>
      <c r="S35" s="127"/>
      <c r="T35" s="127"/>
      <c r="U35" s="127"/>
      <c r="V35" s="127"/>
      <c r="W35" s="228"/>
      <c r="X35" s="641"/>
      <c r="Y35" s="127"/>
      <c r="Z35" s="228"/>
      <c r="AA35" s="228"/>
      <c r="AB35" s="127"/>
      <c r="AC35" s="642"/>
      <c r="AD35" s="127"/>
      <c r="AE35" s="127"/>
      <c r="AF35" s="118"/>
      <c r="AG35" s="127"/>
      <c r="AH35" s="127"/>
      <c r="AI35" s="127"/>
      <c r="AJ35" s="127"/>
      <c r="AK35" s="127"/>
      <c r="AL35" s="127"/>
      <c r="AM35" s="121"/>
      <c r="AN35" s="121"/>
      <c r="AO35" s="121"/>
      <c r="AP35" s="446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</row>
    <row r="36" spans="2:59" ht="15" customHeight="1">
      <c r="B36" s="368"/>
      <c r="C36" s="368"/>
      <c r="D36" s="371"/>
      <c r="E36" s="379"/>
      <c r="F36" s="368"/>
      <c r="G36" s="361"/>
      <c r="H36" s="361"/>
      <c r="I36" s="361"/>
      <c r="J36" s="361"/>
      <c r="K36" s="361"/>
      <c r="L36" s="361"/>
      <c r="M36" s="361"/>
      <c r="N36" s="364"/>
      <c r="O36" s="90"/>
      <c r="P36" s="178"/>
      <c r="Q36" s="178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42"/>
      <c r="AI36" s="127"/>
      <c r="AJ36" s="136"/>
      <c r="AK36" s="127"/>
      <c r="AL36" s="127"/>
      <c r="AM36" s="121"/>
      <c r="AN36" s="121"/>
      <c r="AO36" s="121"/>
      <c r="AP36" s="446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</row>
    <row r="37" spans="2:59" ht="16.5" customHeight="1">
      <c r="B37" s="380"/>
      <c r="C37" s="380"/>
      <c r="D37" s="380"/>
      <c r="E37" s="381"/>
      <c r="F37" s="380"/>
      <c r="G37" s="380"/>
      <c r="H37" s="382"/>
      <c r="I37" s="380"/>
      <c r="J37" s="382"/>
      <c r="K37" s="382"/>
      <c r="L37" s="380"/>
      <c r="M37" s="380"/>
      <c r="N37" s="372"/>
      <c r="O37"/>
      <c r="P37"/>
      <c r="Q37" s="178"/>
      <c r="S37" s="127"/>
      <c r="T37" s="127"/>
      <c r="U37" s="127"/>
      <c r="V37" s="228"/>
      <c r="W37" s="228"/>
      <c r="X37" s="127"/>
      <c r="Y37" s="228"/>
      <c r="Z37" s="228"/>
      <c r="AA37" s="127"/>
      <c r="AB37" s="122"/>
      <c r="AC37" s="127"/>
      <c r="AD37" s="127"/>
      <c r="AE37" s="127"/>
      <c r="AF37" s="127"/>
      <c r="AG37" s="127"/>
      <c r="AH37" s="127"/>
      <c r="AI37" s="215"/>
      <c r="AJ37" s="127"/>
      <c r="AK37" s="127"/>
      <c r="AL37" s="127"/>
      <c r="AM37" s="121"/>
      <c r="AN37" s="121"/>
      <c r="AO37" s="121"/>
      <c r="AP37" s="446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27"/>
      <c r="BB37" s="127"/>
      <c r="BC37" s="127"/>
      <c r="BD37" s="127"/>
      <c r="BE37" s="127"/>
      <c r="BF37" s="127"/>
      <c r="BG37" s="127"/>
    </row>
    <row r="38" spans="2:59" ht="13.5" customHeight="1">
      <c r="D38"/>
      <c r="E38"/>
      <c r="F38"/>
      <c r="G38"/>
      <c r="H38"/>
      <c r="I38"/>
      <c r="J38"/>
      <c r="K38"/>
      <c r="L38"/>
      <c r="M38"/>
      <c r="N38" s="71"/>
      <c r="O38" s="90"/>
      <c r="P38" s="383"/>
      <c r="Q38" s="178"/>
      <c r="S38" s="646"/>
      <c r="T38" s="647"/>
      <c r="U38" s="648"/>
      <c r="V38" s="649"/>
      <c r="W38" s="650"/>
      <c r="X38" s="650"/>
      <c r="Y38" s="650"/>
      <c r="Z38" s="650"/>
      <c r="AA38" s="650"/>
      <c r="AB38" s="650"/>
      <c r="AC38" s="646"/>
      <c r="AD38" s="646"/>
      <c r="AE38" s="651"/>
      <c r="AF38" s="127"/>
      <c r="AG38" s="127"/>
      <c r="AH38" s="137"/>
      <c r="AI38" s="122"/>
      <c r="AJ38" s="121"/>
      <c r="AK38" s="127"/>
      <c r="AL38" s="127"/>
      <c r="AM38" s="667"/>
      <c r="AN38" s="667"/>
      <c r="AO38" s="667"/>
      <c r="AP38" s="446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</row>
    <row r="39" spans="2:59" ht="17.25" customHeight="1">
      <c r="D39"/>
      <c r="E39"/>
      <c r="F39"/>
      <c r="G39"/>
      <c r="H39"/>
      <c r="I39"/>
      <c r="J39"/>
      <c r="K39" s="978"/>
      <c r="L39"/>
      <c r="M39" s="978"/>
      <c r="N39" s="384"/>
      <c r="O39" s="90"/>
      <c r="P39" s="178"/>
      <c r="S39" s="257"/>
      <c r="T39" s="257"/>
      <c r="U39" s="257"/>
      <c r="V39" s="652"/>
      <c r="W39" s="257"/>
      <c r="X39" s="257"/>
      <c r="Y39" s="257"/>
      <c r="Z39" s="257"/>
      <c r="AA39" s="257"/>
      <c r="AB39" s="257"/>
      <c r="AC39" s="257"/>
      <c r="AD39" s="257"/>
      <c r="AE39" s="257"/>
      <c r="AF39" s="121"/>
      <c r="AG39" s="127"/>
      <c r="AH39" s="278"/>
      <c r="AI39" s="122"/>
      <c r="AJ39" s="121"/>
      <c r="AK39" s="127"/>
      <c r="AL39" s="127"/>
      <c r="AM39" s="149"/>
      <c r="AN39" s="149"/>
      <c r="AO39" s="149"/>
      <c r="AP39" s="446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</row>
    <row r="40" spans="2:59" ht="13.5" customHeight="1">
      <c r="D40"/>
      <c r="E40" s="179"/>
      <c r="F40"/>
      <c r="G40"/>
      <c r="H40"/>
      <c r="I40"/>
      <c r="J40"/>
      <c r="K40"/>
      <c r="L40"/>
      <c r="M40" s="978"/>
      <c r="N40" s="359"/>
      <c r="O40" s="90"/>
      <c r="P40" s="178"/>
      <c r="S40" s="138"/>
      <c r="T40" s="402"/>
      <c r="U40" s="138"/>
      <c r="V40" s="218"/>
      <c r="W40" s="138"/>
      <c r="X40" s="138"/>
      <c r="Y40" s="138"/>
      <c r="Z40" s="138"/>
      <c r="AA40" s="138"/>
      <c r="AB40" s="138"/>
      <c r="AC40" s="277"/>
      <c r="AD40" s="138"/>
      <c r="AE40" s="435"/>
      <c r="AF40" s="127"/>
      <c r="AG40" s="127"/>
      <c r="AH40" s="140"/>
      <c r="AI40" s="122"/>
      <c r="AJ40" s="135"/>
      <c r="AK40" s="127"/>
      <c r="AL40" s="127"/>
      <c r="AM40" s="331"/>
      <c r="AN40" s="122"/>
      <c r="AO40" s="122"/>
      <c r="AP40" s="118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</row>
    <row r="41" spans="2:59" ht="15" customHeight="1">
      <c r="B41" s="372"/>
      <c r="D41"/>
      <c r="E41"/>
      <c r="F41"/>
      <c r="G41"/>
      <c r="H41"/>
      <c r="I41"/>
      <c r="J41"/>
      <c r="K41"/>
      <c r="L41"/>
      <c r="M41"/>
      <c r="N41" s="359"/>
      <c r="O41" s="90"/>
      <c r="P41" s="178"/>
      <c r="S41" s="653"/>
      <c r="T41" s="653"/>
      <c r="U41" s="653"/>
      <c r="V41" s="654"/>
      <c r="W41" s="653"/>
      <c r="X41" s="653"/>
      <c r="Y41" s="655"/>
      <c r="Z41" s="653"/>
      <c r="AA41" s="655"/>
      <c r="AB41" s="655"/>
      <c r="AC41" s="653"/>
      <c r="AD41" s="653"/>
      <c r="AE41" s="653"/>
      <c r="AF41" s="127"/>
      <c r="AG41" s="127"/>
      <c r="AH41" s="137"/>
      <c r="AI41" s="122"/>
      <c r="AJ41" s="121"/>
      <c r="AK41" s="127"/>
      <c r="AL41" s="127"/>
      <c r="AM41" s="149"/>
      <c r="AN41" s="149"/>
      <c r="AO41" s="149"/>
      <c r="AP41" s="446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</row>
    <row r="42" spans="2:59" ht="12" customHeight="1">
      <c r="D42" s="383"/>
      <c r="E42"/>
      <c r="F42"/>
      <c r="G42"/>
      <c r="H42"/>
      <c r="I42"/>
      <c r="J42"/>
      <c r="K42"/>
      <c r="L42"/>
      <c r="M42"/>
      <c r="N42" s="359"/>
      <c r="O42" s="90"/>
      <c r="P42" s="365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40"/>
      <c r="AI42" s="122"/>
      <c r="AJ42" s="121"/>
      <c r="AK42" s="127"/>
      <c r="AL42" s="127"/>
      <c r="AM42" s="149"/>
      <c r="AN42" s="149"/>
      <c r="AO42" s="149"/>
      <c r="AP42" s="446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</row>
    <row r="43" spans="2:59" ht="12" customHeight="1">
      <c r="B43" s="384"/>
      <c r="C43" s="90"/>
      <c r="D43" s="178"/>
      <c r="E43"/>
      <c r="F43"/>
      <c r="G43" s="178"/>
      <c r="H43" s="178"/>
      <c r="I43" s="178"/>
      <c r="J43" s="178"/>
      <c r="K43" s="178"/>
      <c r="L43" s="178"/>
      <c r="M43" s="178"/>
      <c r="N43" s="359"/>
      <c r="O43" s="90"/>
      <c r="P43" s="178"/>
      <c r="S43" s="127"/>
      <c r="T43" s="127"/>
      <c r="U43" s="127"/>
      <c r="V43" s="127"/>
      <c r="W43" s="127"/>
      <c r="X43" s="127"/>
      <c r="Y43" s="127"/>
      <c r="Z43" s="127"/>
      <c r="AA43" s="127"/>
      <c r="AB43" s="642"/>
      <c r="AC43" s="127"/>
      <c r="AD43" s="642"/>
      <c r="AE43" s="127"/>
      <c r="AF43" s="127"/>
      <c r="AG43" s="127"/>
      <c r="AH43" s="140"/>
      <c r="AI43" s="122"/>
      <c r="AJ43" s="121"/>
      <c r="AK43" s="127"/>
      <c r="AL43" s="127"/>
      <c r="AM43" s="122"/>
      <c r="AN43" s="149"/>
      <c r="AO43" s="149"/>
      <c r="AP43" s="446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</row>
    <row r="44" spans="2:59" ht="15" customHeight="1">
      <c r="B44" s="359"/>
      <c r="C44" s="90"/>
      <c r="D44" s="178"/>
      <c r="E44"/>
      <c r="F44"/>
      <c r="G44" s="178"/>
      <c r="H44" s="178"/>
      <c r="I44" s="178"/>
      <c r="J44" s="178"/>
      <c r="K44"/>
      <c r="L44"/>
      <c r="M44"/>
      <c r="N44" s="367"/>
      <c r="O44" s="90"/>
      <c r="P44" s="178"/>
      <c r="S44" s="127"/>
      <c r="T44" s="127"/>
      <c r="U44" s="127"/>
      <c r="V44" s="656"/>
      <c r="W44" s="127"/>
      <c r="X44" s="127"/>
      <c r="Y44" s="127"/>
      <c r="Z44" s="127"/>
      <c r="AA44" s="127"/>
      <c r="AB44" s="127"/>
      <c r="AC44" s="127"/>
      <c r="AD44" s="642"/>
      <c r="AE44" s="127"/>
      <c r="AF44" s="127"/>
      <c r="AG44" s="127"/>
      <c r="AH44" s="127"/>
      <c r="AI44" s="136"/>
      <c r="AJ44" s="127"/>
      <c r="AK44" s="127"/>
      <c r="AL44" s="127"/>
      <c r="AM44" s="149"/>
      <c r="AN44" s="188"/>
      <c r="AO44" s="149"/>
      <c r="AP44" s="446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</row>
    <row r="45" spans="2:59" ht="16.5" customHeight="1">
      <c r="B45" s="359"/>
      <c r="K45" s="178"/>
      <c r="L45" s="178"/>
      <c r="M45"/>
      <c r="N45"/>
      <c r="O45"/>
      <c r="P45" s="89"/>
      <c r="R45" s="359"/>
      <c r="S45" s="142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36"/>
      <c r="AJ45" s="127"/>
      <c r="AK45" s="127"/>
      <c r="AL45" s="127"/>
      <c r="AM45" s="149"/>
      <c r="AN45" s="149"/>
      <c r="AO45" s="149"/>
      <c r="AP45" s="446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</row>
    <row r="46" spans="2:59" ht="16.5" customHeight="1">
      <c r="R46" s="372"/>
      <c r="S46" s="137"/>
      <c r="T46" s="122"/>
      <c r="U46" s="121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49"/>
      <c r="AN46" s="149"/>
      <c r="AO46" s="149"/>
      <c r="AP46" s="446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</row>
    <row r="47" spans="2:59" ht="15.75" customHeight="1">
      <c r="R47" s="372"/>
      <c r="S47" s="137"/>
      <c r="T47" s="122"/>
      <c r="U47" s="121"/>
      <c r="V47" s="127"/>
      <c r="W47" s="127"/>
      <c r="X47" s="121"/>
      <c r="Y47" s="121"/>
      <c r="Z47" s="121"/>
      <c r="AA47" s="121"/>
      <c r="AB47" s="121"/>
      <c r="AC47" s="121"/>
      <c r="AD47" s="121"/>
      <c r="AE47" s="121"/>
      <c r="AF47" s="127"/>
      <c r="AG47" s="127"/>
      <c r="AH47" s="139"/>
      <c r="AI47" s="122"/>
      <c r="AJ47" s="121"/>
      <c r="AK47" s="127"/>
      <c r="AL47" s="127"/>
      <c r="AM47" s="149"/>
      <c r="AN47" s="122"/>
      <c r="AO47" s="122"/>
      <c r="AP47" s="121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</row>
    <row r="48" spans="2:59" ht="12.75" customHeight="1">
      <c r="R48" s="384"/>
      <c r="S48" s="140"/>
      <c r="T48" s="122"/>
      <c r="U48" s="265"/>
      <c r="V48" s="127"/>
      <c r="W48" s="127"/>
      <c r="X48" s="121"/>
      <c r="Y48" s="121"/>
      <c r="Z48" s="121"/>
      <c r="AA48" s="121"/>
      <c r="AB48" s="127"/>
      <c r="AC48" s="127"/>
      <c r="AD48" s="127"/>
      <c r="AE48" s="127"/>
      <c r="AF48" s="127"/>
      <c r="AG48" s="127"/>
      <c r="AH48" s="137"/>
      <c r="AI48" s="122"/>
      <c r="AJ48" s="121"/>
      <c r="AK48" s="127"/>
      <c r="AL48" s="127"/>
      <c r="AM48" s="149"/>
      <c r="AN48" s="122"/>
      <c r="AO48" s="122"/>
      <c r="AP48" s="126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</row>
    <row r="49" spans="1:59" ht="15" customHeight="1">
      <c r="R49" s="359"/>
      <c r="S49" s="137"/>
      <c r="T49" s="122"/>
      <c r="U49" s="121"/>
      <c r="V49" s="127"/>
      <c r="W49" s="127"/>
      <c r="X49" s="121"/>
      <c r="Y49" s="121"/>
      <c r="Z49" s="121"/>
      <c r="AA49" s="121"/>
      <c r="AB49" s="121"/>
      <c r="AC49" s="121"/>
      <c r="AD49" s="121"/>
      <c r="AE49" s="121"/>
      <c r="AF49" s="127"/>
      <c r="AG49" s="127"/>
      <c r="AH49" s="127"/>
      <c r="AI49" s="136"/>
      <c r="AJ49" s="127"/>
      <c r="AK49" s="127"/>
      <c r="AL49" s="127"/>
      <c r="AM49" s="127"/>
      <c r="AN49" s="149"/>
      <c r="AO49" s="149"/>
      <c r="AP49" s="446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</row>
    <row r="50" spans="1:59" ht="16.5" customHeight="1">
      <c r="C50" s="1" t="s">
        <v>227</v>
      </c>
      <c r="D50"/>
      <c r="E50"/>
      <c r="F50"/>
      <c r="G50" t="s">
        <v>134</v>
      </c>
      <c r="H50"/>
      <c r="I50"/>
      <c r="R50" s="359"/>
      <c r="S50" s="140"/>
      <c r="T50" s="122"/>
      <c r="U50" s="121"/>
      <c r="V50" s="127"/>
      <c r="W50" s="127"/>
      <c r="X50" s="127"/>
      <c r="Y50" s="121"/>
      <c r="Z50" s="121"/>
      <c r="AA50" s="121"/>
      <c r="AB50" s="121"/>
      <c r="AC50" s="121"/>
      <c r="AD50" s="121"/>
      <c r="AE50" s="121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</row>
    <row r="51" spans="1:59" ht="15" customHeight="1">
      <c r="R51" s="359"/>
      <c r="S51" s="140"/>
      <c r="T51" s="122"/>
      <c r="U51" s="121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  <c r="BE51" s="127"/>
      <c r="BF51" s="127"/>
      <c r="BG51" s="127"/>
    </row>
    <row r="52" spans="1:59" ht="15.75" customHeight="1">
      <c r="E52" t="s">
        <v>228</v>
      </c>
      <c r="R52" s="359"/>
      <c r="S52" s="127"/>
      <c r="T52" s="136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</row>
    <row r="53" spans="1:59" ht="14.25" customHeight="1">
      <c r="R53" s="1292"/>
      <c r="S53" s="127"/>
      <c r="T53" s="136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</row>
    <row r="54" spans="1:59" ht="15" customHeight="1">
      <c r="R54" s="359"/>
      <c r="S54" s="127"/>
      <c r="T54" s="215"/>
      <c r="U54" s="127"/>
      <c r="V54" s="138"/>
      <c r="W54" s="138"/>
      <c r="X54" s="138"/>
      <c r="Y54" s="218"/>
      <c r="Z54" s="138"/>
      <c r="AA54" s="138"/>
      <c r="AB54" s="138"/>
      <c r="AC54" s="138"/>
      <c r="AD54" s="138"/>
      <c r="AE54" s="138"/>
      <c r="AF54" s="138"/>
      <c r="AG54" s="138"/>
      <c r="AH54" s="21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</row>
    <row r="55" spans="1:59" ht="18" customHeight="1">
      <c r="S55" s="214"/>
      <c r="T55" s="126"/>
      <c r="U55" s="126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</row>
    <row r="56" spans="1:59" ht="15" customHeight="1">
      <c r="E56" s="361"/>
      <c r="F56" s="361"/>
      <c r="G56" s="361"/>
      <c r="R56" s="359"/>
      <c r="S56" s="127"/>
      <c r="T56" s="126"/>
      <c r="U56" s="127"/>
      <c r="V56" s="673"/>
      <c r="W56" s="121"/>
      <c r="X56" s="121"/>
      <c r="Y56" s="121"/>
      <c r="Z56" s="121"/>
      <c r="AA56" s="121"/>
      <c r="AB56" s="121"/>
      <c r="AC56" s="121"/>
      <c r="AD56" s="121"/>
      <c r="AE56" s="252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</row>
    <row r="57" spans="1:59" ht="12.75" customHeight="1">
      <c r="R57" s="359"/>
      <c r="S57" s="137"/>
      <c r="T57" s="122"/>
      <c r="U57" s="126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</row>
    <row r="58" spans="1:59" ht="12.75" customHeight="1">
      <c r="D58" s="12" t="s">
        <v>265</v>
      </c>
      <c r="K58"/>
      <c r="L58"/>
      <c r="M58"/>
      <c r="N58"/>
      <c r="O58"/>
      <c r="P58"/>
      <c r="S58" s="180"/>
      <c r="T58" s="122"/>
      <c r="U58" s="121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</row>
    <row r="59" spans="1:59" ht="15.75" customHeight="1">
      <c r="C59" s="1042" t="s">
        <v>523</v>
      </c>
      <c r="D59"/>
      <c r="E59" s="359"/>
      <c r="S59" s="127"/>
      <c r="T59" s="136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/>
    </row>
    <row r="60" spans="1:59" ht="14.25" customHeight="1">
      <c r="C60" s="13" t="s">
        <v>524</v>
      </c>
      <c r="D60" s="178"/>
      <c r="E60" s="2"/>
      <c r="F60"/>
      <c r="I60"/>
      <c r="J60"/>
      <c r="K60" s="26"/>
      <c r="L60" s="26"/>
      <c r="M60"/>
      <c r="N60"/>
      <c r="O60"/>
      <c r="P60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</row>
    <row r="61" spans="1:59" ht="15" customHeight="1">
      <c r="E61" s="1042" t="s">
        <v>566</v>
      </c>
      <c r="F61"/>
      <c r="G61" s="25"/>
      <c r="H61" s="25"/>
      <c r="I61" s="26"/>
      <c r="J61" s="26"/>
      <c r="L61"/>
      <c r="M61" s="606"/>
      <c r="N61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90"/>
      <c r="AO61" s="190"/>
      <c r="AP61" s="25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BA61" s="127"/>
      <c r="BB61" s="127"/>
      <c r="BC61" s="127"/>
      <c r="BD61" s="127"/>
      <c r="BE61" s="127"/>
      <c r="BF61" s="127"/>
      <c r="BG61" s="127"/>
    </row>
    <row r="62" spans="1:59" ht="18" customHeight="1">
      <c r="A62" s="69"/>
      <c r="C62" s="1" t="s">
        <v>332</v>
      </c>
      <c r="S62" s="127"/>
      <c r="T62" s="127"/>
      <c r="U62" s="127"/>
      <c r="V62" s="127"/>
      <c r="W62" s="228"/>
      <c r="X62" s="641"/>
      <c r="Y62" s="127"/>
      <c r="Z62" s="228"/>
      <c r="AA62" s="228"/>
      <c r="AB62" s="127"/>
      <c r="AC62" s="642"/>
      <c r="AD62" s="127"/>
      <c r="AE62" s="127"/>
      <c r="AF62" s="127"/>
      <c r="AG62" s="127"/>
      <c r="AH62" s="127"/>
      <c r="AI62" s="127"/>
      <c r="AJ62" s="127"/>
      <c r="AK62" s="127"/>
      <c r="AL62" s="127"/>
      <c r="AM62" s="188"/>
      <c r="AN62" s="149"/>
      <c r="AO62" s="446"/>
      <c r="AP62" s="446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27"/>
      <c r="BC62" s="127"/>
      <c r="BD62" s="127"/>
      <c r="BE62" s="127"/>
      <c r="BF62" s="127"/>
      <c r="BG62" s="127"/>
    </row>
    <row r="63" spans="1:59">
      <c r="E63" s="1272"/>
      <c r="F63" s="1272"/>
      <c r="G63" s="1272"/>
      <c r="H63" s="1271"/>
      <c r="I63" s="1271"/>
      <c r="J63" s="1272"/>
      <c r="K63" s="1272"/>
      <c r="L63" s="1272"/>
      <c r="M63" s="1271"/>
      <c r="N63" s="1272"/>
      <c r="O63" s="1272"/>
      <c r="P63" s="1272"/>
      <c r="Q63" s="1272"/>
      <c r="R63" s="6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3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49"/>
      <c r="BB63" s="149"/>
      <c r="BC63" s="446"/>
      <c r="BD63" s="446"/>
      <c r="BE63" s="127"/>
      <c r="BF63" s="127"/>
      <c r="BG63" s="127"/>
    </row>
    <row r="64" spans="1:59" ht="15" customHeight="1">
      <c r="C64" s="25" t="s">
        <v>261</v>
      </c>
      <c r="Q64" s="384"/>
      <c r="R64" s="356"/>
      <c r="S64" s="149"/>
      <c r="T64" s="149"/>
      <c r="U64" s="149"/>
      <c r="V64" s="252"/>
      <c r="W64" s="252"/>
      <c r="X64" s="645"/>
      <c r="Y64" s="149"/>
      <c r="Z64" s="149"/>
      <c r="AA64" s="252"/>
      <c r="AB64" s="149"/>
      <c r="AC64" s="149"/>
      <c r="AD64" s="149"/>
      <c r="AE64" s="149"/>
      <c r="AF64" s="137"/>
      <c r="AG64" s="127"/>
      <c r="AH64" s="127"/>
      <c r="AI64" s="127"/>
      <c r="AJ64" s="228"/>
      <c r="AK64" s="228"/>
      <c r="AL64" s="127"/>
      <c r="AM64" s="228"/>
      <c r="AN64" s="228"/>
      <c r="AO64" s="127"/>
      <c r="AP64" s="122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32"/>
      <c r="BB64" s="149"/>
      <c r="BC64" s="446"/>
      <c r="BD64" s="127"/>
      <c r="BE64" s="127"/>
      <c r="BF64" s="127"/>
      <c r="BG64" s="127"/>
    </row>
    <row r="65" spans="2:59" ht="14.25" customHeight="1">
      <c r="B65" s="28" t="s">
        <v>588</v>
      </c>
      <c r="C65" s="26"/>
      <c r="D65"/>
      <c r="J65" s="2560" t="s">
        <v>741</v>
      </c>
      <c r="K65"/>
      <c r="L65" s="2"/>
      <c r="M65" s="26"/>
      <c r="N65" s="26"/>
      <c r="O65" s="33"/>
      <c r="Q65" s="359"/>
      <c r="R65" s="356"/>
      <c r="S65" s="446"/>
      <c r="T65" s="446"/>
      <c r="U65" s="446"/>
      <c r="V65" s="446"/>
      <c r="W65" s="446"/>
      <c r="X65" s="446"/>
      <c r="Y65" s="446"/>
      <c r="Z65" s="446"/>
      <c r="AA65" s="446"/>
      <c r="AB65" s="446"/>
      <c r="AC65" s="446"/>
      <c r="AD65" s="446"/>
      <c r="AE65" s="446"/>
      <c r="AF65" s="141"/>
      <c r="AG65" s="646"/>
      <c r="AH65" s="647"/>
      <c r="AI65" s="648"/>
      <c r="AJ65" s="649"/>
      <c r="AK65" s="650"/>
      <c r="AL65" s="650"/>
      <c r="AM65" s="650"/>
      <c r="AN65" s="650"/>
      <c r="AO65" s="650"/>
      <c r="AP65" s="650"/>
      <c r="AQ65" s="646"/>
      <c r="AR65" s="646"/>
      <c r="AS65" s="651"/>
      <c r="AT65" s="118"/>
      <c r="AU65" s="127"/>
      <c r="AV65" s="127"/>
      <c r="AW65" s="127"/>
      <c r="AX65" s="127"/>
      <c r="AY65" s="127"/>
      <c r="AZ65" s="127"/>
      <c r="BA65" s="149"/>
      <c r="BB65" s="149"/>
      <c r="BC65" s="446"/>
      <c r="BD65" s="127"/>
      <c r="BE65" s="127"/>
      <c r="BF65" s="127"/>
      <c r="BG65" s="127"/>
    </row>
    <row r="66" spans="2:59" ht="18" customHeight="1" thickBot="1">
      <c r="C66" s="119" t="s">
        <v>568</v>
      </c>
      <c r="D66" s="32" t="s">
        <v>1</v>
      </c>
      <c r="E66"/>
      <c r="F66"/>
      <c r="H66" s="1376"/>
      <c r="I66" s="26"/>
      <c r="J66" s="187"/>
      <c r="K66" s="1377"/>
      <c r="L66"/>
      <c r="M66" s="90"/>
      <c r="N66"/>
      <c r="O66" s="699"/>
      <c r="P66" s="1186"/>
      <c r="Q66" s="129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27"/>
      <c r="AF66" s="127"/>
      <c r="AG66" s="257"/>
      <c r="AH66" s="257"/>
      <c r="AI66" s="257"/>
      <c r="AJ66" s="652"/>
      <c r="AK66" s="257"/>
      <c r="AL66" s="257"/>
      <c r="AM66" s="257"/>
      <c r="AN66" s="257"/>
      <c r="AO66" s="257"/>
      <c r="AP66" s="257"/>
      <c r="AQ66" s="257"/>
      <c r="AR66" s="257"/>
      <c r="AS66" s="257"/>
      <c r="AT66" s="127"/>
      <c r="AU66" s="127"/>
      <c r="AV66" s="127"/>
      <c r="AW66" s="127"/>
      <c r="AX66" s="127"/>
      <c r="AY66" s="127"/>
      <c r="AZ66" s="127"/>
      <c r="BA66" s="122"/>
      <c r="BB66" s="122"/>
      <c r="BC66" s="118"/>
      <c r="BD66" s="127"/>
      <c r="BE66" s="127"/>
      <c r="BF66" s="127"/>
      <c r="BG66" s="127"/>
    </row>
    <row r="67" spans="2:59" ht="15.75" customHeight="1">
      <c r="B67" s="1172" t="s">
        <v>569</v>
      </c>
      <c r="C67" s="104"/>
      <c r="D67" s="1047" t="s">
        <v>230</v>
      </c>
      <c r="E67" s="1064" t="s">
        <v>526</v>
      </c>
      <c r="F67" s="1065"/>
      <c r="G67" s="1065"/>
      <c r="H67" s="1066"/>
      <c r="I67" s="2415" t="s">
        <v>570</v>
      </c>
      <c r="J67" s="2416"/>
      <c r="K67" s="2417"/>
      <c r="L67" s="2416"/>
      <c r="M67" s="2416"/>
      <c r="N67" s="2416"/>
      <c r="O67" s="2416"/>
      <c r="P67" s="2418"/>
      <c r="Q67" s="1172" t="s">
        <v>564</v>
      </c>
      <c r="R67" s="177"/>
      <c r="S67" s="138"/>
      <c r="T67" s="138"/>
      <c r="U67" s="138"/>
      <c r="V67" s="218"/>
      <c r="W67" s="400"/>
      <c r="X67" s="400"/>
      <c r="Y67" s="400"/>
      <c r="Z67" s="400"/>
      <c r="AA67" s="138"/>
      <c r="AB67" s="277"/>
      <c r="AC67" s="138"/>
      <c r="AD67" s="138"/>
      <c r="AE67" s="217"/>
      <c r="AF67" s="125"/>
      <c r="AG67" s="138"/>
      <c r="AH67" s="138"/>
      <c r="AI67" s="138"/>
      <c r="AJ67" s="218"/>
      <c r="AK67" s="138"/>
      <c r="AL67" s="138"/>
      <c r="AM67" s="138"/>
      <c r="AN67" s="138"/>
      <c r="AO67" s="138"/>
      <c r="AP67" s="138"/>
      <c r="AQ67" s="138"/>
      <c r="AR67" s="138"/>
      <c r="AS67" s="217"/>
      <c r="AT67" s="127"/>
      <c r="AU67" s="127"/>
      <c r="AV67" s="127"/>
      <c r="AW67" s="127"/>
      <c r="AX67" s="127"/>
      <c r="AY67" s="127"/>
      <c r="AZ67" s="127"/>
      <c r="BA67" s="122"/>
      <c r="BB67" s="122"/>
      <c r="BC67" s="118"/>
      <c r="BD67" s="127"/>
      <c r="BE67" s="127"/>
      <c r="BF67" s="127"/>
      <c r="BG67" s="127"/>
    </row>
    <row r="68" spans="2:59" ht="21" customHeight="1">
      <c r="B68" s="503" t="s">
        <v>521</v>
      </c>
      <c r="C68" s="498" t="s">
        <v>236</v>
      </c>
      <c r="D68" s="1187" t="s">
        <v>237</v>
      </c>
      <c r="E68" s="2409" t="s">
        <v>527</v>
      </c>
      <c r="F68" s="1061" t="s">
        <v>528</v>
      </c>
      <c r="G68" s="2410" t="s">
        <v>529</v>
      </c>
      <c r="H68" s="1061" t="s">
        <v>530</v>
      </c>
      <c r="I68" s="2411" t="s">
        <v>532</v>
      </c>
      <c r="J68" s="2282" t="s">
        <v>533</v>
      </c>
      <c r="K68" s="1061" t="s">
        <v>534</v>
      </c>
      <c r="L68" s="2412" t="s">
        <v>535</v>
      </c>
      <c r="M68" s="2413" t="s">
        <v>541</v>
      </c>
      <c r="N68" s="4" t="s">
        <v>543</v>
      </c>
      <c r="O68" s="2413" t="s">
        <v>544</v>
      </c>
      <c r="P68" s="2414" t="s">
        <v>547</v>
      </c>
      <c r="Q68" s="1173" t="s">
        <v>565</v>
      </c>
      <c r="R68" s="177"/>
      <c r="S68" s="215"/>
      <c r="T68" s="118"/>
      <c r="U68" s="138"/>
      <c r="V68" s="138"/>
      <c r="W68" s="138"/>
      <c r="X68" s="218"/>
      <c r="Y68" s="684"/>
      <c r="Z68" s="770"/>
      <c r="AA68" s="138"/>
      <c r="AB68" s="138"/>
      <c r="AC68" s="138"/>
      <c r="AD68" s="138"/>
      <c r="AE68" s="217"/>
      <c r="AF68" s="121"/>
      <c r="AG68" s="653"/>
      <c r="AH68" s="653"/>
      <c r="AI68" s="653"/>
      <c r="AJ68" s="654"/>
      <c r="AK68" s="653"/>
      <c r="AL68" s="653"/>
      <c r="AM68" s="655"/>
      <c r="AN68" s="653"/>
      <c r="AO68" s="655"/>
      <c r="AP68" s="655"/>
      <c r="AQ68" s="653"/>
      <c r="AR68" s="653"/>
      <c r="AS68" s="653"/>
      <c r="AT68" s="127"/>
      <c r="AU68" s="127"/>
      <c r="AV68" s="127"/>
      <c r="AW68" s="127"/>
      <c r="AX68" s="127"/>
      <c r="AY68" s="127"/>
      <c r="AZ68" s="127"/>
      <c r="BA68" s="149"/>
      <c r="BB68" s="149"/>
      <c r="BC68" s="446"/>
      <c r="BD68" s="127"/>
      <c r="BE68" s="127"/>
      <c r="BF68" s="127"/>
      <c r="BG68" s="127"/>
    </row>
    <row r="69" spans="2:59" ht="13.5" customHeight="1" thickBot="1">
      <c r="B69" s="509" t="s">
        <v>522</v>
      </c>
      <c r="C69" s="550"/>
      <c r="D69" s="1190"/>
      <c r="E69" s="538"/>
      <c r="F69" s="1057"/>
      <c r="G69" s="1048"/>
      <c r="H69" s="1057"/>
      <c r="I69" s="1072" t="s">
        <v>536</v>
      </c>
      <c r="J69" s="1059" t="s">
        <v>537</v>
      </c>
      <c r="K69" s="1060" t="s">
        <v>538</v>
      </c>
      <c r="L69" s="1067" t="s">
        <v>539</v>
      </c>
      <c r="M69" s="1060" t="s">
        <v>540</v>
      </c>
      <c r="N69" s="1073" t="s">
        <v>542</v>
      </c>
      <c r="O69" s="1074" t="s">
        <v>545</v>
      </c>
      <c r="P69" s="1191" t="s">
        <v>546</v>
      </c>
      <c r="Q69" s="1174" t="s">
        <v>456</v>
      </c>
      <c r="R69" s="74"/>
      <c r="S69" s="122"/>
      <c r="T69" s="118"/>
      <c r="U69" s="138"/>
      <c r="V69" s="138"/>
      <c r="W69" s="636"/>
      <c r="X69" s="750"/>
      <c r="Y69" s="127"/>
      <c r="Z69" s="127"/>
      <c r="AA69" s="127"/>
      <c r="AB69" s="127"/>
      <c r="AC69" s="127"/>
      <c r="AD69" s="127"/>
      <c r="AE69" s="127"/>
      <c r="AF69" s="141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1"/>
      <c r="AU69" s="118"/>
      <c r="AV69" s="127"/>
      <c r="AW69" s="127"/>
      <c r="AX69" s="127"/>
      <c r="AY69" s="127"/>
      <c r="AZ69" s="127"/>
      <c r="BA69" s="149"/>
      <c r="BB69" s="149"/>
      <c r="BC69" s="446"/>
      <c r="BD69" s="127"/>
      <c r="BE69" s="127"/>
      <c r="BF69" s="127"/>
      <c r="BG69" s="127"/>
    </row>
    <row r="70" spans="2:59" ht="15.75">
      <c r="B70" s="516"/>
      <c r="C70" s="203" t="s">
        <v>183</v>
      </c>
      <c r="D70" s="511"/>
      <c r="E70" s="1094"/>
      <c r="F70" s="513"/>
      <c r="G70" s="513"/>
      <c r="H70" s="1128"/>
      <c r="I70" s="1137"/>
      <c r="J70" s="1137"/>
      <c r="K70" s="1141"/>
      <c r="L70" s="1137"/>
      <c r="M70" s="1137"/>
      <c r="N70" s="1137"/>
      <c r="O70" s="1137"/>
      <c r="P70" s="1192"/>
      <c r="Q70" s="1294"/>
      <c r="R70" s="119"/>
      <c r="S70" s="215"/>
      <c r="T70" s="118"/>
      <c r="U70" s="138"/>
      <c r="V70" s="138"/>
      <c r="W70" s="138"/>
      <c r="X70" s="218"/>
      <c r="Y70" s="684"/>
      <c r="Z70" s="770"/>
      <c r="AA70" s="127"/>
      <c r="AB70" s="127"/>
      <c r="AC70" s="127"/>
      <c r="AD70" s="127"/>
      <c r="AE70" s="127"/>
      <c r="AF70" s="145"/>
      <c r="AG70" s="127"/>
      <c r="AH70" s="127"/>
      <c r="AI70" s="127"/>
      <c r="AJ70" s="127"/>
      <c r="AK70" s="127"/>
      <c r="AL70" s="127"/>
      <c r="AM70" s="127"/>
      <c r="AN70" s="127"/>
      <c r="AO70" s="127"/>
      <c r="AP70" s="642"/>
      <c r="AQ70" s="127"/>
      <c r="AR70" s="642"/>
      <c r="AS70" s="127"/>
      <c r="AT70" s="127"/>
      <c r="AU70" s="118"/>
      <c r="AV70" s="127"/>
      <c r="AW70" s="127"/>
      <c r="AX70" s="127"/>
      <c r="AY70" s="127"/>
      <c r="AZ70" s="127"/>
      <c r="BA70" s="149"/>
      <c r="BB70" s="149"/>
      <c r="BC70" s="446"/>
      <c r="BD70" s="127"/>
      <c r="BE70" s="127"/>
      <c r="BF70" s="127"/>
      <c r="BG70" s="127"/>
    </row>
    <row r="71" spans="2:59">
      <c r="B71" s="2793" t="s">
        <v>899</v>
      </c>
      <c r="C71" s="432" t="s">
        <v>453</v>
      </c>
      <c r="D71" s="529">
        <v>240</v>
      </c>
      <c r="E71" s="2408">
        <v>2.2850000000000001</v>
      </c>
      <c r="F71" s="1576">
        <v>0.24</v>
      </c>
      <c r="G71" s="1576">
        <v>0.36599999999999999</v>
      </c>
      <c r="H71" s="1603">
        <v>189.55</v>
      </c>
      <c r="I71" s="2421">
        <v>256.60000000000002</v>
      </c>
      <c r="J71" s="1604">
        <v>161.83000000000001</v>
      </c>
      <c r="K71" s="1604">
        <v>10.35</v>
      </c>
      <c r="L71" s="1604">
        <v>1.7450000000000001</v>
      </c>
      <c r="M71" s="1604">
        <v>137.26</v>
      </c>
      <c r="N71" s="2556">
        <v>1.4E-2</v>
      </c>
      <c r="O71" s="1604">
        <v>1.18E-2</v>
      </c>
      <c r="P71" s="2817">
        <v>0.71</v>
      </c>
      <c r="Q71" s="525">
        <v>33</v>
      </c>
      <c r="S71" s="2839"/>
      <c r="T71" s="7"/>
      <c r="U71" s="118"/>
      <c r="V71" s="402"/>
      <c r="W71" s="402"/>
      <c r="X71" s="218"/>
      <c r="Y71" s="127"/>
      <c r="Z71" s="127"/>
      <c r="AA71" s="127"/>
      <c r="AB71" s="127"/>
      <c r="AC71" s="127"/>
      <c r="AD71" s="127"/>
      <c r="AE71" s="127"/>
      <c r="AF71" s="137"/>
      <c r="AG71" s="143"/>
      <c r="AH71" s="143"/>
      <c r="AI71" s="143"/>
      <c r="AJ71" s="143"/>
      <c r="AK71" s="127"/>
      <c r="AL71" s="127"/>
      <c r="AM71" s="127"/>
      <c r="AO71" s="127"/>
      <c r="AP71" s="127"/>
      <c r="AQ71" s="127"/>
      <c r="AR71" s="642"/>
      <c r="AS71" s="127"/>
      <c r="AT71" s="127"/>
      <c r="AU71" s="118"/>
      <c r="AV71" s="121"/>
      <c r="AW71" s="121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</row>
    <row r="72" spans="2:59">
      <c r="B72" s="1041" t="s">
        <v>9</v>
      </c>
      <c r="C72" s="295" t="s">
        <v>361</v>
      </c>
      <c r="D72" s="529">
        <v>37</v>
      </c>
      <c r="E72" s="270">
        <v>0</v>
      </c>
      <c r="F72" s="390">
        <v>0</v>
      </c>
      <c r="G72" s="390">
        <v>0</v>
      </c>
      <c r="H72" s="1050">
        <v>0</v>
      </c>
      <c r="I72" s="296">
        <v>0</v>
      </c>
      <c r="J72" s="296">
        <v>0</v>
      </c>
      <c r="K72" s="390">
        <v>0</v>
      </c>
      <c r="L72" s="296">
        <v>0</v>
      </c>
      <c r="M72" s="296">
        <v>0</v>
      </c>
      <c r="N72" s="296">
        <v>0</v>
      </c>
      <c r="O72" s="296">
        <v>0</v>
      </c>
      <c r="P72" s="1194">
        <v>0</v>
      </c>
      <c r="Q72" s="525">
        <v>20</v>
      </c>
      <c r="R72" s="1208"/>
      <c r="S72" s="56"/>
      <c r="T72" s="391"/>
      <c r="U72" s="127"/>
      <c r="V72" s="138"/>
      <c r="W72" s="138"/>
      <c r="X72" s="218"/>
      <c r="Y72" s="127"/>
      <c r="Z72" s="127"/>
      <c r="AA72" s="127"/>
      <c r="AB72" s="127"/>
      <c r="AC72" s="127"/>
      <c r="AD72" s="127"/>
      <c r="AE72" s="127"/>
      <c r="AF72" s="436"/>
      <c r="AG72" s="436"/>
      <c r="AH72" s="189"/>
      <c r="AI72" s="189"/>
      <c r="AJ72" s="189"/>
      <c r="AK72" s="189"/>
      <c r="AL72" s="117"/>
      <c r="AM72" s="182"/>
      <c r="AO72" s="185"/>
      <c r="AP72" s="185"/>
      <c r="AQ72" s="185"/>
      <c r="AR72" s="152"/>
      <c r="AS72" s="185"/>
      <c r="AT72" s="185"/>
      <c r="AU72" s="185"/>
      <c r="AV72" s="121"/>
      <c r="AW72" s="121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</row>
    <row r="73" spans="2:59" ht="15.75">
      <c r="B73" s="1475" t="s">
        <v>613</v>
      </c>
      <c r="C73" s="925" t="s">
        <v>13</v>
      </c>
      <c r="D73" s="1380">
        <v>200</v>
      </c>
      <c r="E73" s="2396">
        <v>0.04</v>
      </c>
      <c r="F73" s="395">
        <v>0</v>
      </c>
      <c r="G73" s="395">
        <v>0.01</v>
      </c>
      <c r="H73" s="1050">
        <v>0.3</v>
      </c>
      <c r="I73" s="1446">
        <v>4.5</v>
      </c>
      <c r="J73" s="1446">
        <v>7.2</v>
      </c>
      <c r="K73" s="1446">
        <v>3.8</v>
      </c>
      <c r="L73" s="1446">
        <v>0.73</v>
      </c>
      <c r="M73" s="1446">
        <v>20.77</v>
      </c>
      <c r="N73" s="1446">
        <v>0</v>
      </c>
      <c r="O73" s="1446">
        <v>0</v>
      </c>
      <c r="P73" s="2402">
        <v>0</v>
      </c>
      <c r="Q73" s="1474">
        <v>73</v>
      </c>
      <c r="S73" s="52"/>
      <c r="T73" s="7"/>
      <c r="U73" s="118"/>
      <c r="V73" s="402"/>
      <c r="W73" s="402"/>
      <c r="X73" s="218"/>
      <c r="Y73" s="127"/>
      <c r="Z73" s="127"/>
      <c r="AA73" s="127"/>
      <c r="AB73" s="127"/>
      <c r="AC73" s="127"/>
      <c r="AD73" s="127"/>
      <c r="AE73" s="127"/>
      <c r="AF73" s="1365"/>
      <c r="AG73" s="1365"/>
      <c r="AH73" s="1365"/>
      <c r="AI73" s="126"/>
      <c r="AJ73" s="147"/>
      <c r="AK73" s="1365"/>
      <c r="AL73" s="643"/>
      <c r="AM73" s="658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3"/>
      <c r="AZ73" s="143"/>
      <c r="BA73" s="143"/>
      <c r="BB73" s="127"/>
      <c r="BC73" s="127"/>
      <c r="BD73" s="127"/>
      <c r="BE73" s="127"/>
      <c r="BF73" s="127"/>
      <c r="BG73" s="127"/>
    </row>
    <row r="74" spans="2:59">
      <c r="B74" s="1475" t="s">
        <v>9</v>
      </c>
      <c r="C74" s="1476" t="s">
        <v>10</v>
      </c>
      <c r="D74" s="1380">
        <v>40</v>
      </c>
      <c r="E74" s="1446">
        <v>0.08</v>
      </c>
      <c r="F74" s="1446">
        <v>1.6E-2</v>
      </c>
      <c r="G74" s="1446">
        <v>1.3299999999999999E-2</v>
      </c>
      <c r="H74" s="1121">
        <v>0</v>
      </c>
      <c r="I74" s="1446">
        <v>63.332999999999998</v>
      </c>
      <c r="J74" s="1446">
        <v>51.6</v>
      </c>
      <c r="K74" s="1446">
        <v>16.399999999999999</v>
      </c>
      <c r="L74" s="1446">
        <v>0.04</v>
      </c>
      <c r="M74" s="1446">
        <v>29.733000000000001</v>
      </c>
      <c r="N74" s="1446">
        <v>0</v>
      </c>
      <c r="O74" s="1446">
        <v>0</v>
      </c>
      <c r="P74" s="2401">
        <v>0</v>
      </c>
      <c r="Q74" s="2724">
        <v>18</v>
      </c>
      <c r="R74" s="368"/>
      <c r="S74" s="41"/>
      <c r="T74" s="7"/>
      <c r="U74" s="116"/>
      <c r="V74" s="138"/>
      <c r="W74" s="138"/>
      <c r="X74" s="218"/>
      <c r="Y74" s="127"/>
      <c r="Z74" s="127"/>
      <c r="AA74" s="127"/>
      <c r="AB74" s="127"/>
      <c r="AC74" s="127"/>
      <c r="AD74" s="127"/>
      <c r="AE74" s="127"/>
      <c r="AF74" s="1366"/>
      <c r="AG74" s="217"/>
      <c r="AH74" s="217"/>
      <c r="AI74" s="217"/>
      <c r="AJ74" s="217"/>
      <c r="AK74" s="217"/>
      <c r="AL74" s="137"/>
      <c r="AM74" s="446"/>
      <c r="AO74" s="446"/>
      <c r="AP74" s="149"/>
      <c r="AQ74" s="149"/>
      <c r="AR74" s="149"/>
      <c r="AS74" s="252"/>
      <c r="AT74" s="252"/>
      <c r="AU74" s="645"/>
      <c r="AV74" s="149"/>
      <c r="AW74" s="149"/>
      <c r="AX74" s="252"/>
      <c r="AY74" s="149"/>
      <c r="AZ74" s="149"/>
      <c r="BA74" s="149"/>
      <c r="BB74" s="149"/>
      <c r="BC74" s="127"/>
      <c r="BD74" s="127"/>
      <c r="BE74" s="127"/>
      <c r="BF74" s="127"/>
      <c r="BG74" s="127"/>
    </row>
    <row r="75" spans="2:59" ht="12.75" customHeight="1">
      <c r="B75" s="1475" t="s">
        <v>9</v>
      </c>
      <c r="C75" s="1476" t="s">
        <v>643</v>
      </c>
      <c r="D75" s="1382">
        <v>40</v>
      </c>
      <c r="E75" s="396">
        <v>0</v>
      </c>
      <c r="F75" s="398">
        <v>0.08</v>
      </c>
      <c r="G75" s="398">
        <v>0</v>
      </c>
      <c r="H75" s="730">
        <v>0</v>
      </c>
      <c r="I75" s="296">
        <v>33.200000000000003</v>
      </c>
      <c r="J75" s="296">
        <v>60.54</v>
      </c>
      <c r="K75" s="390">
        <v>19.68</v>
      </c>
      <c r="L75" s="296">
        <v>0.04</v>
      </c>
      <c r="M75" s="296">
        <v>57.6</v>
      </c>
      <c r="N75" s="296">
        <v>1E-3</v>
      </c>
      <c r="O75" s="1193">
        <v>2.0000000000000001E-4</v>
      </c>
      <c r="P75" s="1138">
        <v>0</v>
      </c>
      <c r="Q75" s="2724">
        <v>19</v>
      </c>
      <c r="R75" s="359"/>
      <c r="S75" s="41"/>
      <c r="T75" s="7"/>
      <c r="U75" s="118"/>
      <c r="V75" s="138"/>
      <c r="W75" s="138"/>
      <c r="X75" s="218"/>
      <c r="Y75" s="127"/>
      <c r="Z75" s="127"/>
      <c r="AA75" s="127"/>
      <c r="AB75" s="127"/>
      <c r="AC75" s="127"/>
      <c r="AD75" s="127"/>
      <c r="AE75" s="127"/>
      <c r="AF75" s="217"/>
      <c r="AG75" s="217"/>
      <c r="AH75" s="217"/>
      <c r="AI75" s="217"/>
      <c r="AJ75" s="217"/>
      <c r="AK75" s="217"/>
      <c r="AL75" s="137"/>
      <c r="AM75" s="127"/>
      <c r="AO75" s="446"/>
      <c r="AP75" s="446"/>
      <c r="AQ75" s="446"/>
      <c r="AR75" s="446"/>
      <c r="AS75" s="446"/>
      <c r="AT75" s="446"/>
      <c r="AU75" s="446"/>
      <c r="AV75" s="446"/>
      <c r="AW75" s="446"/>
      <c r="AX75" s="446"/>
      <c r="AY75" s="446"/>
      <c r="AZ75" s="446"/>
      <c r="BA75" s="446"/>
      <c r="BB75" s="446"/>
      <c r="BC75" s="127"/>
      <c r="BD75" s="127"/>
      <c r="BE75" s="127"/>
      <c r="BF75" s="127"/>
      <c r="BG75" s="127"/>
    </row>
    <row r="76" spans="2:59" ht="13.5" customHeight="1" thickBot="1">
      <c r="B76" s="2793" t="s">
        <v>728</v>
      </c>
      <c r="C76" s="1481" t="s">
        <v>729</v>
      </c>
      <c r="D76" s="1482">
        <v>105</v>
      </c>
      <c r="E76" s="1446">
        <v>7.35</v>
      </c>
      <c r="F76" s="1446">
        <v>3.2000000000000001E-2</v>
      </c>
      <c r="G76" s="1446">
        <v>2.1000000000000001E-2</v>
      </c>
      <c r="H76" s="1050">
        <v>0</v>
      </c>
      <c r="I76" s="1446">
        <v>16.8</v>
      </c>
      <c r="J76" s="1446">
        <v>11.55</v>
      </c>
      <c r="K76" s="1446">
        <v>9.4499999999999993</v>
      </c>
      <c r="L76" s="1446">
        <v>2.31</v>
      </c>
      <c r="M76" s="1446">
        <v>55.545000000000002</v>
      </c>
      <c r="N76" s="1446">
        <v>1.0999999999999999E-2</v>
      </c>
      <c r="O76" s="1446">
        <v>0</v>
      </c>
      <c r="P76" s="1446">
        <v>0.28399999999999997</v>
      </c>
      <c r="Q76" s="1483">
        <v>69</v>
      </c>
      <c r="R76" s="359"/>
      <c r="S76" s="41"/>
      <c r="T76" s="7"/>
      <c r="U76" s="118"/>
      <c r="V76" s="402"/>
      <c r="W76" s="138"/>
      <c r="X76" s="218"/>
      <c r="Y76" s="127"/>
      <c r="Z76" s="127"/>
      <c r="AA76" s="127"/>
      <c r="AB76" s="127"/>
      <c r="AC76" s="127"/>
      <c r="AD76" s="127"/>
      <c r="AE76" s="127"/>
      <c r="AF76" s="138"/>
      <c r="AG76" s="217"/>
      <c r="AH76" s="217"/>
      <c r="AI76" s="217"/>
      <c r="AJ76" s="217"/>
      <c r="AK76" s="217"/>
      <c r="AL76" s="127"/>
      <c r="AM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27"/>
      <c r="BC76" s="121"/>
      <c r="BD76" s="127"/>
      <c r="BE76" s="127"/>
      <c r="BF76" s="127"/>
      <c r="BG76" s="127"/>
    </row>
    <row r="77" spans="2:59" ht="13.5" customHeight="1">
      <c r="B77" s="1231" t="s">
        <v>262</v>
      </c>
      <c r="C77" s="134"/>
      <c r="D77" s="2043">
        <f>SUM(D71:D76)</f>
        <v>662</v>
      </c>
      <c r="E77" s="1316">
        <f t="shared" ref="E77:P77" si="0">SUM(E71:E76)</f>
        <v>9.754999999999999</v>
      </c>
      <c r="F77" s="1317">
        <f t="shared" si="0"/>
        <v>0.36799999999999999</v>
      </c>
      <c r="G77" s="1318">
        <f t="shared" si="0"/>
        <v>0.4103</v>
      </c>
      <c r="H77" s="2480">
        <f t="shared" si="0"/>
        <v>189.85000000000002</v>
      </c>
      <c r="I77" s="2520">
        <f t="shared" si="0"/>
        <v>374.43299999999999</v>
      </c>
      <c r="J77" s="2521">
        <f t="shared" si="0"/>
        <v>292.72000000000003</v>
      </c>
      <c r="K77" s="2521">
        <f t="shared" si="0"/>
        <v>59.679999999999993</v>
      </c>
      <c r="L77" s="2521">
        <f t="shared" si="0"/>
        <v>4.8650000000000002</v>
      </c>
      <c r="M77" s="2521">
        <f t="shared" si="0"/>
        <v>300.90800000000002</v>
      </c>
      <c r="N77" s="2521">
        <f t="shared" si="0"/>
        <v>2.5999999999999999E-2</v>
      </c>
      <c r="O77" s="2521">
        <f t="shared" si="0"/>
        <v>1.2E-2</v>
      </c>
      <c r="P77" s="2478">
        <f t="shared" si="0"/>
        <v>0.99399999999999999</v>
      </c>
      <c r="Q77" s="1294"/>
      <c r="R77" s="384"/>
      <c r="S77" s="275"/>
      <c r="T77" s="7"/>
      <c r="U77" s="118"/>
      <c r="V77" s="1370"/>
      <c r="W77" s="2082"/>
      <c r="X77" s="2087"/>
      <c r="Y77" s="263"/>
      <c r="Z77" s="446"/>
      <c r="AA77" s="127"/>
      <c r="AB77" s="127"/>
      <c r="AC77" s="127"/>
      <c r="AD77" s="127"/>
      <c r="AE77" s="127"/>
      <c r="AF77" s="217"/>
      <c r="AG77" s="217"/>
      <c r="AH77" s="217"/>
      <c r="AI77" s="217"/>
      <c r="AJ77" s="217"/>
      <c r="AK77" s="217"/>
      <c r="AL77" s="127"/>
      <c r="AM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7"/>
      <c r="BF77" s="127"/>
      <c r="BG77" s="127"/>
    </row>
    <row r="78" spans="2:59">
      <c r="B78" s="1197"/>
      <c r="C78" s="1198" t="s">
        <v>11</v>
      </c>
      <c r="D78" s="2046">
        <v>0.25</v>
      </c>
      <c r="E78" s="1325">
        <v>17.5</v>
      </c>
      <c r="F78" s="2479">
        <v>0.35</v>
      </c>
      <c r="G78" s="1326">
        <v>0.4</v>
      </c>
      <c r="H78" s="1331">
        <v>225</v>
      </c>
      <c r="I78" s="1327">
        <v>300</v>
      </c>
      <c r="J78" s="2474">
        <v>300</v>
      </c>
      <c r="K78" s="1331">
        <v>75</v>
      </c>
      <c r="L78" s="2479">
        <v>4.5</v>
      </c>
      <c r="M78" s="2476">
        <v>300</v>
      </c>
      <c r="N78" s="2479">
        <v>2.5000000000000001E-2</v>
      </c>
      <c r="O78" s="1326">
        <v>1.2500000000000001E-2</v>
      </c>
      <c r="P78" s="1343">
        <v>1</v>
      </c>
      <c r="Q78" s="1173"/>
      <c r="R78" s="384"/>
      <c r="S78" s="141"/>
      <c r="T78" s="122"/>
      <c r="U78" s="118"/>
      <c r="V78" s="981"/>
      <c r="W78" s="981"/>
      <c r="X78" s="981"/>
      <c r="Y78" s="853"/>
      <c r="Z78" s="143"/>
      <c r="AA78" s="127"/>
      <c r="AB78" s="127"/>
      <c r="AC78" s="127"/>
      <c r="AD78" s="127"/>
      <c r="AE78" s="127"/>
      <c r="AF78" s="138"/>
      <c r="AG78" s="217"/>
      <c r="AH78" s="217"/>
      <c r="AI78" s="217"/>
      <c r="AJ78" s="217"/>
      <c r="AK78" s="217"/>
      <c r="AL78" s="127"/>
      <c r="AM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</row>
    <row r="79" spans="2:59" ht="13.5" customHeight="1" thickBot="1">
      <c r="B79" s="292"/>
      <c r="C79" s="1176" t="s">
        <v>652</v>
      </c>
      <c r="D79" s="1177" t="s">
        <v>259</v>
      </c>
      <c r="E79" s="1346">
        <f t="shared" ref="E79:P79" si="1">(E77*100/E99)-25</f>
        <v>-11.064285714285717</v>
      </c>
      <c r="F79" s="2021">
        <f t="shared" si="1"/>
        <v>1.2857142857142847</v>
      </c>
      <c r="G79" s="2021">
        <f t="shared" si="1"/>
        <v>0.64375000000000071</v>
      </c>
      <c r="H79" s="2021">
        <f t="shared" si="1"/>
        <v>-3.9055555555555515</v>
      </c>
      <c r="I79" s="2021">
        <f t="shared" si="1"/>
        <v>6.2027500000000018</v>
      </c>
      <c r="J79" s="2021">
        <f t="shared" si="1"/>
        <v>-0.60666666666666202</v>
      </c>
      <c r="K79" s="2021">
        <f t="shared" si="1"/>
        <v>-5.1066666666666691</v>
      </c>
      <c r="L79" s="2021">
        <f t="shared" si="1"/>
        <v>2.0277777777777786</v>
      </c>
      <c r="M79" s="2021">
        <f t="shared" si="1"/>
        <v>7.5666666666670324E-2</v>
      </c>
      <c r="N79" s="2021">
        <f t="shared" si="1"/>
        <v>1</v>
      </c>
      <c r="O79" s="2021">
        <f t="shared" si="1"/>
        <v>-1.0000000000000036</v>
      </c>
      <c r="P79" s="2406">
        <f t="shared" si="1"/>
        <v>-0.14999999999999858</v>
      </c>
      <c r="Q79" s="1173"/>
      <c r="R79" s="359"/>
      <c r="S79" s="137"/>
      <c r="T79" s="122"/>
      <c r="U79" s="116"/>
      <c r="V79" s="402"/>
      <c r="W79" s="402"/>
      <c r="X79" s="402"/>
      <c r="Y79" s="143"/>
      <c r="Z79" s="143"/>
      <c r="AA79" s="127"/>
      <c r="AB79" s="127"/>
      <c r="AC79" s="127"/>
      <c r="AD79" s="127"/>
      <c r="AE79" s="127"/>
      <c r="AF79" s="138"/>
      <c r="AG79" s="217"/>
      <c r="AH79" s="217"/>
      <c r="AI79" s="217"/>
      <c r="AJ79" s="217"/>
      <c r="AK79" s="217"/>
      <c r="AL79" s="127"/>
      <c r="AM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27"/>
      <c r="BC79" s="223"/>
      <c r="BD79" s="446"/>
      <c r="BE79" s="127"/>
      <c r="BF79" s="127"/>
      <c r="BG79" s="127"/>
    </row>
    <row r="80" spans="2:59" ht="16.5" customHeight="1">
      <c r="B80" s="104"/>
      <c r="C80" s="203" t="s">
        <v>141</v>
      </c>
      <c r="D80" s="104"/>
      <c r="E80" s="413"/>
      <c r="F80" s="1199"/>
      <c r="G80" s="1199"/>
      <c r="H80" s="1108"/>
      <c r="I80" s="1108"/>
      <c r="J80" s="1108"/>
      <c r="K80" s="1108"/>
      <c r="L80" s="1108"/>
      <c r="M80" s="1108"/>
      <c r="N80" s="1108"/>
      <c r="O80" s="1108"/>
      <c r="P80" s="1200"/>
      <c r="Q80" s="1173"/>
      <c r="R80" s="71"/>
      <c r="S80" s="148"/>
      <c r="T80" s="215"/>
      <c r="U80" s="127"/>
      <c r="V80" s="143"/>
      <c r="W80" s="143"/>
      <c r="X80" s="143"/>
      <c r="Y80" s="143"/>
      <c r="Z80" s="143"/>
      <c r="AA80" s="127"/>
      <c r="AB80" s="127"/>
      <c r="AC80" s="127"/>
      <c r="AD80" s="127"/>
      <c r="AE80" s="127"/>
      <c r="AF80" s="180"/>
      <c r="AG80" s="217"/>
      <c r="AH80" s="217"/>
      <c r="AI80" s="217"/>
      <c r="AJ80" s="217"/>
      <c r="AK80" s="217"/>
      <c r="AL80" s="137"/>
      <c r="AM80" s="399"/>
      <c r="AO80" s="118"/>
      <c r="AP80" s="217"/>
      <c r="AQ80" s="435"/>
      <c r="AR80" s="217"/>
      <c r="AS80" s="218"/>
      <c r="AT80" s="217"/>
      <c r="AU80" s="400"/>
      <c r="AV80" s="181"/>
      <c r="AW80" s="435"/>
      <c r="AX80" s="217"/>
      <c r="AY80" s="181"/>
      <c r="AZ80" s="217"/>
      <c r="BA80" s="217"/>
      <c r="BB80" s="217"/>
      <c r="BC80" s="149"/>
      <c r="BD80" s="446"/>
      <c r="BE80" s="127"/>
      <c r="BF80" s="127"/>
      <c r="BG80" s="127"/>
    </row>
    <row r="81" spans="2:59">
      <c r="B81" s="2670" t="s">
        <v>844</v>
      </c>
      <c r="C81" s="553" t="s">
        <v>843</v>
      </c>
      <c r="D81" s="529">
        <v>60</v>
      </c>
      <c r="E81" s="270">
        <v>4.2</v>
      </c>
      <c r="F81" s="390">
        <v>1.2E-2</v>
      </c>
      <c r="G81" s="390">
        <v>0.02</v>
      </c>
      <c r="H81" s="730">
        <v>0</v>
      </c>
      <c r="I81" s="1445">
        <v>24.6</v>
      </c>
      <c r="J81" s="296">
        <v>22.2</v>
      </c>
      <c r="K81" s="296">
        <v>9</v>
      </c>
      <c r="L81" s="296">
        <v>0.42</v>
      </c>
      <c r="M81" s="296">
        <v>56.7</v>
      </c>
      <c r="N81" s="296">
        <v>1.8E-3</v>
      </c>
      <c r="O81" s="296">
        <v>1.8000000000000001E-4</v>
      </c>
      <c r="P81" s="1194">
        <v>1.0200000000000001E-2</v>
      </c>
      <c r="Q81" s="525">
        <v>6</v>
      </c>
      <c r="R81" s="384"/>
      <c r="S81" s="41"/>
      <c r="T81" s="122"/>
      <c r="U81" s="118"/>
      <c r="V81" s="138"/>
      <c r="W81" s="138"/>
      <c r="X81" s="218"/>
      <c r="Y81" s="127"/>
      <c r="Z81" s="127"/>
      <c r="AA81" s="127"/>
      <c r="AB81" s="127"/>
      <c r="AC81" s="127"/>
      <c r="AD81" s="127"/>
      <c r="AE81" s="127"/>
      <c r="AF81" s="242"/>
      <c r="AG81" s="263"/>
      <c r="AH81" s="263"/>
      <c r="AI81" s="263"/>
      <c r="AJ81" s="263"/>
      <c r="AK81" s="242"/>
      <c r="AL81" s="137"/>
      <c r="AM81" s="122"/>
      <c r="AO81" s="118"/>
      <c r="AP81" s="138"/>
      <c r="AQ81" s="138"/>
      <c r="AR81" s="402"/>
      <c r="AS81" s="218"/>
      <c r="AT81" s="138"/>
      <c r="AU81" s="217"/>
      <c r="AV81" s="217"/>
      <c r="AW81" s="217"/>
      <c r="AX81" s="217"/>
      <c r="AY81" s="217"/>
      <c r="AZ81" s="217"/>
      <c r="BA81" s="217"/>
      <c r="BB81" s="217"/>
      <c r="BC81" s="149"/>
      <c r="BD81" s="446"/>
      <c r="BE81" s="127"/>
      <c r="BF81" s="127"/>
      <c r="BG81" s="127"/>
    </row>
    <row r="82" spans="2:59">
      <c r="B82" s="2793" t="s">
        <v>900</v>
      </c>
      <c r="C82" s="1492" t="s">
        <v>263</v>
      </c>
      <c r="D82" s="1381">
        <v>250</v>
      </c>
      <c r="E82" s="2408">
        <v>8.125</v>
      </c>
      <c r="F82" s="1576">
        <v>3.5299999999999998E-2</v>
      </c>
      <c r="G82" s="1576">
        <v>7.46E-2</v>
      </c>
      <c r="H82" s="1603">
        <v>143</v>
      </c>
      <c r="I82" s="1604">
        <v>33.81</v>
      </c>
      <c r="J82" s="1604">
        <v>51.6</v>
      </c>
      <c r="K82" s="1576">
        <v>10.776999999999999</v>
      </c>
      <c r="L82" s="1604">
        <v>1.895</v>
      </c>
      <c r="M82" s="1604">
        <v>23.725000000000001</v>
      </c>
      <c r="N82" s="1604">
        <v>0</v>
      </c>
      <c r="O82" s="1604">
        <v>0</v>
      </c>
      <c r="P82" s="2491">
        <v>0</v>
      </c>
      <c r="Q82" s="1490">
        <v>21</v>
      </c>
      <c r="R82" s="71"/>
      <c r="S82" s="11"/>
      <c r="T82" s="122"/>
      <c r="U82" s="11"/>
      <c r="V82" s="402"/>
      <c r="W82" s="402"/>
      <c r="X82" s="218"/>
      <c r="Y82" s="127"/>
      <c r="Z82" s="127"/>
      <c r="AA82" s="127"/>
      <c r="AB82" s="127"/>
      <c r="AC82" s="127"/>
      <c r="AD82" s="127"/>
      <c r="AE82" s="127"/>
      <c r="AF82" s="442"/>
      <c r="AG82" s="443"/>
      <c r="AH82" s="442"/>
      <c r="AI82" s="689"/>
      <c r="AJ82" s="1369"/>
      <c r="AK82" s="437"/>
      <c r="AL82" s="137"/>
      <c r="AM82" s="122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2"/>
      <c r="BD82" s="446"/>
      <c r="BE82" s="127"/>
      <c r="BF82" s="127"/>
      <c r="BG82" s="127"/>
    </row>
    <row r="83" spans="2:59">
      <c r="B83" s="2794" t="s">
        <v>631</v>
      </c>
      <c r="C83" s="1494" t="s">
        <v>329</v>
      </c>
      <c r="D83" s="1382">
        <v>200</v>
      </c>
      <c r="E83" s="385">
        <v>2.68</v>
      </c>
      <c r="F83" s="386">
        <v>0.09</v>
      </c>
      <c r="G83" s="387">
        <v>0.04</v>
      </c>
      <c r="H83" s="1142">
        <v>391</v>
      </c>
      <c r="I83" s="296">
        <v>26</v>
      </c>
      <c r="J83" s="296">
        <v>68</v>
      </c>
      <c r="K83" s="1122">
        <v>24</v>
      </c>
      <c r="L83" s="296">
        <v>1.19</v>
      </c>
      <c r="M83" s="296">
        <v>0</v>
      </c>
      <c r="N83" s="296">
        <v>0</v>
      </c>
      <c r="O83" s="1193">
        <v>0</v>
      </c>
      <c r="P83" s="1194">
        <v>0</v>
      </c>
      <c r="Q83" s="1495">
        <v>41</v>
      </c>
      <c r="S83" s="41"/>
      <c r="T83" s="7"/>
      <c r="U83" s="116"/>
      <c r="V83" s="181"/>
      <c r="W83" s="217"/>
      <c r="X83" s="218"/>
      <c r="Y83" s="127"/>
      <c r="Z83" s="127"/>
      <c r="AA83" s="127"/>
      <c r="AB83" s="127"/>
      <c r="AC83" s="127"/>
      <c r="AD83" s="127"/>
      <c r="AE83" s="453"/>
      <c r="AF83" s="453"/>
      <c r="AG83" s="453"/>
      <c r="AH83" s="453"/>
      <c r="AI83" s="453"/>
      <c r="AJ83" s="453"/>
      <c r="AK83" s="453"/>
      <c r="AL83" s="137"/>
      <c r="AM83" s="122"/>
      <c r="AO83" s="118"/>
      <c r="AP83" s="138"/>
      <c r="AQ83" s="138"/>
      <c r="AR83" s="138"/>
      <c r="AS83" s="218"/>
      <c r="AT83" s="138"/>
      <c r="AU83" s="138"/>
      <c r="AV83" s="138"/>
      <c r="AW83" s="138"/>
      <c r="AX83" s="138"/>
      <c r="AY83" s="138"/>
      <c r="AZ83" s="138"/>
      <c r="BA83" s="138"/>
      <c r="BB83" s="217"/>
      <c r="BC83" s="149"/>
      <c r="BD83" s="446"/>
      <c r="BE83" s="127"/>
      <c r="BF83" s="127"/>
      <c r="BG83" s="127"/>
    </row>
    <row r="84" spans="2:59" ht="17.25" customHeight="1">
      <c r="B84" s="2795" t="s">
        <v>757</v>
      </c>
      <c r="C84" s="1496" t="s">
        <v>316</v>
      </c>
      <c r="D84" s="1381" t="s">
        <v>633</v>
      </c>
      <c r="E84" s="2408">
        <v>5.61</v>
      </c>
      <c r="F84" s="1576">
        <v>0.11899999999999999</v>
      </c>
      <c r="G84" s="1576">
        <v>0.308</v>
      </c>
      <c r="H84" s="1603">
        <v>138.65</v>
      </c>
      <c r="I84" s="1604">
        <v>33.159999999999997</v>
      </c>
      <c r="J84" s="1604">
        <v>98.12</v>
      </c>
      <c r="K84" s="1604">
        <v>11.22</v>
      </c>
      <c r="L84" s="1604">
        <v>2.8730000000000002</v>
      </c>
      <c r="M84" s="1604">
        <v>92.265000000000001</v>
      </c>
      <c r="N84" s="2556">
        <v>3.2000000000000001E-2</v>
      </c>
      <c r="O84" s="1604">
        <v>1.6E-2</v>
      </c>
      <c r="P84" s="2491">
        <v>1.3280000000000001</v>
      </c>
      <c r="Q84" s="1490">
        <v>60</v>
      </c>
      <c r="R84" s="359"/>
      <c r="S84" s="106"/>
      <c r="T84" s="391"/>
      <c r="U84" s="127"/>
      <c r="V84" s="402"/>
      <c r="W84" s="402"/>
      <c r="X84" s="218"/>
      <c r="Y84" s="127"/>
      <c r="Z84" s="127"/>
      <c r="AA84" s="127"/>
      <c r="AB84" s="127"/>
      <c r="AC84" s="127"/>
      <c r="AD84" s="127"/>
      <c r="AE84" s="217"/>
      <c r="AF84" s="217"/>
      <c r="AG84" s="217"/>
      <c r="AH84" s="217"/>
      <c r="AI84" s="217"/>
      <c r="AJ84" s="217"/>
      <c r="AK84" s="217"/>
      <c r="AL84" s="137"/>
      <c r="AM84" s="122"/>
      <c r="AO84" s="118"/>
      <c r="AP84" s="138"/>
      <c r="AQ84" s="138"/>
      <c r="AR84" s="138"/>
      <c r="AS84" s="218"/>
      <c r="AT84" s="138"/>
      <c r="AU84" s="138"/>
      <c r="AV84" s="138"/>
      <c r="AW84" s="138"/>
      <c r="AX84" s="138"/>
      <c r="AY84" s="138"/>
      <c r="AZ84" s="138"/>
      <c r="BA84" s="138"/>
      <c r="BB84" s="217"/>
      <c r="BC84" s="149"/>
      <c r="BD84" s="446"/>
      <c r="BE84" s="127"/>
      <c r="BF84" s="127"/>
      <c r="BG84" s="127"/>
    </row>
    <row r="85" spans="2:59" ht="16.5" customHeight="1">
      <c r="B85" s="2793" t="s">
        <v>726</v>
      </c>
      <c r="C85" s="1031" t="s">
        <v>725</v>
      </c>
      <c r="D85" s="1380">
        <v>200</v>
      </c>
      <c r="E85" s="2396">
        <v>1.1193</v>
      </c>
      <c r="F85" s="395">
        <v>6.5000000000000002E-2</v>
      </c>
      <c r="G85" s="395">
        <v>0.26300000000000001</v>
      </c>
      <c r="H85" s="1050">
        <v>28.459</v>
      </c>
      <c r="I85" s="2397">
        <v>231.47399999999999</v>
      </c>
      <c r="J85" s="1446">
        <v>183.12</v>
      </c>
      <c r="K85" s="395">
        <v>35.549999999999997</v>
      </c>
      <c r="L85" s="1446">
        <v>0.78400000000000003</v>
      </c>
      <c r="M85" s="1446">
        <v>134.791</v>
      </c>
      <c r="N85" s="1446">
        <v>0</v>
      </c>
      <c r="O85" s="1446">
        <v>5.4000000000000001E-4</v>
      </c>
      <c r="P85" s="2402">
        <v>6.9000000000000006E-2</v>
      </c>
      <c r="Q85" s="1497">
        <v>85</v>
      </c>
      <c r="S85" s="41"/>
      <c r="T85" s="7"/>
      <c r="U85" s="118"/>
      <c r="V85" s="402"/>
      <c r="W85" s="402"/>
      <c r="X85" s="218"/>
      <c r="Y85" s="127"/>
      <c r="Z85" s="127"/>
      <c r="AA85" s="127"/>
      <c r="AB85" s="127"/>
      <c r="AC85" s="127"/>
      <c r="AD85" s="127"/>
      <c r="AE85" s="217"/>
      <c r="AF85" s="138"/>
      <c r="AG85" s="217"/>
      <c r="AH85" s="217"/>
      <c r="AI85" s="217"/>
      <c r="AJ85" s="217"/>
      <c r="AK85" s="217"/>
      <c r="AL85" s="127"/>
      <c r="AM85" s="215"/>
      <c r="AO85" s="127"/>
      <c r="AP85" s="138"/>
      <c r="AQ85" s="138"/>
      <c r="AR85" s="138"/>
      <c r="AS85" s="218"/>
      <c r="AT85" s="138"/>
      <c r="AU85" s="138"/>
      <c r="AV85" s="138"/>
      <c r="AW85" s="138"/>
      <c r="AX85" s="138"/>
      <c r="AY85" s="138"/>
      <c r="AZ85" s="138"/>
      <c r="BA85" s="138"/>
      <c r="BB85" s="217"/>
      <c r="BC85" s="149"/>
      <c r="BD85" s="446"/>
      <c r="BE85" s="127"/>
      <c r="BF85" s="127"/>
      <c r="BG85" s="127"/>
    </row>
    <row r="86" spans="2:59" ht="15" customHeight="1">
      <c r="B86" s="1475" t="s">
        <v>9</v>
      </c>
      <c r="C86" s="1017" t="s">
        <v>10</v>
      </c>
      <c r="D86" s="1380">
        <v>70</v>
      </c>
      <c r="E86" s="2405">
        <v>0.14000000000000001</v>
      </c>
      <c r="F86" s="1446">
        <v>2.5000000000000001E-2</v>
      </c>
      <c r="G86" s="1446">
        <v>2.3E-2</v>
      </c>
      <c r="H86" s="1050">
        <v>0</v>
      </c>
      <c r="I86" s="2399">
        <v>110.01300000000001</v>
      </c>
      <c r="J86" s="1446">
        <v>90.3</v>
      </c>
      <c r="K86" s="1446">
        <v>28.7</v>
      </c>
      <c r="L86" s="2402">
        <v>7.0000000000000007E-2</v>
      </c>
      <c r="M86" s="2404">
        <v>52.03</v>
      </c>
      <c r="N86" s="1446">
        <v>0</v>
      </c>
      <c r="O86" s="1446">
        <v>0</v>
      </c>
      <c r="P86" s="2401">
        <v>0</v>
      </c>
      <c r="Q86" s="2724">
        <v>18</v>
      </c>
      <c r="R86" s="71"/>
      <c r="S86" s="11"/>
      <c r="T86" s="7"/>
      <c r="U86" s="127"/>
      <c r="V86" s="402"/>
      <c r="W86" s="402"/>
      <c r="X86" s="218"/>
      <c r="Y86" s="127"/>
      <c r="Z86" s="127"/>
      <c r="AA86" s="127"/>
      <c r="AB86" s="127"/>
      <c r="AC86" s="127"/>
      <c r="AD86" s="127"/>
      <c r="AE86" s="217"/>
      <c r="AF86" s="217"/>
      <c r="AG86" s="217"/>
      <c r="AH86" s="217"/>
      <c r="AI86" s="217"/>
      <c r="AJ86" s="217"/>
      <c r="AK86" s="217"/>
      <c r="AL86" s="139"/>
      <c r="AM86" s="122"/>
      <c r="AO86" s="118"/>
      <c r="AP86" s="138"/>
      <c r="AQ86" s="138"/>
      <c r="AR86" s="138"/>
      <c r="AS86" s="218"/>
      <c r="AT86" s="138"/>
      <c r="AU86" s="138"/>
      <c r="AV86" s="402"/>
      <c r="AW86" s="138"/>
      <c r="AX86" s="138"/>
      <c r="AY86" s="138"/>
      <c r="AZ86" s="138"/>
      <c r="BA86" s="138"/>
      <c r="BB86" s="217"/>
      <c r="BC86" s="149"/>
      <c r="BD86" s="446"/>
      <c r="BE86" s="127"/>
      <c r="BF86" s="127"/>
      <c r="BG86" s="127"/>
    </row>
    <row r="87" spans="2:59" ht="13.5" customHeight="1" thickBot="1">
      <c r="B87" s="1475" t="s">
        <v>9</v>
      </c>
      <c r="C87" s="1040" t="s">
        <v>643</v>
      </c>
      <c r="D87" s="1482">
        <v>40</v>
      </c>
      <c r="E87" s="396">
        <v>0</v>
      </c>
      <c r="F87" s="398">
        <v>0.08</v>
      </c>
      <c r="G87" s="398">
        <v>0</v>
      </c>
      <c r="H87" s="730">
        <v>0</v>
      </c>
      <c r="I87" s="296">
        <v>33.200000000000003</v>
      </c>
      <c r="J87" s="296">
        <v>60.54</v>
      </c>
      <c r="K87" s="390">
        <v>19.68</v>
      </c>
      <c r="L87" s="296">
        <v>0.04</v>
      </c>
      <c r="M87" s="296">
        <v>57.6</v>
      </c>
      <c r="N87" s="296">
        <v>1E-3</v>
      </c>
      <c r="O87" s="1193">
        <v>2.0000000000000001E-4</v>
      </c>
      <c r="P87" s="1138">
        <v>0</v>
      </c>
      <c r="Q87" s="2725">
        <v>19</v>
      </c>
      <c r="R87" s="359"/>
      <c r="S87" s="106"/>
      <c r="T87" s="391"/>
      <c r="U87" s="116"/>
      <c r="V87" s="138"/>
      <c r="W87" s="138"/>
      <c r="X87" s="218"/>
      <c r="Y87" s="127"/>
      <c r="Z87" s="127"/>
      <c r="AA87" s="127"/>
      <c r="AB87" s="127"/>
      <c r="AC87" s="127"/>
      <c r="AD87" s="127"/>
      <c r="AE87" s="217"/>
      <c r="AF87" s="217"/>
      <c r="AG87" s="217"/>
      <c r="AH87" s="217"/>
      <c r="AI87" s="217"/>
      <c r="AJ87" s="217"/>
      <c r="AK87" s="217"/>
      <c r="AL87" s="214"/>
      <c r="AM87" s="126"/>
      <c r="AO87" s="116"/>
      <c r="AP87" s="138"/>
      <c r="AQ87" s="138"/>
      <c r="AR87" s="138"/>
      <c r="AS87" s="218"/>
      <c r="AT87" s="138"/>
      <c r="AU87" s="138"/>
      <c r="AV87" s="402"/>
      <c r="AW87" s="138"/>
      <c r="AX87" s="138"/>
      <c r="AY87" s="138"/>
      <c r="AZ87" s="138"/>
      <c r="BA87" s="138"/>
      <c r="BB87" s="217"/>
      <c r="BC87" s="149"/>
      <c r="BD87" s="446"/>
      <c r="BE87" s="127"/>
      <c r="BF87" s="127"/>
      <c r="BG87" s="127"/>
    </row>
    <row r="88" spans="2:59" ht="12.75" customHeight="1">
      <c r="B88" s="533" t="s">
        <v>247</v>
      </c>
      <c r="C88" s="1201"/>
      <c r="D88" s="2047">
        <f>D81+D82+D83+D85+D86+90+30+D87</f>
        <v>940</v>
      </c>
      <c r="E88" s="545">
        <f t="shared" ref="E88:P88" si="2">SUM(E81:E87)</f>
        <v>21.874299999999998</v>
      </c>
      <c r="F88" s="1075">
        <f t="shared" si="2"/>
        <v>0.42630000000000001</v>
      </c>
      <c r="G88" s="1075">
        <f t="shared" si="2"/>
        <v>0.72860000000000003</v>
      </c>
      <c r="H88" s="2526">
        <f t="shared" si="2"/>
        <v>701.10899999999992</v>
      </c>
      <c r="I88" s="2527">
        <f t="shared" si="2"/>
        <v>492.25700000000001</v>
      </c>
      <c r="J88" s="2522">
        <f t="shared" si="2"/>
        <v>573.88</v>
      </c>
      <c r="K88" s="2523">
        <f t="shared" si="2"/>
        <v>138.92699999999999</v>
      </c>
      <c r="L88" s="2522">
        <f t="shared" si="2"/>
        <v>7.2720000000000002</v>
      </c>
      <c r="M88" s="2524">
        <f t="shared" si="2"/>
        <v>417.11099999999999</v>
      </c>
      <c r="N88" s="2524">
        <f t="shared" si="2"/>
        <v>3.4800000000000005E-2</v>
      </c>
      <c r="O88" s="2524">
        <f t="shared" si="2"/>
        <v>1.6919999999999998E-2</v>
      </c>
      <c r="P88" s="2525">
        <f t="shared" si="2"/>
        <v>1.4072</v>
      </c>
      <c r="Q88" s="1173"/>
      <c r="S88" s="41"/>
      <c r="T88" s="7"/>
      <c r="U88" s="118"/>
      <c r="V88" s="1370"/>
      <c r="W88" s="2082"/>
      <c r="X88" s="2082"/>
      <c r="Y88" s="263"/>
      <c r="Z88" s="446"/>
      <c r="AA88" s="127"/>
      <c r="AB88" s="127"/>
      <c r="AC88" s="127"/>
      <c r="AD88" s="127"/>
      <c r="AE88" s="217"/>
      <c r="AF88" s="138"/>
      <c r="AG88" s="217"/>
      <c r="AH88" s="217"/>
      <c r="AI88" s="217"/>
      <c r="AJ88" s="217"/>
      <c r="AK88" s="217"/>
      <c r="AL88" s="180"/>
      <c r="AM88" s="122"/>
      <c r="AO88" s="118"/>
      <c r="AP88" s="138"/>
      <c r="AQ88" s="402"/>
      <c r="AR88" s="138"/>
      <c r="AS88" s="218"/>
      <c r="AT88" s="138"/>
      <c r="AU88" s="138"/>
      <c r="AV88" s="138"/>
      <c r="AW88" s="138"/>
      <c r="AX88" s="138"/>
      <c r="AY88" s="138"/>
      <c r="AZ88" s="277"/>
      <c r="BA88" s="138"/>
      <c r="BB88" s="217"/>
      <c r="BC88" s="149"/>
      <c r="BD88" s="446"/>
      <c r="BE88" s="127"/>
      <c r="BF88" s="127"/>
      <c r="BG88" s="127"/>
    </row>
    <row r="89" spans="2:59" ht="16.5" customHeight="1">
      <c r="B89" s="487"/>
      <c r="C89" s="1206" t="s">
        <v>11</v>
      </c>
      <c r="D89" s="2027">
        <v>0.35</v>
      </c>
      <c r="E89" s="1319">
        <v>24.5</v>
      </c>
      <c r="F89" s="1320">
        <v>0.49</v>
      </c>
      <c r="G89" s="1321">
        <v>0.56000000000000005</v>
      </c>
      <c r="H89" s="1322">
        <v>315</v>
      </c>
      <c r="I89" s="1244">
        <v>420</v>
      </c>
      <c r="J89" s="1323">
        <v>420</v>
      </c>
      <c r="K89" s="1322">
        <v>105</v>
      </c>
      <c r="L89" s="1320">
        <v>6.3</v>
      </c>
      <c r="M89" s="1324">
        <v>420</v>
      </c>
      <c r="N89" s="1320">
        <v>3.5000000000000003E-2</v>
      </c>
      <c r="O89" s="1321">
        <v>1.7500000000000002E-2</v>
      </c>
      <c r="P89" s="1345">
        <v>1.4</v>
      </c>
      <c r="Q89" s="1173"/>
      <c r="R89" s="359"/>
      <c r="S89" s="56"/>
      <c r="T89" s="391"/>
      <c r="U89" s="127"/>
      <c r="V89" s="981"/>
      <c r="W89" s="981"/>
      <c r="X89" s="981"/>
      <c r="Y89" s="853"/>
      <c r="Z89" s="143"/>
      <c r="AA89" s="127"/>
      <c r="AB89" s="127"/>
      <c r="AC89" s="127"/>
      <c r="AD89" s="127"/>
      <c r="AE89" s="217"/>
      <c r="AF89" s="138"/>
      <c r="AG89" s="217"/>
      <c r="AH89" s="217"/>
      <c r="AI89" s="217"/>
      <c r="AJ89" s="217"/>
      <c r="AK89" s="217"/>
      <c r="AL89" s="127"/>
      <c r="AM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  <c r="BA89" s="127"/>
      <c r="BB89" s="127"/>
      <c r="BC89" s="149"/>
      <c r="BD89" s="446"/>
      <c r="BE89" s="127"/>
      <c r="BF89" s="127"/>
      <c r="BG89" s="127"/>
    </row>
    <row r="90" spans="2:59" ht="16.5" customHeight="1" thickBot="1">
      <c r="B90" s="292"/>
      <c r="C90" s="1176" t="s">
        <v>652</v>
      </c>
      <c r="D90" s="1177" t="s">
        <v>259</v>
      </c>
      <c r="E90" s="2020">
        <f t="shared" ref="E90:P90" si="3">(E88*100/E99)-35</f>
        <v>-3.7510000000000012</v>
      </c>
      <c r="F90" s="2021">
        <f t="shared" si="3"/>
        <v>-4.5499999999999972</v>
      </c>
      <c r="G90" s="2021">
        <f t="shared" si="3"/>
        <v>10.537499999999994</v>
      </c>
      <c r="H90" s="2021">
        <f t="shared" si="3"/>
        <v>42.900999999999996</v>
      </c>
      <c r="I90" s="2021">
        <f t="shared" si="3"/>
        <v>6.0214166666666671</v>
      </c>
      <c r="J90" s="2021">
        <f t="shared" si="3"/>
        <v>12.823333333333331</v>
      </c>
      <c r="K90" s="2021">
        <f t="shared" si="3"/>
        <v>11.308999999999997</v>
      </c>
      <c r="L90" s="2021">
        <f t="shared" si="3"/>
        <v>5.4000000000000057</v>
      </c>
      <c r="M90" s="2021">
        <f t="shared" si="3"/>
        <v>-0.24074999999999847</v>
      </c>
      <c r="N90" s="2022">
        <f t="shared" si="3"/>
        <v>-0.19999999999999574</v>
      </c>
      <c r="O90" s="2021">
        <f t="shared" si="3"/>
        <v>-1.1600000000000108</v>
      </c>
      <c r="P90" s="2023">
        <f t="shared" si="3"/>
        <v>0.17999999999999972</v>
      </c>
      <c r="Q90" s="1173"/>
      <c r="R90" s="359"/>
      <c r="S90" s="41"/>
      <c r="T90" s="7"/>
      <c r="U90" s="118"/>
      <c r="V90" s="402"/>
      <c r="W90" s="402"/>
      <c r="X90" s="402"/>
      <c r="Y90" s="143"/>
      <c r="Z90" s="143"/>
      <c r="AA90" s="127"/>
      <c r="AB90" s="127"/>
      <c r="AC90" s="127"/>
      <c r="AD90" s="127"/>
      <c r="AE90" s="217"/>
      <c r="AF90" s="138"/>
      <c r="AG90" s="217"/>
      <c r="AH90" s="217"/>
      <c r="AI90" s="217"/>
      <c r="AJ90" s="217"/>
      <c r="AK90" s="217"/>
      <c r="AL90" s="127"/>
      <c r="AM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  <c r="BA90" s="127"/>
      <c r="BB90" s="127"/>
      <c r="BC90" s="127"/>
      <c r="BD90" s="446"/>
      <c r="BE90" s="127"/>
      <c r="BF90" s="127"/>
      <c r="BG90" s="127"/>
    </row>
    <row r="91" spans="2:59" ht="16.5" customHeight="1">
      <c r="B91" s="1016"/>
      <c r="C91" s="572" t="s">
        <v>303</v>
      </c>
      <c r="D91" s="104"/>
      <c r="E91" s="1139"/>
      <c r="F91" s="1140"/>
      <c r="G91" s="1140"/>
      <c r="H91" s="1137"/>
      <c r="I91" s="1137"/>
      <c r="J91" s="1137"/>
      <c r="K91" s="1137"/>
      <c r="L91" s="1137"/>
      <c r="M91" s="1137"/>
      <c r="N91" s="1137"/>
      <c r="O91" s="1137"/>
      <c r="P91" s="1192"/>
      <c r="Q91" s="1173"/>
      <c r="S91" s="41"/>
      <c r="T91" s="7"/>
      <c r="U91" s="118"/>
      <c r="V91" s="143"/>
      <c r="W91" s="143"/>
      <c r="X91" s="143"/>
      <c r="Y91" s="143"/>
      <c r="Z91" s="143"/>
      <c r="AA91" s="127"/>
      <c r="AB91" s="127"/>
      <c r="AC91" s="127"/>
      <c r="AD91" s="127"/>
      <c r="AE91" s="1372"/>
      <c r="AF91" s="1373"/>
      <c r="AG91" s="1372"/>
      <c r="AH91" s="1372"/>
      <c r="AI91" s="1372"/>
      <c r="AJ91" s="1372"/>
      <c r="AK91" s="1374"/>
      <c r="AL91" s="121"/>
      <c r="AM91" s="121"/>
      <c r="AO91" s="121"/>
      <c r="AP91" s="121"/>
      <c r="AQ91" s="121"/>
      <c r="AR91" s="121"/>
      <c r="AS91" s="121"/>
      <c r="AT91" s="127"/>
      <c r="AU91" s="127"/>
      <c r="AV91" s="127"/>
      <c r="AW91" s="127"/>
      <c r="AX91" s="121"/>
      <c r="AY91" s="121"/>
      <c r="AZ91" s="127"/>
      <c r="BA91" s="127"/>
      <c r="BB91" s="149"/>
      <c r="BC91" s="149"/>
      <c r="BD91" s="446"/>
      <c r="BE91" s="127"/>
      <c r="BF91" s="127"/>
      <c r="BG91" s="127"/>
    </row>
    <row r="92" spans="2:59" ht="17.25" customHeight="1">
      <c r="B92" s="2188" t="s">
        <v>613</v>
      </c>
      <c r="C92" s="925" t="s">
        <v>13</v>
      </c>
      <c r="D92" s="1380">
        <v>200</v>
      </c>
      <c r="E92" s="2396">
        <v>0.04</v>
      </c>
      <c r="F92" s="395">
        <v>0</v>
      </c>
      <c r="G92" s="395">
        <v>0.01</v>
      </c>
      <c r="H92" s="1050">
        <v>0.3</v>
      </c>
      <c r="I92" s="1446">
        <v>4.5</v>
      </c>
      <c r="J92" s="1446">
        <v>7.2</v>
      </c>
      <c r="K92" s="1446">
        <v>3.8</v>
      </c>
      <c r="L92" s="1446">
        <v>0.73</v>
      </c>
      <c r="M92" s="1446">
        <v>20.77</v>
      </c>
      <c r="N92" s="1446">
        <v>0</v>
      </c>
      <c r="O92" s="1446">
        <v>0</v>
      </c>
      <c r="P92" s="2402">
        <v>0</v>
      </c>
      <c r="Q92" s="1474">
        <v>73</v>
      </c>
      <c r="S92" s="127"/>
      <c r="T92" s="136"/>
      <c r="U92" s="127"/>
      <c r="V92" s="402"/>
      <c r="W92" s="402"/>
      <c r="X92" s="218"/>
      <c r="Y92" s="127"/>
      <c r="Z92" s="1367"/>
      <c r="AA92" s="127"/>
      <c r="AB92" s="127"/>
      <c r="AC92" s="127"/>
      <c r="AD92" s="127"/>
      <c r="AE92" s="442"/>
      <c r="AF92" s="442"/>
      <c r="AG92" s="443"/>
      <c r="AH92" s="442"/>
      <c r="AI92" s="689"/>
      <c r="AJ92" s="1369"/>
      <c r="AK92" s="442"/>
      <c r="AL92" s="138"/>
      <c r="AM92" s="138"/>
      <c r="AO92" s="138"/>
      <c r="AP92" s="138"/>
      <c r="AQ92" s="138"/>
      <c r="AR92" s="138"/>
      <c r="AS92" s="127"/>
      <c r="AT92" s="127"/>
      <c r="AU92" s="127"/>
      <c r="AV92" s="127"/>
      <c r="AW92" s="127"/>
      <c r="AX92" s="226"/>
      <c r="AY92" s="121"/>
      <c r="AZ92" s="127"/>
      <c r="BA92" s="127"/>
      <c r="BB92" s="122"/>
      <c r="BC92" s="122"/>
      <c r="BD92" s="121"/>
      <c r="BE92" s="127"/>
      <c r="BF92" s="127"/>
      <c r="BG92" s="127"/>
    </row>
    <row r="93" spans="2:59" ht="15" customHeight="1">
      <c r="B93" s="1778" t="s">
        <v>758</v>
      </c>
      <c r="C93" s="925" t="s">
        <v>666</v>
      </c>
      <c r="D93" s="1380" t="s">
        <v>670</v>
      </c>
      <c r="E93" s="270">
        <v>0.17</v>
      </c>
      <c r="F93" s="390">
        <v>2.1999999999999999E-2</v>
      </c>
      <c r="G93" s="390">
        <v>0.06</v>
      </c>
      <c r="H93" s="1087">
        <v>39</v>
      </c>
      <c r="I93" s="296">
        <v>179.5</v>
      </c>
      <c r="J93" s="296">
        <v>113.7</v>
      </c>
      <c r="K93" s="296">
        <v>17.600000000000001</v>
      </c>
      <c r="L93" s="1446">
        <v>0.17499999999999999</v>
      </c>
      <c r="M93" s="296">
        <v>45.22</v>
      </c>
      <c r="N93" s="296">
        <v>0</v>
      </c>
      <c r="O93" s="296">
        <v>0.05</v>
      </c>
      <c r="P93" s="1138">
        <v>0.1</v>
      </c>
      <c r="Q93" s="1490">
        <v>16</v>
      </c>
      <c r="S93" s="127"/>
      <c r="T93" s="136"/>
      <c r="U93" s="127"/>
      <c r="V93" s="402"/>
      <c r="W93" s="138"/>
      <c r="X93" s="218"/>
      <c r="Y93" s="127"/>
      <c r="Z93" s="770"/>
      <c r="AA93" s="217"/>
      <c r="AB93" s="217"/>
      <c r="AC93" s="217"/>
      <c r="AD93" s="217"/>
      <c r="AE93" s="217"/>
      <c r="AF93" s="217"/>
      <c r="AG93" s="217"/>
      <c r="AH93" s="217"/>
      <c r="AI93" s="217"/>
      <c r="AJ93" s="217"/>
      <c r="AK93" s="217"/>
      <c r="AL93" s="220"/>
      <c r="AM93" s="220"/>
      <c r="AO93" s="220"/>
      <c r="AP93" s="220"/>
      <c r="AQ93" s="220"/>
      <c r="AR93" s="220"/>
      <c r="AS93" s="127"/>
      <c r="AT93" s="127"/>
      <c r="AU93" s="127"/>
      <c r="AV93" s="127"/>
      <c r="AW93" s="127"/>
      <c r="AX93" s="226"/>
      <c r="AY93" s="121"/>
      <c r="AZ93" s="127"/>
      <c r="BA93" s="127"/>
      <c r="BB93" s="122"/>
      <c r="BC93" s="122"/>
      <c r="BD93" s="446"/>
      <c r="BE93" s="127"/>
      <c r="BF93" s="127"/>
      <c r="BG93" s="127"/>
    </row>
    <row r="94" spans="2:59" ht="15.75" customHeight="1" thickBot="1">
      <c r="B94" s="2481" t="s">
        <v>728</v>
      </c>
      <c r="C94" s="941" t="s">
        <v>731</v>
      </c>
      <c r="D94" s="544">
        <v>110</v>
      </c>
      <c r="E94" s="1446">
        <v>11</v>
      </c>
      <c r="F94" s="1446">
        <v>0.04</v>
      </c>
      <c r="G94" s="1446">
        <v>5.1999999999999998E-2</v>
      </c>
      <c r="H94" s="1050">
        <v>22</v>
      </c>
      <c r="I94" s="1446">
        <v>10.48</v>
      </c>
      <c r="J94" s="1446">
        <v>30.1</v>
      </c>
      <c r="K94" s="1446">
        <v>11.48</v>
      </c>
      <c r="L94" s="1446">
        <v>1.34</v>
      </c>
      <c r="M94" s="1446">
        <v>58.2</v>
      </c>
      <c r="N94" s="1446">
        <v>0.01</v>
      </c>
      <c r="O94" s="1446">
        <v>0</v>
      </c>
      <c r="P94" s="1446">
        <v>0.3</v>
      </c>
      <c r="Q94" s="1483">
        <v>70</v>
      </c>
      <c r="S94" s="127"/>
      <c r="T94" s="136"/>
      <c r="U94" s="127"/>
      <c r="V94" s="402"/>
      <c r="W94" s="402"/>
      <c r="X94" s="218"/>
      <c r="Y94" s="127"/>
      <c r="Z94" s="770"/>
      <c r="AA94" s="138"/>
      <c r="AB94" s="138"/>
      <c r="AC94" s="750"/>
      <c r="AD94" s="217"/>
      <c r="AE94" s="217"/>
      <c r="AF94" s="217"/>
      <c r="AG94" s="217"/>
      <c r="AH94" s="217"/>
      <c r="AI94" s="217"/>
      <c r="AJ94" s="217"/>
      <c r="AK94" s="217"/>
      <c r="AL94" s="220"/>
      <c r="AM94" s="220"/>
      <c r="AO94" s="220"/>
      <c r="AP94" s="220"/>
      <c r="AQ94" s="220"/>
      <c r="AR94" s="220"/>
      <c r="AS94" s="220"/>
      <c r="AT94" s="127"/>
      <c r="AU94" s="127"/>
      <c r="AV94" s="127"/>
      <c r="AW94" s="127"/>
      <c r="AX94" s="121"/>
      <c r="AY94" s="121"/>
      <c r="AZ94" s="127"/>
      <c r="BA94" s="127"/>
      <c r="BB94" s="149"/>
      <c r="BC94" s="149"/>
      <c r="BD94" s="446"/>
      <c r="BE94" s="127"/>
      <c r="BF94" s="127"/>
      <c r="BG94" s="127"/>
    </row>
    <row r="95" spans="2:59" ht="16.5" customHeight="1">
      <c r="B95" s="533" t="s">
        <v>330</v>
      </c>
      <c r="C95" s="1498"/>
      <c r="D95" s="1503">
        <f>D92+D94+15+35</f>
        <v>360</v>
      </c>
      <c r="E95" s="1353">
        <f t="shared" ref="E95:P95" si="4">SUM(E92:E94)</f>
        <v>11.21</v>
      </c>
      <c r="F95" s="1354">
        <f t="shared" si="4"/>
        <v>6.2E-2</v>
      </c>
      <c r="G95" s="1354">
        <f t="shared" si="4"/>
        <v>0.122</v>
      </c>
      <c r="H95" s="1349">
        <f t="shared" si="4"/>
        <v>61.3</v>
      </c>
      <c r="I95" s="1359">
        <f t="shared" si="4"/>
        <v>194.48</v>
      </c>
      <c r="J95" s="1357">
        <f t="shared" si="4"/>
        <v>151</v>
      </c>
      <c r="K95" s="1356">
        <f t="shared" si="4"/>
        <v>32.880000000000003</v>
      </c>
      <c r="L95" s="1357">
        <f t="shared" si="4"/>
        <v>2.2450000000000001</v>
      </c>
      <c r="M95" s="1355">
        <f t="shared" si="4"/>
        <v>124.19</v>
      </c>
      <c r="N95" s="1357">
        <f t="shared" si="4"/>
        <v>0.01</v>
      </c>
      <c r="O95" s="1357">
        <f t="shared" si="4"/>
        <v>0.05</v>
      </c>
      <c r="P95" s="1358">
        <f t="shared" si="4"/>
        <v>0.4</v>
      </c>
      <c r="Q95" s="705"/>
      <c r="R95" s="71"/>
      <c r="S95" s="127"/>
      <c r="T95" s="136"/>
      <c r="U95" s="127"/>
      <c r="V95" s="1370"/>
      <c r="W95" s="2082"/>
      <c r="X95" s="2082"/>
      <c r="Y95" s="263"/>
      <c r="Z95" s="446"/>
      <c r="AA95" s="138"/>
      <c r="AB95" s="138"/>
      <c r="AC95" s="750"/>
      <c r="AD95" s="217"/>
      <c r="AE95" s="217"/>
      <c r="AF95" s="217"/>
      <c r="AG95" s="217"/>
      <c r="AH95" s="217"/>
      <c r="AI95" s="217"/>
      <c r="AJ95" s="217"/>
      <c r="AK95" s="217"/>
      <c r="AL95" s="217"/>
      <c r="AM95" s="217"/>
      <c r="AO95" s="217"/>
      <c r="AP95" s="217"/>
      <c r="AQ95" s="217"/>
      <c r="AR95" s="217"/>
      <c r="AS95" s="217"/>
      <c r="AT95" s="127"/>
      <c r="AU95" s="127"/>
      <c r="AV95" s="127"/>
      <c r="AW95" s="127"/>
      <c r="AX95" s="121"/>
      <c r="AY95" s="121"/>
      <c r="AZ95" s="127"/>
      <c r="BA95" s="127"/>
      <c r="BB95" s="149"/>
      <c r="BC95" s="149"/>
      <c r="BD95" s="446"/>
      <c r="BE95" s="127"/>
      <c r="BF95" s="127"/>
      <c r="BG95" s="127"/>
    </row>
    <row r="96" spans="2:59" ht="17.25" customHeight="1">
      <c r="B96" s="1197"/>
      <c r="C96" s="1198" t="s">
        <v>11</v>
      </c>
      <c r="D96" s="2024">
        <v>0.1</v>
      </c>
      <c r="E96" s="1319">
        <v>7</v>
      </c>
      <c r="F96" s="1320">
        <v>0.14000000000000001</v>
      </c>
      <c r="G96" s="1321">
        <v>0.16</v>
      </c>
      <c r="H96" s="1343">
        <v>90</v>
      </c>
      <c r="I96" s="1244">
        <v>120</v>
      </c>
      <c r="J96" s="1321">
        <v>120</v>
      </c>
      <c r="K96" s="1343">
        <v>30</v>
      </c>
      <c r="L96" s="1320">
        <v>1.8</v>
      </c>
      <c r="M96" s="1324">
        <v>120</v>
      </c>
      <c r="N96" s="1320">
        <v>0.01</v>
      </c>
      <c r="O96" s="1321">
        <v>5.0000000000000001E-3</v>
      </c>
      <c r="P96" s="1345">
        <v>0.4</v>
      </c>
      <c r="Q96" s="705"/>
      <c r="R96" s="359"/>
      <c r="S96" s="148"/>
      <c r="T96" s="215"/>
      <c r="U96" s="189"/>
      <c r="V96" s="981"/>
      <c r="W96" s="981"/>
      <c r="X96" s="981"/>
      <c r="Y96" s="853"/>
      <c r="Z96" s="143"/>
      <c r="AA96" s="138"/>
      <c r="AB96" s="138"/>
      <c r="AC96" s="750"/>
      <c r="AD96" s="217"/>
      <c r="AE96" s="217"/>
      <c r="AF96" s="138"/>
      <c r="AG96" s="217"/>
      <c r="AH96" s="217"/>
      <c r="AI96" s="217"/>
      <c r="AJ96" s="217"/>
      <c r="AK96" s="217"/>
      <c r="AL96" s="127"/>
      <c r="AM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1"/>
      <c r="AY96" s="121"/>
      <c r="AZ96" s="127"/>
      <c r="BA96" s="127"/>
      <c r="BB96" s="188"/>
      <c r="BC96" s="149"/>
      <c r="BD96" s="446"/>
      <c r="BE96" s="127"/>
      <c r="BF96" s="127"/>
      <c r="BG96" s="127"/>
    </row>
    <row r="97" spans="2:59" ht="14.25" customHeight="1" thickBot="1">
      <c r="B97" s="292"/>
      <c r="C97" s="1176" t="s">
        <v>652</v>
      </c>
      <c r="D97" s="1177" t="s">
        <v>259</v>
      </c>
      <c r="E97" s="2020">
        <f t="shared" ref="E97:P97" si="5">(E95*100/E99)-10</f>
        <v>6.014285714285716</v>
      </c>
      <c r="F97" s="2021">
        <f t="shared" si="5"/>
        <v>-5.5714285714285712</v>
      </c>
      <c r="G97" s="2021">
        <f t="shared" si="5"/>
        <v>-2.3750000000000009</v>
      </c>
      <c r="H97" s="2021">
        <f t="shared" si="5"/>
        <v>-3.1888888888888891</v>
      </c>
      <c r="I97" s="2021">
        <f t="shared" si="5"/>
        <v>6.206666666666667</v>
      </c>
      <c r="J97" s="2021">
        <f t="shared" si="5"/>
        <v>2.5833333333333339</v>
      </c>
      <c r="K97" s="2021">
        <f t="shared" si="5"/>
        <v>0.96000000000000085</v>
      </c>
      <c r="L97" s="2021">
        <f t="shared" si="5"/>
        <v>2.4722222222222214</v>
      </c>
      <c r="M97" s="2021">
        <f t="shared" si="5"/>
        <v>0.34916666666666707</v>
      </c>
      <c r="N97" s="2021">
        <f t="shared" si="5"/>
        <v>0</v>
      </c>
      <c r="O97" s="2021">
        <f t="shared" si="5"/>
        <v>90</v>
      </c>
      <c r="P97" s="2025">
        <f t="shared" si="5"/>
        <v>0</v>
      </c>
      <c r="Q97" s="705"/>
      <c r="R97" s="366"/>
      <c r="S97" s="137"/>
      <c r="T97" s="122"/>
      <c r="U97" s="116"/>
      <c r="V97" s="402"/>
      <c r="W97" s="402"/>
      <c r="X97" s="402"/>
      <c r="Y97" s="143"/>
      <c r="Z97" s="143"/>
      <c r="AA97" s="138"/>
      <c r="AB97" s="138"/>
      <c r="AC97" s="750"/>
      <c r="AD97" s="217"/>
      <c r="AE97" s="217"/>
      <c r="AF97" s="217"/>
      <c r="AG97" s="217"/>
      <c r="AH97" s="217"/>
      <c r="AI97" s="217"/>
      <c r="AJ97" s="217"/>
      <c r="AK97" s="217"/>
      <c r="AL97" s="228"/>
      <c r="AM97" s="228"/>
      <c r="AO97" s="245"/>
      <c r="AP97" s="642"/>
      <c r="AQ97" s="245"/>
      <c r="AR97" s="245"/>
      <c r="AS97" s="127"/>
      <c r="AT97" s="226"/>
      <c r="AU97" s="127"/>
      <c r="AV97" s="127"/>
      <c r="AW97" s="127"/>
      <c r="AX97" s="121"/>
      <c r="AY97" s="121"/>
      <c r="AZ97" s="127"/>
      <c r="BA97" s="127"/>
      <c r="BB97" s="149"/>
      <c r="BC97" s="149"/>
      <c r="BD97" s="446"/>
      <c r="BE97" s="127"/>
      <c r="BF97" s="127"/>
      <c r="BG97" s="127"/>
    </row>
    <row r="98" spans="2:59" ht="14.25" customHeight="1" thickBot="1">
      <c r="E98" s="1048"/>
      <c r="F98" s="1048"/>
      <c r="G98" s="1048"/>
      <c r="H98" s="1048"/>
      <c r="I98" s="1048"/>
      <c r="J98" s="1048"/>
      <c r="K98" s="1048"/>
      <c r="L98" s="1048"/>
      <c r="M98" s="1048"/>
      <c r="N98" s="1048"/>
      <c r="O98" s="1048"/>
      <c r="P98" s="1048"/>
      <c r="Q98" s="705"/>
      <c r="R98" s="368"/>
      <c r="S98" s="698"/>
      <c r="T98" s="122"/>
      <c r="U98" s="695"/>
      <c r="V98" s="143"/>
      <c r="W98" s="143"/>
      <c r="X98" s="143"/>
      <c r="Y98" s="143"/>
      <c r="Z98" s="143"/>
      <c r="AA98" s="402"/>
      <c r="AB98" s="138"/>
      <c r="AC98" s="750"/>
      <c r="AD98" s="217"/>
      <c r="AE98" s="217"/>
      <c r="AF98" s="180"/>
      <c r="AG98" s="217"/>
      <c r="AH98" s="217"/>
      <c r="AI98" s="217"/>
      <c r="AJ98" s="217"/>
      <c r="AK98" s="217"/>
      <c r="AL98" s="245"/>
      <c r="AM98" s="245"/>
      <c r="AO98" s="245"/>
      <c r="AP98" s="245"/>
      <c r="AQ98" s="245"/>
      <c r="AR98" s="245"/>
      <c r="AS98" s="127"/>
      <c r="AT98" s="226"/>
      <c r="AU98" s="127"/>
      <c r="AV98" s="127"/>
      <c r="AW98" s="127"/>
      <c r="AX98" s="121"/>
      <c r="AY98" s="121"/>
      <c r="AZ98" s="127"/>
      <c r="BA98" s="127"/>
      <c r="BB98" s="149"/>
      <c r="BC98" s="149"/>
      <c r="BD98" s="446"/>
      <c r="BE98" s="127"/>
      <c r="BF98" s="127"/>
      <c r="BG98" s="127"/>
    </row>
    <row r="99" spans="2:59" ht="13.5" customHeight="1" thickBot="1">
      <c r="B99" s="2197" t="s">
        <v>679</v>
      </c>
      <c r="C99" s="2013"/>
      <c r="D99" s="2014">
        <v>1</v>
      </c>
      <c r="E99" s="2015">
        <v>70</v>
      </c>
      <c r="F99" s="2016">
        <v>1.4</v>
      </c>
      <c r="G99" s="2016">
        <v>1.6</v>
      </c>
      <c r="H99" s="2017">
        <v>900</v>
      </c>
      <c r="I99" s="2018">
        <v>1200</v>
      </c>
      <c r="J99" s="2018">
        <v>1200</v>
      </c>
      <c r="K99" s="2018">
        <v>300</v>
      </c>
      <c r="L99" s="2018">
        <v>18</v>
      </c>
      <c r="M99" s="2018">
        <v>1200</v>
      </c>
      <c r="N99" s="2018">
        <v>0.1</v>
      </c>
      <c r="O99" s="2018">
        <v>0.05</v>
      </c>
      <c r="P99" s="2019">
        <v>4</v>
      </c>
      <c r="Q99" s="705"/>
      <c r="R99" s="384"/>
      <c r="S99" s="2840"/>
      <c r="T99" s="122"/>
      <c r="U99" s="118"/>
      <c r="V99" s="218"/>
      <c r="W99" s="630"/>
      <c r="X99" s="438"/>
      <c r="Y99" s="215"/>
      <c r="Z99" s="660"/>
      <c r="AA99" s="1370"/>
      <c r="AB99" s="660"/>
      <c r="AC99" s="660"/>
      <c r="AD99" s="1372"/>
      <c r="AE99" s="1372"/>
      <c r="AF99" s="1375"/>
      <c r="AG99" s="1372"/>
      <c r="AH99" s="1372"/>
      <c r="AI99" s="1372"/>
      <c r="AJ99" s="1372"/>
      <c r="AK99" s="1374"/>
      <c r="AL99" s="228"/>
      <c r="AM99" s="228"/>
      <c r="AO99" s="127"/>
      <c r="AP99" s="122"/>
      <c r="AQ99" s="127"/>
      <c r="AR99" s="127"/>
      <c r="AS99" s="127"/>
      <c r="AT99" s="121"/>
      <c r="AU99" s="127"/>
      <c r="AV99" s="127"/>
      <c r="AW99" s="127"/>
      <c r="AX99" s="252"/>
      <c r="AY99" s="252"/>
      <c r="AZ99" s="127"/>
      <c r="BA99" s="127"/>
      <c r="BB99" s="149"/>
      <c r="BC99" s="149"/>
      <c r="BD99" s="696"/>
      <c r="BE99" s="127"/>
      <c r="BF99" s="127"/>
      <c r="BG99" s="127"/>
    </row>
    <row r="100" spans="2:59" ht="15" customHeight="1" thickBot="1">
      <c r="Q100" s="705"/>
      <c r="R100" s="177"/>
      <c r="S100" s="11"/>
      <c r="T100" s="47"/>
      <c r="U100" s="11"/>
      <c r="V100" s="218"/>
      <c r="W100" s="127"/>
      <c r="X100" s="441"/>
      <c r="Y100" s="127"/>
      <c r="Z100" s="443"/>
      <c r="AA100" s="443"/>
      <c r="AB100" s="443"/>
      <c r="AC100" s="442"/>
      <c r="AD100" s="442"/>
      <c r="AE100" s="442"/>
      <c r="AF100" s="442"/>
      <c r="AG100" s="443"/>
      <c r="AH100" s="442"/>
      <c r="AI100" s="443"/>
      <c r="AJ100" s="689"/>
      <c r="AK100" s="442"/>
      <c r="AL100" s="650"/>
      <c r="AM100" s="650"/>
      <c r="AO100" s="650"/>
      <c r="AP100" s="650"/>
      <c r="AQ100" s="646"/>
      <c r="AR100" s="646"/>
      <c r="AS100" s="651"/>
      <c r="AT100" s="126"/>
      <c r="AU100" s="127"/>
      <c r="AV100" s="127"/>
      <c r="AW100" s="127"/>
      <c r="AX100" s="252"/>
      <c r="AY100" s="252"/>
      <c r="AZ100" s="127"/>
      <c r="BA100" s="127"/>
      <c r="BB100" s="149"/>
      <c r="BC100" s="149"/>
      <c r="BD100" s="446"/>
      <c r="BE100" s="127"/>
      <c r="BF100" s="127"/>
      <c r="BG100" s="127"/>
    </row>
    <row r="101" spans="2:59" ht="15" customHeight="1">
      <c r="B101" s="968"/>
      <c r="C101" s="43" t="s">
        <v>448</v>
      </c>
      <c r="D101" s="44"/>
      <c r="E101" s="176">
        <f t="shared" ref="E101:P101" si="6">E77+E88</f>
        <v>31.629299999999997</v>
      </c>
      <c r="F101" s="298">
        <f t="shared" si="6"/>
        <v>0.79430000000000001</v>
      </c>
      <c r="G101" s="298">
        <f t="shared" si="6"/>
        <v>1.1389</v>
      </c>
      <c r="H101" s="1149">
        <f t="shared" si="6"/>
        <v>890.95899999999995</v>
      </c>
      <c r="I101" s="1148">
        <f t="shared" si="6"/>
        <v>866.69</v>
      </c>
      <c r="J101" s="298">
        <f t="shared" si="6"/>
        <v>866.6</v>
      </c>
      <c r="K101" s="298">
        <f t="shared" si="6"/>
        <v>198.60699999999997</v>
      </c>
      <c r="L101" s="298">
        <f t="shared" si="6"/>
        <v>12.137</v>
      </c>
      <c r="M101" s="1148">
        <f t="shared" si="6"/>
        <v>718.01900000000001</v>
      </c>
      <c r="N101" s="298">
        <f t="shared" si="6"/>
        <v>6.0800000000000007E-2</v>
      </c>
      <c r="O101" s="298">
        <f t="shared" si="6"/>
        <v>2.8919999999999998E-2</v>
      </c>
      <c r="P101" s="1205">
        <f t="shared" si="6"/>
        <v>2.4012000000000002</v>
      </c>
      <c r="Q101" s="705"/>
      <c r="R101" s="177"/>
      <c r="S101" s="5"/>
      <c r="T101" s="5"/>
      <c r="U101" s="5"/>
      <c r="V101" s="218"/>
      <c r="W101" s="127"/>
      <c r="X101" s="127"/>
      <c r="Y101" s="143"/>
      <c r="Z101" s="143"/>
      <c r="AA101" s="143"/>
      <c r="AB101" s="143"/>
      <c r="AC101" s="143"/>
      <c r="AD101" s="143"/>
      <c r="AE101" s="143"/>
      <c r="AF101" s="138"/>
      <c r="AG101" s="143"/>
      <c r="AH101" s="143"/>
      <c r="AI101" s="143"/>
      <c r="AJ101" s="143"/>
      <c r="AK101" s="127"/>
      <c r="AL101" s="257"/>
      <c r="AM101" s="257"/>
      <c r="AO101" s="257"/>
      <c r="AP101" s="257"/>
      <c r="AQ101" s="257"/>
      <c r="AR101" s="257"/>
      <c r="AS101" s="257"/>
      <c r="AT101" s="121"/>
      <c r="AU101" s="127"/>
      <c r="AV101" s="127"/>
      <c r="AW101" s="127"/>
      <c r="AX101" s="121"/>
      <c r="AY101" s="121"/>
      <c r="AZ101" s="127"/>
      <c r="BA101" s="127"/>
      <c r="BB101" s="149"/>
      <c r="BC101" s="149"/>
      <c r="BD101" s="446"/>
      <c r="BE101" s="127"/>
      <c r="BF101" s="127"/>
      <c r="BG101" s="127"/>
    </row>
    <row r="102" spans="2:59" ht="13.5" customHeight="1">
      <c r="B102" s="487"/>
      <c r="C102" s="1206" t="s">
        <v>11</v>
      </c>
      <c r="D102" s="2024">
        <v>0.6</v>
      </c>
      <c r="E102" s="1319">
        <v>42</v>
      </c>
      <c r="F102" s="1320">
        <v>0.84</v>
      </c>
      <c r="G102" s="1321">
        <v>0.96</v>
      </c>
      <c r="H102" s="1343">
        <v>540</v>
      </c>
      <c r="I102" s="1244">
        <v>720</v>
      </c>
      <c r="J102" s="1321">
        <v>720</v>
      </c>
      <c r="K102" s="1343">
        <v>180</v>
      </c>
      <c r="L102" s="1320">
        <v>10.8</v>
      </c>
      <c r="M102" s="1344">
        <v>720</v>
      </c>
      <c r="N102" s="1320">
        <v>0.06</v>
      </c>
      <c r="O102" s="1321">
        <v>0.03</v>
      </c>
      <c r="P102" s="1345">
        <v>2.4</v>
      </c>
      <c r="Q102" s="705"/>
      <c r="R102" s="177"/>
      <c r="S102" s="5"/>
      <c r="T102" s="5"/>
      <c r="U102" s="5"/>
      <c r="V102" s="218"/>
      <c r="W102" s="118"/>
      <c r="X102" s="438"/>
      <c r="Y102" s="121"/>
      <c r="Z102" s="660"/>
      <c r="AA102" s="660"/>
      <c r="AB102" s="660"/>
      <c r="AC102" s="1371"/>
      <c r="AD102" s="660"/>
      <c r="AE102" s="660"/>
      <c r="AF102" s="660"/>
      <c r="AG102" s="660"/>
      <c r="AH102" s="661"/>
      <c r="AI102" s="660"/>
      <c r="AJ102" s="660"/>
      <c r="AK102" s="661"/>
      <c r="AL102" s="435"/>
      <c r="AM102" s="435"/>
      <c r="AO102" s="217"/>
      <c r="AP102" s="181"/>
      <c r="AQ102" s="217"/>
      <c r="AR102" s="217"/>
      <c r="AS102" s="217"/>
      <c r="AT102" s="127"/>
      <c r="AU102" s="127"/>
      <c r="AV102" s="127"/>
      <c r="AW102" s="127"/>
      <c r="AX102" s="252"/>
      <c r="AY102" s="252"/>
      <c r="AZ102" s="127"/>
      <c r="BA102" s="127"/>
      <c r="BB102" s="149"/>
      <c r="BC102" s="149"/>
      <c r="BD102" s="446"/>
      <c r="BE102" s="127"/>
      <c r="BF102" s="127"/>
      <c r="BG102" s="127"/>
    </row>
    <row r="103" spans="2:59" ht="17.25" customHeight="1" thickBot="1">
      <c r="B103" s="292"/>
      <c r="C103" s="1176" t="s">
        <v>652</v>
      </c>
      <c r="D103" s="1177" t="s">
        <v>259</v>
      </c>
      <c r="E103" s="1346">
        <f t="shared" ref="E103:P103" si="7">(E101*100/E99)-60</f>
        <v>-14.815285714285714</v>
      </c>
      <c r="F103" s="2021">
        <f t="shared" si="7"/>
        <v>-3.2642857142857054</v>
      </c>
      <c r="G103" s="2021">
        <f t="shared" si="7"/>
        <v>11.181249999999991</v>
      </c>
      <c r="H103" s="2021">
        <f t="shared" si="7"/>
        <v>38.995444444444445</v>
      </c>
      <c r="I103" s="2022">
        <f t="shared" si="7"/>
        <v>12.224166666666662</v>
      </c>
      <c r="J103" s="2021">
        <f t="shared" si="7"/>
        <v>12.216666666666669</v>
      </c>
      <c r="K103" s="2021">
        <f t="shared" si="7"/>
        <v>6.2023333333333284</v>
      </c>
      <c r="L103" s="2021">
        <f t="shared" si="7"/>
        <v>7.4277777777777771</v>
      </c>
      <c r="M103" s="2021">
        <f t="shared" si="7"/>
        <v>-0.16508333333333525</v>
      </c>
      <c r="N103" s="2022">
        <f t="shared" si="7"/>
        <v>0.80000000000000426</v>
      </c>
      <c r="O103" s="2021">
        <f t="shared" si="7"/>
        <v>-2.1600000000000037</v>
      </c>
      <c r="P103" s="2023">
        <f t="shared" si="7"/>
        <v>3.0000000000008242E-2</v>
      </c>
      <c r="Q103" s="705"/>
      <c r="R103" s="177"/>
      <c r="S103" s="5"/>
      <c r="T103" s="5"/>
      <c r="U103" s="5"/>
      <c r="V103" s="218"/>
      <c r="W103" s="127"/>
      <c r="X103" s="441"/>
      <c r="Y103" s="127"/>
      <c r="Z103" s="443"/>
      <c r="AA103" s="443"/>
      <c r="AB103" s="443"/>
      <c r="AC103" s="442"/>
      <c r="AD103" s="442"/>
      <c r="AE103" s="442"/>
      <c r="AF103" s="442"/>
      <c r="AG103" s="443"/>
      <c r="AH103" s="442"/>
      <c r="AI103" s="443"/>
      <c r="AJ103" s="443"/>
      <c r="AK103" s="442"/>
      <c r="AL103" s="665"/>
      <c r="AM103" s="664"/>
      <c r="AO103" s="665"/>
      <c r="AP103" s="665"/>
      <c r="AQ103" s="664"/>
      <c r="AR103" s="664"/>
      <c r="AS103" s="664"/>
      <c r="AT103" s="121"/>
      <c r="AU103" s="127"/>
      <c r="AV103" s="127"/>
      <c r="AW103" s="127"/>
      <c r="AX103" s="121"/>
      <c r="AY103" s="121"/>
      <c r="AZ103" s="127"/>
      <c r="BA103" s="127"/>
      <c r="BB103" s="331"/>
      <c r="BC103" s="149"/>
      <c r="BD103" s="446"/>
      <c r="BE103" s="127"/>
      <c r="BF103" s="127"/>
      <c r="BG103" s="127"/>
    </row>
    <row r="104" spans="2:59" ht="17.25" customHeight="1">
      <c r="B104" s="968"/>
      <c r="C104" s="43" t="s">
        <v>447</v>
      </c>
      <c r="D104" s="44"/>
      <c r="E104" s="176">
        <f t="shared" ref="E104:P104" si="8">E88+E95</f>
        <v>33.084299999999999</v>
      </c>
      <c r="F104" s="298">
        <f t="shared" si="8"/>
        <v>0.48830000000000001</v>
      </c>
      <c r="G104" s="298">
        <f t="shared" si="8"/>
        <v>0.85060000000000002</v>
      </c>
      <c r="H104" s="1149">
        <f t="shared" si="8"/>
        <v>762.40899999999988</v>
      </c>
      <c r="I104" s="1148">
        <f t="shared" si="8"/>
        <v>686.73699999999997</v>
      </c>
      <c r="J104" s="298">
        <f t="shared" si="8"/>
        <v>724.88</v>
      </c>
      <c r="K104" s="298">
        <f t="shared" si="8"/>
        <v>171.80699999999999</v>
      </c>
      <c r="L104" s="298">
        <f t="shared" si="8"/>
        <v>9.5169999999999995</v>
      </c>
      <c r="M104" s="1148">
        <f t="shared" si="8"/>
        <v>541.30099999999993</v>
      </c>
      <c r="N104" s="298">
        <f t="shared" si="8"/>
        <v>4.4800000000000006E-2</v>
      </c>
      <c r="O104" s="298">
        <f t="shared" si="8"/>
        <v>6.6920000000000007E-2</v>
      </c>
      <c r="P104" s="1205">
        <f t="shared" si="8"/>
        <v>1.8071999999999999</v>
      </c>
      <c r="Q104" s="705"/>
      <c r="R104" s="177"/>
      <c r="S104" s="5"/>
      <c r="T104" s="5"/>
      <c r="U104" s="5"/>
      <c r="V104" s="218"/>
      <c r="W104" s="118"/>
      <c r="X104" s="438"/>
      <c r="Y104" s="121"/>
      <c r="Z104" s="660"/>
      <c r="AA104" s="660"/>
      <c r="AB104" s="660"/>
      <c r="AC104" s="1371"/>
      <c r="AD104" s="660"/>
      <c r="AE104" s="660"/>
      <c r="AF104" s="660"/>
      <c r="AG104" s="660"/>
      <c r="AH104" s="661"/>
      <c r="AI104" s="660"/>
      <c r="AJ104" s="660"/>
      <c r="AK104" s="661"/>
      <c r="AL104" s="127"/>
      <c r="AM104" s="127"/>
      <c r="AO104" s="127"/>
      <c r="AP104" s="127"/>
      <c r="AQ104" s="127"/>
      <c r="AR104" s="127"/>
      <c r="AS104" s="127"/>
      <c r="AT104" s="121"/>
      <c r="AU104" s="127"/>
      <c r="AV104" s="127"/>
      <c r="AW104" s="127"/>
      <c r="AX104" s="121"/>
      <c r="AY104" s="121"/>
      <c r="AZ104" s="127"/>
      <c r="BA104" s="127"/>
      <c r="BB104" s="149"/>
      <c r="BC104" s="149"/>
      <c r="BD104" s="446"/>
      <c r="BE104" s="127"/>
      <c r="BF104" s="127"/>
      <c r="BG104" s="127"/>
    </row>
    <row r="105" spans="2:59" ht="18" customHeight="1">
      <c r="B105" s="487"/>
      <c r="C105" s="1206" t="s">
        <v>11</v>
      </c>
      <c r="D105" s="2024">
        <v>0.45</v>
      </c>
      <c r="E105" s="1319">
        <v>31.5</v>
      </c>
      <c r="F105" s="1320">
        <v>0.63</v>
      </c>
      <c r="G105" s="1321">
        <v>0.72</v>
      </c>
      <c r="H105" s="1323">
        <v>405</v>
      </c>
      <c r="I105" s="1244">
        <v>540</v>
      </c>
      <c r="J105" s="1323">
        <v>540</v>
      </c>
      <c r="K105" s="1323">
        <v>135</v>
      </c>
      <c r="L105" s="1320">
        <v>8.1</v>
      </c>
      <c r="M105" s="1244">
        <v>540</v>
      </c>
      <c r="N105" s="1104">
        <v>4.4999999999999998E-2</v>
      </c>
      <c r="O105" s="1321">
        <v>2.2499999999999999E-2</v>
      </c>
      <c r="P105" s="1345">
        <v>1.8</v>
      </c>
      <c r="Q105" s="705"/>
      <c r="R105" s="177"/>
      <c r="S105" s="5"/>
      <c r="T105" s="5"/>
      <c r="U105" s="5"/>
      <c r="V105" s="218"/>
      <c r="W105" s="127"/>
      <c r="X105" s="441"/>
      <c r="Y105" s="127"/>
      <c r="Z105" s="443"/>
      <c r="AA105" s="443"/>
      <c r="AB105" s="443"/>
      <c r="AC105" s="442"/>
      <c r="AD105" s="442"/>
      <c r="AE105" s="442"/>
      <c r="AF105" s="442"/>
      <c r="AG105" s="443"/>
      <c r="AH105" s="442"/>
      <c r="AI105" s="689"/>
      <c r="AJ105" s="1369"/>
      <c r="AK105" s="442"/>
      <c r="AL105" s="127"/>
      <c r="AM105" s="127"/>
      <c r="AO105" s="127"/>
      <c r="AP105" s="642"/>
      <c r="AQ105" s="127"/>
      <c r="AR105" s="642"/>
      <c r="AS105" s="127"/>
      <c r="AT105" s="121"/>
      <c r="AU105" s="127"/>
      <c r="AV105" s="127"/>
      <c r="AW105" s="127"/>
      <c r="AX105" s="121"/>
      <c r="AY105" s="121"/>
      <c r="AZ105" s="127"/>
      <c r="BA105" s="127"/>
      <c r="BB105" s="149"/>
      <c r="BC105" s="149"/>
      <c r="BD105" s="446"/>
      <c r="BE105" s="127"/>
      <c r="BF105" s="127"/>
      <c r="BG105" s="127"/>
    </row>
    <row r="106" spans="2:59" ht="15.75" customHeight="1" thickBot="1">
      <c r="B106" s="292"/>
      <c r="C106" s="1176" t="s">
        <v>652</v>
      </c>
      <c r="D106" s="1177" t="s">
        <v>259</v>
      </c>
      <c r="E106" s="2020">
        <f t="shared" ref="E106:P106" si="9">(E104*100/E99)-45</f>
        <v>2.2632857142857148</v>
      </c>
      <c r="F106" s="2022">
        <f t="shared" si="9"/>
        <v>-10.121428571428574</v>
      </c>
      <c r="G106" s="2021">
        <f t="shared" si="9"/>
        <v>8.1625000000000014</v>
      </c>
      <c r="H106" s="2021">
        <f t="shared" si="9"/>
        <v>39.712111111111099</v>
      </c>
      <c r="I106" s="2022">
        <f t="shared" si="9"/>
        <v>12.228083333333331</v>
      </c>
      <c r="J106" s="2021">
        <f t="shared" si="9"/>
        <v>15.406666666666666</v>
      </c>
      <c r="K106" s="2021">
        <f t="shared" si="9"/>
        <v>12.268999999999991</v>
      </c>
      <c r="L106" s="2021">
        <f t="shared" si="9"/>
        <v>7.87222222222222</v>
      </c>
      <c r="M106" s="2021">
        <f t="shared" si="9"/>
        <v>0.10841666666665617</v>
      </c>
      <c r="N106" s="2022">
        <f t="shared" si="9"/>
        <v>-0.19999999999999574</v>
      </c>
      <c r="O106" s="2021">
        <f t="shared" si="9"/>
        <v>88.84</v>
      </c>
      <c r="P106" s="2023">
        <f t="shared" si="9"/>
        <v>0.17999999999999972</v>
      </c>
      <c r="Q106" s="705"/>
      <c r="R106" s="1"/>
      <c r="S106" s="5"/>
      <c r="T106" s="5"/>
      <c r="U106" s="5"/>
      <c r="V106" s="218"/>
      <c r="W106" s="630"/>
      <c r="X106" s="438"/>
      <c r="Y106" s="121"/>
      <c r="Z106" s="660"/>
      <c r="AA106" s="660"/>
      <c r="AB106" s="660"/>
      <c r="AC106" s="1371"/>
      <c r="AD106" s="660"/>
      <c r="AE106" s="660"/>
      <c r="AF106" s="660"/>
      <c r="AG106" s="660"/>
      <c r="AH106" s="661"/>
      <c r="AI106" s="660"/>
      <c r="AJ106" s="660"/>
      <c r="AK106" s="661"/>
      <c r="AL106" s="127"/>
      <c r="AM106" s="127"/>
      <c r="AO106" s="127"/>
      <c r="AP106" s="127"/>
      <c r="AQ106" s="127"/>
      <c r="AR106" s="642"/>
      <c r="AS106" s="127"/>
      <c r="AT106" s="121"/>
      <c r="AU106" s="127"/>
      <c r="AV106" s="127"/>
      <c r="AW106" s="127"/>
      <c r="AX106" s="121"/>
      <c r="AY106" s="121"/>
      <c r="AZ106" s="127"/>
      <c r="BA106" s="127"/>
      <c r="BB106" s="149"/>
      <c r="BC106" s="149"/>
      <c r="BD106" s="446"/>
      <c r="BE106" s="127"/>
      <c r="BF106" s="127"/>
      <c r="BG106" s="127"/>
    </row>
    <row r="107" spans="2:59" ht="12.75" customHeight="1">
      <c r="B107" s="1207" t="s">
        <v>548</v>
      </c>
      <c r="C107" s="43"/>
      <c r="D107" s="55"/>
      <c r="E107" s="176">
        <f t="shared" ref="E107:P107" si="10">E77+E88+E95</f>
        <v>42.839299999999994</v>
      </c>
      <c r="F107" s="298">
        <f t="shared" si="10"/>
        <v>0.85630000000000006</v>
      </c>
      <c r="G107" s="298">
        <f t="shared" si="10"/>
        <v>1.2608999999999999</v>
      </c>
      <c r="H107" s="1149">
        <f t="shared" si="10"/>
        <v>952.2589999999999</v>
      </c>
      <c r="I107" s="2528">
        <f t="shared" si="10"/>
        <v>1061.17</v>
      </c>
      <c r="J107" s="1148">
        <f t="shared" si="10"/>
        <v>1017.6</v>
      </c>
      <c r="K107" s="298">
        <f t="shared" si="10"/>
        <v>231.48699999999997</v>
      </c>
      <c r="L107" s="298">
        <f t="shared" si="10"/>
        <v>14.382000000000001</v>
      </c>
      <c r="M107" s="1148">
        <f t="shared" si="10"/>
        <v>842.20900000000006</v>
      </c>
      <c r="N107" s="298">
        <f t="shared" si="10"/>
        <v>7.0800000000000002E-2</v>
      </c>
      <c r="O107" s="298">
        <f t="shared" si="10"/>
        <v>7.8920000000000004E-2</v>
      </c>
      <c r="P107" s="1205">
        <f t="shared" si="10"/>
        <v>2.8012000000000001</v>
      </c>
      <c r="Q107" s="705"/>
      <c r="R107" s="178"/>
      <c r="S107" s="5"/>
      <c r="T107" s="5"/>
      <c r="U107" s="5"/>
      <c r="V107" s="254"/>
      <c r="W107" s="127"/>
      <c r="X107" s="441"/>
      <c r="Y107" s="127"/>
      <c r="Z107" s="443"/>
      <c r="AA107" s="443"/>
      <c r="AB107" s="443"/>
      <c r="AC107" s="442"/>
      <c r="AD107" s="442"/>
      <c r="AE107" s="442"/>
      <c r="AF107" s="442"/>
      <c r="AG107" s="443"/>
      <c r="AH107" s="442"/>
      <c r="AI107" s="443"/>
      <c r="AJ107" s="662"/>
      <c r="AK107" s="442"/>
      <c r="AL107" s="218"/>
      <c r="AM107" s="138"/>
      <c r="AO107" s="138"/>
      <c r="AP107" s="138"/>
      <c r="AQ107" s="138"/>
      <c r="AR107" s="138"/>
      <c r="AS107" s="138"/>
      <c r="AT107" s="138"/>
      <c r="AU107" s="138"/>
      <c r="AV107" s="217"/>
      <c r="AW107" s="127"/>
      <c r="AX107" s="127"/>
      <c r="AY107" s="127"/>
      <c r="AZ107" s="127"/>
      <c r="BA107" s="127"/>
      <c r="BB107" s="127"/>
      <c r="BC107" s="127"/>
      <c r="BD107" s="127"/>
      <c r="BE107" s="127"/>
      <c r="BF107" s="127"/>
      <c r="BG107" s="127"/>
    </row>
    <row r="108" spans="2:59" ht="16.5" customHeight="1">
      <c r="B108" s="1197"/>
      <c r="C108" s="1198" t="s">
        <v>11</v>
      </c>
      <c r="D108" s="2024">
        <v>0.7</v>
      </c>
      <c r="E108" s="1319">
        <v>49</v>
      </c>
      <c r="F108" s="1104">
        <v>0.98</v>
      </c>
      <c r="G108" s="1204">
        <v>1.1200000000000001</v>
      </c>
      <c r="H108" s="1321">
        <v>630</v>
      </c>
      <c r="I108" s="1244">
        <v>840</v>
      </c>
      <c r="J108" s="1321">
        <v>840</v>
      </c>
      <c r="K108" s="1321">
        <v>210</v>
      </c>
      <c r="L108" s="1320">
        <v>12.6</v>
      </c>
      <c r="M108" s="1320">
        <v>840</v>
      </c>
      <c r="N108" s="1320">
        <v>7.0000000000000007E-2</v>
      </c>
      <c r="O108" s="1321">
        <v>3.5000000000000003E-2</v>
      </c>
      <c r="P108" s="1345">
        <v>2.8</v>
      </c>
      <c r="Q108" s="705"/>
      <c r="S108" s="5"/>
      <c r="T108" s="5"/>
      <c r="U108" s="5"/>
      <c r="V108" s="660"/>
      <c r="W108" s="660"/>
      <c r="X108" s="660"/>
      <c r="Y108" s="661"/>
      <c r="Z108" s="660"/>
      <c r="AA108" s="661"/>
      <c r="AB108" s="661"/>
      <c r="AC108" s="660"/>
      <c r="AD108" s="660"/>
      <c r="AE108" s="127"/>
      <c r="AF108" s="137"/>
      <c r="AG108" s="399"/>
      <c r="AH108" s="118"/>
      <c r="AI108" s="138"/>
      <c r="AJ108" s="138"/>
      <c r="AK108" s="138"/>
      <c r="AL108" s="218"/>
      <c r="AM108" s="400"/>
      <c r="AO108" s="400"/>
      <c r="AP108" s="400"/>
      <c r="AQ108" s="400"/>
      <c r="AR108" s="138"/>
      <c r="AS108" s="277"/>
      <c r="AT108" s="138"/>
      <c r="AU108" s="138"/>
      <c r="AV108" s="147"/>
      <c r="AW108" s="127"/>
      <c r="AX108" s="127"/>
      <c r="AY108" s="127"/>
      <c r="AZ108" s="127"/>
      <c r="BA108" s="127"/>
      <c r="BB108" s="127"/>
      <c r="BC108" s="127"/>
      <c r="BD108" s="127"/>
      <c r="BE108" s="127"/>
      <c r="BF108" s="127"/>
      <c r="BG108" s="127"/>
    </row>
    <row r="109" spans="2:59" ht="12.75" customHeight="1" thickBot="1">
      <c r="B109" s="292"/>
      <c r="C109" s="1176" t="s">
        <v>652</v>
      </c>
      <c r="D109" s="1177" t="s">
        <v>259</v>
      </c>
      <c r="E109" s="2020">
        <f t="shared" ref="E109:P109" si="11">(E107*100/E99)-70</f>
        <v>-8.801000000000009</v>
      </c>
      <c r="F109" s="2021">
        <f t="shared" si="11"/>
        <v>-8.8357142857142748</v>
      </c>
      <c r="G109" s="2021">
        <f t="shared" si="11"/>
        <v>8.8062499999999915</v>
      </c>
      <c r="H109" s="2021">
        <f t="shared" si="11"/>
        <v>35.806555555555548</v>
      </c>
      <c r="I109" s="2022">
        <f t="shared" si="11"/>
        <v>18.430833333333339</v>
      </c>
      <c r="J109" s="2021">
        <f t="shared" si="11"/>
        <v>14.799999999999997</v>
      </c>
      <c r="K109" s="2021">
        <f t="shared" si="11"/>
        <v>7.1623333333333221</v>
      </c>
      <c r="L109" s="2021">
        <f t="shared" si="11"/>
        <v>9.9000000000000057</v>
      </c>
      <c r="M109" s="2021">
        <f t="shared" si="11"/>
        <v>0.1840833333333336</v>
      </c>
      <c r="N109" s="2022">
        <f t="shared" si="11"/>
        <v>0.79999999999999716</v>
      </c>
      <c r="O109" s="2021">
        <f t="shared" si="11"/>
        <v>87.84</v>
      </c>
      <c r="P109" s="2023">
        <f t="shared" si="11"/>
        <v>3.0000000000001137E-2</v>
      </c>
      <c r="Q109" s="1378"/>
      <c r="R109" s="1"/>
      <c r="S109" s="5"/>
      <c r="T109" s="5"/>
      <c r="U109" s="5"/>
      <c r="V109" s="442"/>
      <c r="W109" s="662"/>
      <c r="X109" s="442"/>
      <c r="Y109" s="442"/>
      <c r="Z109" s="442"/>
      <c r="AA109" s="437"/>
      <c r="AB109" s="437"/>
      <c r="AC109" s="442"/>
      <c r="AD109" s="443"/>
      <c r="AE109" s="121"/>
      <c r="AF109" s="148"/>
      <c r="AG109" s="122"/>
      <c r="AH109" s="401"/>
      <c r="AI109" s="138"/>
      <c r="AJ109" s="138"/>
      <c r="AK109" s="138"/>
      <c r="AL109" s="218"/>
      <c r="AM109" s="400"/>
      <c r="AO109" s="400"/>
      <c r="AP109" s="400"/>
      <c r="AQ109" s="400"/>
      <c r="AR109" s="138"/>
      <c r="AS109" s="277"/>
      <c r="AT109" s="138"/>
      <c r="AU109" s="138"/>
      <c r="AV109" s="147"/>
      <c r="AW109" s="127"/>
      <c r="AX109" s="127"/>
      <c r="AY109" s="127"/>
      <c r="AZ109" s="127"/>
      <c r="BA109" s="127"/>
      <c r="BB109" s="127"/>
      <c r="BC109" s="127"/>
      <c r="BD109" s="127"/>
      <c r="BE109" s="127"/>
      <c r="BF109" s="127"/>
      <c r="BG109" s="127"/>
    </row>
    <row r="110" spans="2:59" ht="14.25" customHeight="1">
      <c r="R110" s="1"/>
      <c r="S110" s="5"/>
      <c r="T110" s="5"/>
      <c r="U110" s="5"/>
      <c r="V110" s="143"/>
      <c r="W110" s="143"/>
      <c r="X110" s="143"/>
      <c r="Y110" s="143"/>
      <c r="Z110" s="143"/>
      <c r="AA110" s="143"/>
      <c r="AB110" s="143"/>
      <c r="AC110" s="143"/>
      <c r="AD110" s="127"/>
      <c r="AE110" s="188"/>
      <c r="AF110" s="143"/>
      <c r="AG110" s="136"/>
      <c r="AH110" s="127"/>
      <c r="AI110" s="127"/>
      <c r="AJ110" s="127"/>
      <c r="AK110" s="256"/>
      <c r="AL110" s="127"/>
      <c r="AM110" s="127"/>
      <c r="AO110" s="127"/>
      <c r="AP110" s="127"/>
      <c r="AQ110" s="127"/>
      <c r="AR110" s="143"/>
      <c r="AS110" s="127"/>
      <c r="AT110" s="127"/>
      <c r="AU110" s="127"/>
      <c r="AV110" s="127"/>
      <c r="AW110" s="127"/>
      <c r="AX110" s="127"/>
      <c r="AY110" s="127"/>
      <c r="AZ110" s="127"/>
      <c r="BA110" s="127"/>
      <c r="BB110" s="127"/>
      <c r="BC110" s="127"/>
      <c r="BD110" s="127"/>
      <c r="BE110" s="127"/>
      <c r="BF110" s="127"/>
      <c r="BG110" s="127"/>
    </row>
    <row r="111" spans="2:59" ht="15" customHeight="1">
      <c r="S111" s="5"/>
      <c r="T111" s="5"/>
      <c r="U111" s="5"/>
      <c r="V111" s="143"/>
      <c r="W111" s="143"/>
      <c r="X111" s="143"/>
      <c r="Y111" s="143"/>
      <c r="Z111" s="143"/>
      <c r="AA111" s="143"/>
      <c r="AB111" s="143"/>
      <c r="AC111" s="143"/>
      <c r="AD111" s="127"/>
      <c r="AE111" s="141"/>
      <c r="AF111" s="190"/>
      <c r="AG111" s="136"/>
      <c r="AH111" s="127"/>
      <c r="AI111" s="143"/>
      <c r="AJ111" s="143"/>
      <c r="AK111" s="223"/>
      <c r="AL111" s="223"/>
      <c r="AM111" s="149"/>
      <c r="AO111" s="149"/>
      <c r="AP111" s="149"/>
      <c r="AQ111" s="149"/>
      <c r="AR111" s="127"/>
      <c r="AS111" s="137"/>
      <c r="AT111" s="127"/>
      <c r="AU111" s="127"/>
      <c r="AV111" s="127"/>
      <c r="AW111" s="127"/>
      <c r="AX111" s="117"/>
      <c r="AY111" s="121"/>
      <c r="AZ111" s="121"/>
      <c r="BA111" s="121"/>
      <c r="BB111" s="121"/>
      <c r="BC111" s="121"/>
      <c r="BD111" s="121"/>
      <c r="BE111" s="121"/>
      <c r="BF111" s="121"/>
      <c r="BG111" s="127"/>
    </row>
    <row r="112" spans="2:59" ht="14.25" customHeight="1">
      <c r="E112" s="1274"/>
      <c r="F112" s="1274"/>
      <c r="G112" s="1274"/>
      <c r="H112" s="1220"/>
      <c r="I112" s="2117"/>
      <c r="J112" s="1275"/>
      <c r="K112" s="1274"/>
      <c r="L112" s="1274"/>
      <c r="M112" s="1220"/>
      <c r="N112" s="1274"/>
      <c r="O112" s="1274"/>
      <c r="P112" s="1274"/>
      <c r="Q112" s="705"/>
      <c r="R112" s="1"/>
      <c r="S112" s="5"/>
      <c r="T112" s="5"/>
      <c r="U112" s="5"/>
      <c r="V112" s="143"/>
      <c r="W112" s="143"/>
      <c r="X112" s="143"/>
      <c r="Y112" s="143"/>
      <c r="Z112" s="143"/>
      <c r="AA112" s="143"/>
      <c r="AB112" s="143"/>
      <c r="AC112" s="143"/>
      <c r="AD112" s="127"/>
      <c r="AE112" s="137"/>
      <c r="AF112" s="137"/>
      <c r="AG112" s="122"/>
      <c r="AH112" s="121"/>
      <c r="AI112" s="143"/>
      <c r="AJ112" s="143"/>
      <c r="AK112" s="143"/>
      <c r="AL112" s="143"/>
      <c r="AM112" s="143"/>
      <c r="AO112" s="143"/>
      <c r="AP112" s="143"/>
      <c r="AQ112" s="143"/>
      <c r="AR112" s="143"/>
      <c r="AS112" s="127"/>
      <c r="AT112" s="127"/>
      <c r="AU112" s="127"/>
      <c r="AV112" s="127"/>
      <c r="AW112" s="127"/>
      <c r="AX112" s="127"/>
      <c r="AY112" s="127"/>
      <c r="AZ112" s="127"/>
      <c r="BA112" s="127"/>
      <c r="BB112" s="127"/>
      <c r="BC112" s="127"/>
      <c r="BD112" s="127"/>
      <c r="BE112" s="127"/>
      <c r="BF112" s="127"/>
      <c r="BG112" s="127"/>
    </row>
    <row r="113" spans="2:59" ht="19.5" customHeight="1">
      <c r="D113" s="12" t="s">
        <v>265</v>
      </c>
      <c r="P113"/>
      <c r="Q113" s="705"/>
      <c r="R113" s="1"/>
      <c r="S113" s="5"/>
      <c r="T113" s="5"/>
      <c r="U113" s="5"/>
      <c r="V113" s="143"/>
      <c r="W113" s="143"/>
      <c r="X113" s="143"/>
      <c r="Y113" s="143"/>
      <c r="Z113" s="143"/>
      <c r="AA113" s="143"/>
      <c r="AB113" s="143"/>
      <c r="AC113" s="143"/>
      <c r="AD113" s="127"/>
      <c r="AE113" s="118"/>
      <c r="AF113" s="137"/>
      <c r="AG113" s="127"/>
      <c r="AH113" s="121"/>
      <c r="AI113" s="667"/>
      <c r="AJ113" s="667"/>
      <c r="AK113" s="667"/>
      <c r="AL113" s="667"/>
      <c r="AM113" s="667"/>
      <c r="AO113" s="667"/>
      <c r="AP113" s="667"/>
      <c r="AQ113" s="667"/>
      <c r="AR113" s="667"/>
      <c r="AS113" s="667"/>
      <c r="AT113" s="127"/>
      <c r="AU113" s="127"/>
      <c r="AV113" s="127"/>
      <c r="AW113" s="127"/>
      <c r="AX113" s="121"/>
      <c r="AY113" s="121"/>
      <c r="AZ113" s="127"/>
      <c r="BA113" s="127"/>
      <c r="BB113" s="127"/>
      <c r="BC113" s="127"/>
      <c r="BD113" s="127"/>
      <c r="BE113" s="127"/>
      <c r="BF113" s="127"/>
      <c r="BG113" s="127"/>
    </row>
    <row r="114" spans="2:59" ht="16.5" customHeight="1">
      <c r="C114" s="1042" t="s">
        <v>523</v>
      </c>
      <c r="D114"/>
      <c r="E114" s="359"/>
      <c r="P114"/>
      <c r="Q114" s="705"/>
      <c r="R114" s="1"/>
      <c r="S114" s="5"/>
      <c r="T114" s="5"/>
      <c r="U114" s="5"/>
      <c r="V114" s="143"/>
      <c r="W114" s="143"/>
      <c r="X114" s="143"/>
      <c r="Y114" s="143"/>
      <c r="Z114" s="143"/>
      <c r="AA114" s="143"/>
      <c r="AB114" s="143"/>
      <c r="AC114" s="143"/>
      <c r="AD114" s="127"/>
      <c r="AE114" s="138"/>
      <c r="AF114" s="142"/>
      <c r="AG114" s="127"/>
      <c r="AH114" s="127"/>
      <c r="AI114" s="149"/>
      <c r="AJ114" s="149"/>
      <c r="AK114" s="149"/>
      <c r="AL114" s="127"/>
      <c r="AM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</row>
    <row r="115" spans="2:59" ht="21.75" customHeight="1">
      <c r="C115" s="13" t="s">
        <v>524</v>
      </c>
      <c r="D115" s="178"/>
      <c r="E115" s="2"/>
      <c r="F115"/>
      <c r="P115"/>
      <c r="Q115" s="705"/>
      <c r="S115" s="5"/>
      <c r="T115" s="5"/>
      <c r="U115" s="5"/>
      <c r="V115" s="143"/>
      <c r="W115" s="127"/>
      <c r="X115" s="127"/>
      <c r="Y115" s="127"/>
      <c r="Z115" s="127"/>
      <c r="AA115" s="127"/>
      <c r="AB115" s="127"/>
      <c r="AC115" s="127"/>
      <c r="AD115" s="127"/>
      <c r="AE115" s="138"/>
      <c r="AF115" s="127"/>
      <c r="AG115" s="215"/>
      <c r="AH115" s="127"/>
      <c r="AI115" s="127"/>
      <c r="AJ115" s="127"/>
      <c r="AK115" s="127"/>
      <c r="AL115" s="127"/>
      <c r="AM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  <c r="BA115" s="127"/>
      <c r="BB115" s="127"/>
      <c r="BC115" s="127"/>
      <c r="BD115" s="127"/>
      <c r="BE115" s="127"/>
      <c r="BF115" s="127"/>
      <c r="BG115" s="127"/>
    </row>
    <row r="116" spans="2:59" ht="17.25" customHeight="1">
      <c r="E116" s="1042" t="s">
        <v>566</v>
      </c>
      <c r="F116"/>
      <c r="G116" s="25"/>
      <c r="H116" s="25"/>
      <c r="K116" s="119"/>
      <c r="P116"/>
      <c r="Q116" s="705"/>
      <c r="R116" s="25"/>
      <c r="S116" s="5"/>
      <c r="T116" s="5"/>
      <c r="U116" s="5"/>
      <c r="V116" s="223"/>
      <c r="W116" s="149"/>
      <c r="X116" s="149"/>
      <c r="Y116" s="149"/>
      <c r="Z116" s="149"/>
      <c r="AA116" s="127"/>
      <c r="AB116" s="127"/>
      <c r="AC116" s="127"/>
      <c r="AD116" s="127"/>
      <c r="AE116" s="668"/>
      <c r="AF116" s="137"/>
      <c r="AG116" s="122"/>
      <c r="AH116" s="137"/>
      <c r="AI116" s="127"/>
      <c r="AJ116" s="127"/>
      <c r="AK116" s="127"/>
      <c r="AL116" s="127"/>
      <c r="AM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  <c r="BA116" s="127"/>
      <c r="BB116" s="127"/>
      <c r="BC116" s="127"/>
      <c r="BD116" s="127"/>
      <c r="BE116" s="127"/>
      <c r="BF116" s="127"/>
      <c r="BG116" s="127"/>
    </row>
    <row r="117" spans="2:59" ht="18.75" customHeight="1">
      <c r="C117" s="1" t="s">
        <v>332</v>
      </c>
      <c r="K117" s="359"/>
      <c r="P117"/>
      <c r="Q117" s="705"/>
      <c r="R117" s="1"/>
      <c r="S117" s="5"/>
      <c r="T117" s="5"/>
      <c r="U117" s="5"/>
      <c r="V117" s="143"/>
      <c r="W117" s="143"/>
      <c r="X117" s="143"/>
      <c r="Y117" s="143"/>
      <c r="Z117" s="143"/>
      <c r="AA117" s="143"/>
      <c r="AB117" s="143"/>
      <c r="AC117" s="143"/>
      <c r="AD117" s="127"/>
      <c r="AE117" s="121"/>
      <c r="AF117" s="148"/>
      <c r="AG117" s="122"/>
      <c r="AH117" s="127"/>
      <c r="AI117" s="127"/>
      <c r="AJ117" s="127"/>
      <c r="AK117" s="127"/>
      <c r="AL117" s="127"/>
      <c r="AM117" s="127"/>
      <c r="AO117" s="127"/>
      <c r="AP117" s="127"/>
      <c r="AQ117" s="127"/>
      <c r="AR117" s="127"/>
      <c r="AS117" s="127"/>
      <c r="AT117" s="127"/>
      <c r="AU117" s="143"/>
      <c r="AV117" s="127"/>
      <c r="AW117" s="127"/>
      <c r="AX117" s="143"/>
      <c r="AY117" s="143"/>
      <c r="AZ117" s="127"/>
      <c r="BA117" s="127"/>
      <c r="BB117" s="127"/>
      <c r="BC117" s="127"/>
      <c r="BD117" s="127"/>
      <c r="BE117" s="127"/>
      <c r="BF117" s="127"/>
      <c r="BG117" s="127"/>
    </row>
    <row r="118" spans="2:59" ht="19.5" customHeight="1">
      <c r="K118" s="1208"/>
      <c r="P118"/>
      <c r="Q118" s="705"/>
      <c r="S118" s="5"/>
      <c r="T118" s="5"/>
      <c r="U118" s="5"/>
      <c r="V118" s="228"/>
      <c r="W118" s="127"/>
      <c r="X118" s="190"/>
      <c r="Y118" s="149"/>
      <c r="Z118" s="149"/>
      <c r="AA118" s="149"/>
      <c r="AB118" s="127"/>
      <c r="AC118" s="127"/>
      <c r="AD118" s="127"/>
      <c r="AE118" s="127"/>
      <c r="AF118" s="139"/>
      <c r="AG118" s="122"/>
      <c r="AH118" s="121"/>
      <c r="AI118" s="127"/>
      <c r="AJ118" s="127"/>
      <c r="AK118" s="127"/>
      <c r="AL118" s="127"/>
      <c r="AM118" s="127"/>
      <c r="AO118" s="127"/>
      <c r="AP118" s="127"/>
      <c r="AQ118" s="127"/>
      <c r="AR118" s="127"/>
      <c r="AS118" s="127"/>
      <c r="AT118" s="127"/>
      <c r="AU118" s="143"/>
      <c r="AV118" s="127"/>
      <c r="AW118" s="127"/>
      <c r="AX118" s="143"/>
      <c r="AY118" s="143"/>
      <c r="AZ118" s="127"/>
      <c r="BA118" s="127"/>
      <c r="BB118" s="127"/>
      <c r="BC118" s="127"/>
      <c r="BD118" s="127"/>
      <c r="BE118" s="127"/>
      <c r="BF118" s="127"/>
      <c r="BG118" s="127"/>
    </row>
    <row r="119" spans="2:59" ht="15" customHeight="1">
      <c r="C119" s="25" t="s">
        <v>261</v>
      </c>
      <c r="K119" s="364"/>
      <c r="P119"/>
      <c r="Q119" s="705"/>
      <c r="R119" s="26"/>
      <c r="S119" s="5"/>
      <c r="T119" s="5"/>
      <c r="U119" s="5"/>
      <c r="V119" s="223"/>
      <c r="W119" s="149"/>
      <c r="X119" s="149"/>
      <c r="Y119" s="149"/>
      <c r="Z119" s="149"/>
      <c r="AA119" s="127"/>
      <c r="AB119" s="256"/>
      <c r="AC119" s="127"/>
      <c r="AD119" s="127"/>
      <c r="AE119" s="127"/>
      <c r="AF119" s="137"/>
      <c r="AG119" s="122"/>
      <c r="AH119" s="121"/>
      <c r="AI119" s="127"/>
      <c r="AJ119" s="127"/>
      <c r="AK119" s="127"/>
      <c r="AL119" s="127"/>
      <c r="AM119" s="127"/>
      <c r="AO119" s="127"/>
      <c r="AP119" s="127"/>
      <c r="AQ119" s="127"/>
      <c r="AR119" s="127"/>
      <c r="AS119" s="256"/>
      <c r="AT119" s="143"/>
      <c r="AU119" s="143"/>
      <c r="AV119" s="127"/>
      <c r="AW119" s="127"/>
      <c r="AX119" s="143"/>
      <c r="AY119" s="143"/>
      <c r="AZ119" s="127"/>
      <c r="BA119" s="127"/>
      <c r="BB119" s="127"/>
      <c r="BC119" s="127"/>
      <c r="BD119" s="127"/>
      <c r="BE119" s="127"/>
      <c r="BF119" s="127"/>
      <c r="BG119" s="127"/>
    </row>
    <row r="120" spans="2:59" ht="14.25" customHeight="1">
      <c r="B120" s="28" t="s">
        <v>588</v>
      </c>
      <c r="C120" s="26"/>
      <c r="D120"/>
      <c r="J120" s="2560" t="s">
        <v>741</v>
      </c>
      <c r="K120"/>
      <c r="L120" s="2"/>
      <c r="M120" s="26"/>
      <c r="N120" s="26"/>
      <c r="O120" s="33"/>
      <c r="Q120" s="705"/>
      <c r="R120" s="1"/>
      <c r="S120" s="5"/>
      <c r="T120" s="5"/>
      <c r="U120" s="5"/>
      <c r="V120" s="143"/>
      <c r="W120" s="143"/>
      <c r="X120" s="143"/>
      <c r="Y120" s="143"/>
      <c r="Z120" s="143"/>
      <c r="AA120" s="143"/>
      <c r="AB120" s="143"/>
      <c r="AC120" s="143"/>
      <c r="AD120" s="127"/>
      <c r="AE120" s="127"/>
      <c r="AF120" s="663"/>
      <c r="AG120" s="122"/>
      <c r="AH120" s="121"/>
      <c r="AI120" s="127"/>
      <c r="AJ120" s="127"/>
      <c r="AK120" s="127"/>
      <c r="AL120" s="127"/>
      <c r="AM120" s="127"/>
      <c r="AO120" s="127"/>
      <c r="AP120" s="127"/>
      <c r="AQ120" s="127"/>
      <c r="AR120" s="143"/>
      <c r="AS120" s="143"/>
      <c r="AT120" s="143"/>
      <c r="AU120" s="143"/>
      <c r="AV120" s="127"/>
      <c r="AW120" s="127"/>
      <c r="AX120" s="127"/>
      <c r="AY120" s="190"/>
      <c r="AZ120" s="127"/>
      <c r="BA120" s="127"/>
      <c r="BB120" s="127"/>
      <c r="BC120" s="127"/>
      <c r="BD120" s="127"/>
      <c r="BE120" s="127"/>
      <c r="BF120" s="127"/>
      <c r="BG120" s="127"/>
    </row>
    <row r="121" spans="2:59" ht="14.25" customHeight="1" thickBot="1">
      <c r="C121" s="119" t="s">
        <v>571</v>
      </c>
      <c r="D121" s="32" t="s">
        <v>1</v>
      </c>
      <c r="E121"/>
      <c r="F121"/>
      <c r="H121" s="25"/>
      <c r="P121"/>
      <c r="Q121" s="705"/>
      <c r="R121" s="1"/>
      <c r="S121" s="5"/>
      <c r="T121" s="5"/>
      <c r="U121" s="5"/>
      <c r="V121" s="143"/>
      <c r="W121" s="143"/>
      <c r="X121" s="143"/>
      <c r="Y121" s="143"/>
      <c r="Z121" s="143"/>
      <c r="AA121" s="143"/>
      <c r="AB121" s="143"/>
      <c r="AC121" s="143"/>
      <c r="AD121" s="127"/>
      <c r="AE121" s="127"/>
      <c r="AF121" s="148"/>
      <c r="AG121" s="215"/>
      <c r="AH121" s="127"/>
      <c r="AI121" s="127"/>
      <c r="AJ121" s="127"/>
      <c r="AK121" s="127"/>
      <c r="AL121" s="127"/>
      <c r="AM121" s="127"/>
      <c r="AO121" s="127"/>
      <c r="AP121" s="127"/>
      <c r="AQ121" s="127"/>
      <c r="AR121" s="127"/>
      <c r="AS121" s="127"/>
      <c r="AT121" s="127"/>
      <c r="AU121" s="144"/>
      <c r="AV121" s="127"/>
      <c r="AW121" s="136"/>
      <c r="AX121" s="252"/>
      <c r="AY121" s="252"/>
      <c r="AZ121" s="127"/>
      <c r="BA121" s="127"/>
      <c r="BB121" s="127"/>
      <c r="BC121" s="127"/>
      <c r="BD121" s="127"/>
      <c r="BE121" s="127"/>
      <c r="BF121" s="127"/>
      <c r="BG121" s="127"/>
    </row>
    <row r="122" spans="2:59" ht="15.75" thickBot="1">
      <c r="B122" s="1172" t="s">
        <v>569</v>
      </c>
      <c r="C122" s="104"/>
      <c r="D122" s="1044" t="s">
        <v>230</v>
      </c>
      <c r="E122" s="1064" t="s">
        <v>526</v>
      </c>
      <c r="F122" s="1065"/>
      <c r="G122" s="1065"/>
      <c r="H122" s="1066"/>
      <c r="I122" s="1058" t="s">
        <v>531</v>
      </c>
      <c r="J122" s="40"/>
      <c r="K122" s="1046"/>
      <c r="L122" s="40"/>
      <c r="M122" s="40"/>
      <c r="N122" s="40"/>
      <c r="O122" s="40"/>
      <c r="P122" s="61"/>
      <c r="Q122" s="1172" t="s">
        <v>564</v>
      </c>
      <c r="S122" s="5"/>
      <c r="T122" s="5"/>
      <c r="U122" s="5"/>
      <c r="V122" s="127"/>
      <c r="W122" s="127"/>
      <c r="X122" s="127"/>
      <c r="Y122" s="127"/>
      <c r="Z122" s="127"/>
      <c r="AA122" s="127"/>
      <c r="AB122" s="127"/>
      <c r="AC122" s="127"/>
      <c r="AD122" s="137"/>
      <c r="AE122" s="127"/>
      <c r="AF122" s="148"/>
      <c r="AG122" s="122"/>
      <c r="AH122" s="135"/>
      <c r="AI122" s="226"/>
      <c r="AJ122" s="321"/>
      <c r="AK122" s="121"/>
      <c r="AL122" s="673"/>
      <c r="AM122" s="121"/>
      <c r="AO122" s="121"/>
      <c r="AP122" s="121"/>
      <c r="AQ122" s="121"/>
      <c r="AR122" s="121"/>
      <c r="AS122" s="121"/>
      <c r="AT122" s="127"/>
      <c r="AU122" s="137"/>
      <c r="AV122" s="122"/>
      <c r="AW122" s="121"/>
      <c r="AX122" s="252"/>
      <c r="AY122" s="252"/>
      <c r="AZ122" s="127"/>
      <c r="BA122" s="127"/>
      <c r="BB122" s="169"/>
      <c r="BC122" s="149"/>
      <c r="BD122" s="446"/>
      <c r="BE122" s="127"/>
      <c r="BF122" s="127"/>
      <c r="BG122" s="127"/>
    </row>
    <row r="123" spans="2:59">
      <c r="B123" s="503" t="s">
        <v>521</v>
      </c>
      <c r="C123" s="498" t="s">
        <v>236</v>
      </c>
      <c r="D123" s="1045" t="s">
        <v>237</v>
      </c>
      <c r="E123" s="1062" t="s">
        <v>527</v>
      </c>
      <c r="F123" s="1063" t="s">
        <v>528</v>
      </c>
      <c r="G123" s="1188" t="s">
        <v>529</v>
      </c>
      <c r="H123" s="1061" t="s">
        <v>530</v>
      </c>
      <c r="I123" s="1069" t="s">
        <v>532</v>
      </c>
      <c r="J123" s="1054" t="s">
        <v>533</v>
      </c>
      <c r="K123" s="1052" t="s">
        <v>534</v>
      </c>
      <c r="L123" s="1070" t="s">
        <v>535</v>
      </c>
      <c r="M123" s="1071" t="s">
        <v>541</v>
      </c>
      <c r="N123" s="827" t="s">
        <v>543</v>
      </c>
      <c r="O123" s="1071" t="s">
        <v>544</v>
      </c>
      <c r="P123" s="1189" t="s">
        <v>547</v>
      </c>
      <c r="Q123" s="1173" t="s">
        <v>565</v>
      </c>
      <c r="R123" s="177"/>
      <c r="S123" s="5"/>
      <c r="T123" s="5"/>
      <c r="U123" s="5"/>
      <c r="V123" s="121"/>
      <c r="W123" s="121"/>
      <c r="X123" s="226"/>
      <c r="Y123" s="122"/>
      <c r="Z123" s="122"/>
      <c r="AA123" s="121"/>
      <c r="AB123" s="122"/>
      <c r="AC123" s="122"/>
      <c r="AD123" s="149"/>
      <c r="AE123" s="127"/>
      <c r="AF123" s="127"/>
      <c r="AG123" s="127"/>
      <c r="AH123" s="127"/>
      <c r="AI123" s="121"/>
      <c r="AJ123" s="121"/>
      <c r="AK123" s="121"/>
      <c r="AL123" s="673"/>
      <c r="AM123" s="121"/>
      <c r="AO123" s="121"/>
      <c r="AP123" s="121"/>
      <c r="AQ123" s="121"/>
      <c r="AR123" s="121"/>
      <c r="AS123" s="121"/>
      <c r="AT123" s="127"/>
      <c r="AU123" s="137"/>
      <c r="AV123" s="132"/>
      <c r="AW123" s="132"/>
      <c r="AX123" s="252"/>
      <c r="AY123" s="252"/>
      <c r="AZ123" s="127"/>
      <c r="BA123" s="127"/>
      <c r="BB123" s="149"/>
      <c r="BC123" s="149"/>
      <c r="BD123" s="446"/>
      <c r="BE123" s="127"/>
      <c r="BF123" s="127"/>
      <c r="BG123" s="127"/>
    </row>
    <row r="124" spans="2:59" ht="15.75" thickBot="1">
      <c r="B124" s="509" t="s">
        <v>522</v>
      </c>
      <c r="C124" s="550"/>
      <c r="D124" s="505"/>
      <c r="E124" s="63"/>
      <c r="F124" s="1080"/>
      <c r="H124" s="1080"/>
      <c r="I124" s="1076" t="s">
        <v>536</v>
      </c>
      <c r="J124" s="1209" t="s">
        <v>537</v>
      </c>
      <c r="K124" s="1077" t="s">
        <v>538</v>
      </c>
      <c r="L124" s="1078" t="s">
        <v>539</v>
      </c>
      <c r="M124" s="1077" t="s">
        <v>540</v>
      </c>
      <c r="N124" s="365" t="s">
        <v>542</v>
      </c>
      <c r="O124" s="1079" t="s">
        <v>545</v>
      </c>
      <c r="P124" s="1210" t="s">
        <v>546</v>
      </c>
      <c r="Q124" s="1174" t="s">
        <v>456</v>
      </c>
      <c r="R124" s="177"/>
      <c r="S124" s="5"/>
      <c r="T124" s="5"/>
      <c r="U124" s="5"/>
      <c r="V124" s="138"/>
      <c r="W124" s="138"/>
      <c r="X124" s="750"/>
      <c r="Y124" s="127"/>
      <c r="Z124" s="127"/>
      <c r="AA124" s="118"/>
      <c r="AB124" s="118"/>
      <c r="AC124" s="118"/>
      <c r="AD124" s="446"/>
      <c r="AE124" s="127"/>
      <c r="AF124" s="127"/>
      <c r="AG124" s="127"/>
      <c r="AH124" s="127"/>
      <c r="AI124" s="121"/>
      <c r="AJ124" s="321"/>
      <c r="AK124" s="121"/>
      <c r="AL124" s="673"/>
      <c r="AM124" s="121"/>
      <c r="AO124" s="121"/>
      <c r="AP124" s="121"/>
      <c r="AQ124" s="121"/>
      <c r="AR124" s="121"/>
      <c r="AS124" s="121"/>
      <c r="AT124" s="127"/>
      <c r="AU124" s="137"/>
      <c r="AV124" s="122"/>
      <c r="AW124" s="121"/>
      <c r="AX124" s="121"/>
      <c r="AY124" s="121"/>
      <c r="AZ124" s="127"/>
      <c r="BA124" s="127"/>
      <c r="BB124" s="149"/>
      <c r="BC124" s="127"/>
      <c r="BD124" s="446"/>
      <c r="BE124" s="127"/>
      <c r="BF124" s="127"/>
      <c r="BG124" s="127"/>
    </row>
    <row r="125" spans="2:59">
      <c r="B125" s="104"/>
      <c r="C125" s="728" t="s">
        <v>183</v>
      </c>
      <c r="D125" s="511"/>
      <c r="E125" s="1094"/>
      <c r="F125" s="513"/>
      <c r="G125" s="513"/>
      <c r="H125" s="729"/>
      <c r="I125" s="1137"/>
      <c r="J125" s="1137"/>
      <c r="K125" s="1137"/>
      <c r="L125" s="1137"/>
      <c r="M125" s="1137"/>
      <c r="N125" s="1137"/>
      <c r="O125" s="1137"/>
      <c r="P125" s="1192"/>
      <c r="Q125" s="1294"/>
      <c r="S125" s="5"/>
      <c r="T125" s="5"/>
      <c r="U125" s="5"/>
      <c r="V125" s="217"/>
      <c r="W125" s="217"/>
      <c r="X125" s="2083"/>
      <c r="Y125" s="127"/>
      <c r="Z125" s="127"/>
      <c r="AA125" s="143"/>
      <c r="AB125" s="143"/>
      <c r="AC125" s="143"/>
      <c r="AD125" s="127"/>
      <c r="AE125" s="127"/>
      <c r="AF125" s="127"/>
      <c r="AG125" s="127"/>
      <c r="AH125" s="127"/>
      <c r="AI125" s="121"/>
      <c r="AJ125" s="121"/>
      <c r="AK125" s="121"/>
      <c r="AL125" s="121"/>
      <c r="AM125" s="121"/>
      <c r="AO125" s="121"/>
      <c r="AP125" s="121"/>
      <c r="AQ125" s="121"/>
      <c r="AR125" s="121"/>
      <c r="AS125" s="121"/>
      <c r="AT125" s="127"/>
      <c r="AU125" s="137"/>
      <c r="AV125" s="122"/>
      <c r="AW125" s="121"/>
      <c r="AX125" s="121"/>
      <c r="AY125" s="121"/>
      <c r="AZ125" s="127"/>
      <c r="BA125" s="127"/>
      <c r="BB125" s="149"/>
      <c r="BC125" s="149"/>
      <c r="BD125" s="446"/>
      <c r="BE125" s="127"/>
      <c r="BF125" s="127"/>
      <c r="BG125" s="127"/>
    </row>
    <row r="126" spans="2:59" ht="13.5" customHeight="1">
      <c r="B126" s="2794" t="s">
        <v>768</v>
      </c>
      <c r="C126" s="570" t="s">
        <v>851</v>
      </c>
      <c r="D126" s="519">
        <v>60</v>
      </c>
      <c r="E126" s="2436">
        <v>6.3</v>
      </c>
      <c r="F126" s="397">
        <v>1.2E-2</v>
      </c>
      <c r="G126" s="397">
        <v>1.2E-2</v>
      </c>
      <c r="H126" s="1195">
        <v>0</v>
      </c>
      <c r="I126" s="2437">
        <v>6</v>
      </c>
      <c r="J126" s="1233">
        <v>21</v>
      </c>
      <c r="K126" s="2437">
        <v>9</v>
      </c>
      <c r="L126" s="1233">
        <v>0.48</v>
      </c>
      <c r="M126" s="2437">
        <v>11.3</v>
      </c>
      <c r="N126" s="1233">
        <v>4.0000000000000001E-3</v>
      </c>
      <c r="O126" s="2437">
        <v>1.5E-3</v>
      </c>
      <c r="P126" s="2671">
        <v>3.2000000000000001E-2</v>
      </c>
      <c r="Q126" s="560">
        <v>2</v>
      </c>
      <c r="R126" s="368"/>
      <c r="S126" s="5"/>
      <c r="T126" s="5"/>
      <c r="U126" s="5"/>
      <c r="V126" s="138"/>
      <c r="W126" s="138"/>
      <c r="X126" s="218"/>
      <c r="Y126" s="684"/>
      <c r="Z126" s="698"/>
      <c r="AA126" s="138"/>
      <c r="AB126" s="138"/>
      <c r="AC126" s="138"/>
      <c r="AD126" s="217"/>
      <c r="AE126" s="127"/>
      <c r="AF126" s="127"/>
      <c r="AG126" s="127"/>
      <c r="AH126" s="127"/>
      <c r="AI126" s="121"/>
      <c r="AJ126" s="121"/>
      <c r="AK126" s="121"/>
      <c r="AL126" s="121"/>
      <c r="AM126" s="121"/>
      <c r="AO126" s="121"/>
      <c r="AP126" s="121"/>
      <c r="AQ126" s="121"/>
      <c r="AR126" s="121"/>
      <c r="AS126" s="121"/>
      <c r="AT126" s="127"/>
      <c r="AU126" s="137"/>
      <c r="AV126" s="122"/>
      <c r="AW126" s="121"/>
      <c r="AX126" s="121"/>
      <c r="AY126" s="121"/>
      <c r="AZ126" s="127"/>
      <c r="BA126" s="127"/>
      <c r="BB126" s="122"/>
      <c r="BC126" s="122"/>
      <c r="BD126" s="118"/>
      <c r="BE126" s="127"/>
      <c r="BF126" s="127"/>
      <c r="BG126" s="127"/>
    </row>
    <row r="127" spans="2:59" ht="13.5" customHeight="1">
      <c r="B127" s="2796"/>
      <c r="C127" s="430" t="s">
        <v>852</v>
      </c>
      <c r="D127" s="561"/>
      <c r="E127" s="2672"/>
      <c r="F127" s="2430"/>
      <c r="G127" s="2673"/>
      <c r="H127" s="2674"/>
      <c r="I127" s="2673"/>
      <c r="J127" s="2430"/>
      <c r="K127" s="2673"/>
      <c r="L127" s="2430"/>
      <c r="M127" s="2673"/>
      <c r="N127" s="2430"/>
      <c r="O127" s="2673"/>
      <c r="P127" s="2675"/>
      <c r="Q127" s="566"/>
      <c r="R127" s="177"/>
      <c r="S127" s="5"/>
      <c r="T127" s="5"/>
      <c r="U127" s="5"/>
      <c r="V127" s="181"/>
      <c r="W127" s="181"/>
      <c r="X127" s="218"/>
      <c r="Y127" s="127"/>
      <c r="Z127" s="683"/>
      <c r="AA127" s="138"/>
      <c r="AB127" s="138"/>
      <c r="AC127" s="138"/>
      <c r="AD127" s="217"/>
      <c r="AE127" s="127"/>
      <c r="AF127" s="127"/>
      <c r="AG127" s="127"/>
      <c r="AH127" s="127"/>
      <c r="AI127" s="667"/>
      <c r="AJ127" s="667"/>
      <c r="AK127" s="667"/>
      <c r="AL127" s="667"/>
      <c r="AM127" s="667"/>
      <c r="AO127" s="667"/>
      <c r="AP127" s="667"/>
      <c r="AQ127" s="667"/>
      <c r="AR127" s="667"/>
      <c r="AS127" s="667"/>
      <c r="AT127" s="127"/>
      <c r="AU127" s="137"/>
      <c r="AV127" s="122"/>
      <c r="AW127" s="121"/>
      <c r="AX127" s="121"/>
      <c r="AY127" s="121"/>
      <c r="AZ127" s="127"/>
      <c r="BA127" s="127"/>
      <c r="BB127" s="122"/>
      <c r="BC127" s="122"/>
      <c r="BD127" s="446"/>
      <c r="BE127" s="127"/>
      <c r="BF127" s="127"/>
      <c r="BG127" s="127"/>
    </row>
    <row r="128" spans="2:59" ht="12.75" customHeight="1">
      <c r="B128" s="1475" t="s">
        <v>761</v>
      </c>
      <c r="C128" s="1033" t="s">
        <v>105</v>
      </c>
      <c r="D128" s="1380">
        <v>220</v>
      </c>
      <c r="E128" s="2405">
        <v>4.2839999999999998</v>
      </c>
      <c r="F128" s="1604">
        <v>0.125</v>
      </c>
      <c r="G128" s="1446">
        <v>0.157</v>
      </c>
      <c r="H128" s="1121">
        <v>157.30000000000001</v>
      </c>
      <c r="I128" s="2399">
        <v>125.13</v>
      </c>
      <c r="J128" s="1446">
        <v>158.88999999999999</v>
      </c>
      <c r="K128" s="1604">
        <v>13.08</v>
      </c>
      <c r="L128" s="1446">
        <v>3.2919999999999998</v>
      </c>
      <c r="M128" s="1446">
        <v>96.233999999999995</v>
      </c>
      <c r="N128" s="1446">
        <v>4.0000000000000001E-3</v>
      </c>
      <c r="O128" s="1446">
        <v>8.9999999999999993E-3</v>
      </c>
      <c r="P128" s="2402">
        <v>0.88</v>
      </c>
      <c r="Q128" s="1497">
        <v>55</v>
      </c>
      <c r="S128" s="127"/>
      <c r="T128" s="215"/>
      <c r="U128" s="127"/>
      <c r="V128" s="138"/>
      <c r="W128" s="402"/>
      <c r="X128" s="218"/>
      <c r="Y128" s="127"/>
      <c r="Z128" s="770"/>
      <c r="AA128" s="217"/>
      <c r="AB128" s="217"/>
      <c r="AC128" s="217"/>
      <c r="AD128" s="217"/>
      <c r="AE128" s="141"/>
      <c r="AF128" s="137"/>
      <c r="AG128" s="122"/>
      <c r="AH128" s="116"/>
      <c r="AI128" s="138"/>
      <c r="AJ128" s="138"/>
      <c r="AK128" s="402"/>
      <c r="AL128" s="218"/>
      <c r="AM128" s="138"/>
      <c r="AO128" s="400"/>
      <c r="AP128" s="217"/>
      <c r="AQ128" s="217"/>
      <c r="AR128" s="217"/>
      <c r="AS128" s="217"/>
      <c r="AT128" s="217"/>
      <c r="AU128" s="217"/>
      <c r="AV128" s="217"/>
      <c r="AW128" s="127"/>
      <c r="AX128" s="121"/>
      <c r="AY128" s="121"/>
      <c r="AZ128" s="127"/>
      <c r="BA128" s="127"/>
      <c r="BB128" s="149"/>
      <c r="BC128" s="149"/>
      <c r="BD128" s="446"/>
      <c r="BE128" s="127"/>
      <c r="BF128" s="127"/>
      <c r="BG128" s="127"/>
    </row>
    <row r="129" spans="2:59" ht="13.5" customHeight="1">
      <c r="B129" s="2793" t="s">
        <v>901</v>
      </c>
      <c r="C129" s="925" t="s">
        <v>196</v>
      </c>
      <c r="D129" s="1380">
        <v>200</v>
      </c>
      <c r="E129" s="2396">
        <v>0.11</v>
      </c>
      <c r="F129" s="395">
        <v>0</v>
      </c>
      <c r="G129" s="395">
        <v>0</v>
      </c>
      <c r="H129" s="1121">
        <v>9</v>
      </c>
      <c r="I129" s="1446">
        <v>29.7</v>
      </c>
      <c r="J129" s="1446">
        <v>2.58</v>
      </c>
      <c r="K129" s="1446">
        <v>1.26</v>
      </c>
      <c r="L129" s="1446">
        <v>0.06</v>
      </c>
      <c r="M129" s="1446">
        <v>0.17</v>
      </c>
      <c r="N129" s="1446">
        <v>0</v>
      </c>
      <c r="O129" s="1446">
        <v>0</v>
      </c>
      <c r="P129" s="2402">
        <v>0</v>
      </c>
      <c r="Q129" s="525">
        <v>80</v>
      </c>
      <c r="R129" s="972"/>
      <c r="S129" s="137"/>
      <c r="T129" s="122"/>
      <c r="U129" s="116"/>
      <c r="V129" s="138"/>
      <c r="W129" s="138"/>
      <c r="X129" s="218"/>
      <c r="Y129" s="127"/>
      <c r="Z129" s="683"/>
      <c r="AA129" s="138"/>
      <c r="AB129" s="138"/>
      <c r="AC129" s="277"/>
      <c r="AD129" s="217"/>
      <c r="AE129" s="142"/>
      <c r="AF129" s="214"/>
      <c r="AG129" s="126"/>
      <c r="AH129" s="116"/>
      <c r="AI129" s="126"/>
      <c r="AJ129" s="126"/>
      <c r="AK129" s="126"/>
      <c r="AL129" s="126"/>
      <c r="AM129" s="126"/>
      <c r="AO129" s="126"/>
      <c r="AP129" s="126"/>
      <c r="AQ129" s="126"/>
      <c r="AR129" s="126"/>
      <c r="AS129" s="126"/>
      <c r="AT129" s="127"/>
      <c r="AU129" s="127"/>
      <c r="AV129" s="127"/>
      <c r="AW129" s="127"/>
      <c r="AX129" s="121"/>
      <c r="AY129" s="121"/>
      <c r="AZ129" s="127"/>
      <c r="BA129" s="127"/>
      <c r="BB129" s="149"/>
      <c r="BC129" s="149"/>
      <c r="BD129" s="446"/>
      <c r="BE129" s="127"/>
      <c r="BF129" s="127"/>
      <c r="BG129" s="127"/>
    </row>
    <row r="130" spans="2:59" ht="13.5" customHeight="1">
      <c r="B130" s="1475" t="s">
        <v>9</v>
      </c>
      <c r="C130" s="1017" t="s">
        <v>10</v>
      </c>
      <c r="D130" s="1380">
        <v>50</v>
      </c>
      <c r="E130" s="1446">
        <v>0.1</v>
      </c>
      <c r="F130" s="1446">
        <v>0.02</v>
      </c>
      <c r="G130" s="1446">
        <v>1.7000000000000001E-2</v>
      </c>
      <c r="H130" s="1121">
        <v>0</v>
      </c>
      <c r="I130" s="2459">
        <v>79.17</v>
      </c>
      <c r="J130" s="1446">
        <v>64.5</v>
      </c>
      <c r="K130" s="1446">
        <v>20.5</v>
      </c>
      <c r="L130" s="2402">
        <v>0.05</v>
      </c>
      <c r="M130" s="1446">
        <v>37.167000000000002</v>
      </c>
      <c r="N130" s="1446">
        <v>0</v>
      </c>
      <c r="O130" s="1446">
        <v>0</v>
      </c>
      <c r="P130" s="2401">
        <v>0</v>
      </c>
      <c r="Q130" s="2724">
        <v>18</v>
      </c>
      <c r="S130" s="148"/>
      <c r="T130" s="122"/>
      <c r="U130" s="127"/>
      <c r="V130" s="402"/>
      <c r="W130" s="402"/>
      <c r="X130" s="218"/>
      <c r="Y130" s="127"/>
      <c r="Z130" s="683"/>
      <c r="AA130" s="126"/>
      <c r="AB130" s="268"/>
      <c r="AC130" s="126"/>
      <c r="AD130" s="125"/>
      <c r="AE130" s="137"/>
      <c r="AF130" s="141"/>
      <c r="AG130" s="122"/>
      <c r="AH130" s="118"/>
      <c r="AI130" s="127"/>
      <c r="AJ130" s="127"/>
      <c r="AK130" s="127"/>
      <c r="AL130" s="127"/>
      <c r="AM130" s="127"/>
      <c r="AO130" s="127"/>
      <c r="AP130" s="127"/>
      <c r="AQ130" s="127"/>
      <c r="AR130" s="127"/>
      <c r="AS130" s="127"/>
      <c r="AT130" s="127"/>
      <c r="AU130" s="144"/>
      <c r="AV130" s="127"/>
      <c r="AW130" s="127"/>
      <c r="AX130" s="121"/>
      <c r="AY130" s="121"/>
      <c r="AZ130" s="127"/>
      <c r="BA130" s="127"/>
      <c r="BB130" s="150"/>
      <c r="BC130" s="122"/>
      <c r="BD130" s="121"/>
      <c r="BE130" s="127"/>
      <c r="BF130" s="127"/>
      <c r="BG130" s="127"/>
    </row>
    <row r="131" spans="2:59" ht="12.75" customHeight="1" thickBot="1">
      <c r="B131" s="2057" t="s">
        <v>9</v>
      </c>
      <c r="C131" s="1040" t="s">
        <v>643</v>
      </c>
      <c r="D131" s="1482">
        <v>30</v>
      </c>
      <c r="E131" s="396">
        <v>0</v>
      </c>
      <c r="F131" s="398">
        <v>0.06</v>
      </c>
      <c r="G131" s="398">
        <v>0</v>
      </c>
      <c r="H131" s="1115">
        <v>0</v>
      </c>
      <c r="I131" s="388">
        <v>24.9</v>
      </c>
      <c r="J131" s="388">
        <v>58.2</v>
      </c>
      <c r="K131" s="398">
        <v>17.100000000000001</v>
      </c>
      <c r="L131" s="388">
        <v>0.03</v>
      </c>
      <c r="M131" s="388">
        <v>43.2</v>
      </c>
      <c r="N131" s="388">
        <v>1E-3</v>
      </c>
      <c r="O131" s="388">
        <v>0</v>
      </c>
      <c r="P131" s="1196">
        <v>0</v>
      </c>
      <c r="Q131" s="2725">
        <v>19</v>
      </c>
      <c r="R131" s="384"/>
      <c r="S131" s="137"/>
      <c r="T131" s="122"/>
      <c r="U131" s="121"/>
      <c r="V131" s="660"/>
      <c r="W131" s="2082"/>
      <c r="X131" s="2082"/>
      <c r="Y131" s="263"/>
      <c r="Z131" s="446"/>
      <c r="AA131" s="143"/>
      <c r="AB131" s="143"/>
      <c r="AC131" s="143"/>
      <c r="AD131" s="127"/>
      <c r="AE131" s="127"/>
      <c r="AF131" s="141"/>
      <c r="AG131" s="122"/>
      <c r="AH131" s="121"/>
      <c r="AI131" s="127"/>
      <c r="AJ131" s="127"/>
      <c r="AK131" s="127"/>
      <c r="AL131" s="127"/>
      <c r="AM131" s="127"/>
      <c r="AO131" s="127"/>
      <c r="AP131" s="127"/>
      <c r="AQ131" s="127"/>
      <c r="AR131" s="127"/>
      <c r="AS131" s="127"/>
      <c r="AT131" s="127"/>
      <c r="AU131" s="140"/>
      <c r="AV131" s="122"/>
      <c r="AW131" s="121"/>
      <c r="AX131" s="252"/>
      <c r="AY131" s="252"/>
      <c r="AZ131" s="127"/>
      <c r="BA131" s="127"/>
      <c r="BB131" s="149"/>
      <c r="BC131" s="149"/>
      <c r="BD131" s="446"/>
      <c r="BE131" s="127"/>
      <c r="BF131" s="127"/>
      <c r="BG131" s="127"/>
    </row>
    <row r="132" spans="2:59" ht="15.75">
      <c r="B132" s="533" t="s">
        <v>262</v>
      </c>
      <c r="C132" s="110"/>
      <c r="D132" s="1533">
        <f t="shared" ref="D132:P132" si="12">SUM(D126:D131)</f>
        <v>560</v>
      </c>
      <c r="E132" s="534">
        <f t="shared" si="12"/>
        <v>10.793999999999999</v>
      </c>
      <c r="F132" s="535">
        <f t="shared" si="12"/>
        <v>0.217</v>
      </c>
      <c r="G132" s="298">
        <f t="shared" si="12"/>
        <v>0.186</v>
      </c>
      <c r="H132" s="1148">
        <f t="shared" si="12"/>
        <v>166.3</v>
      </c>
      <c r="I132" s="1148">
        <f t="shared" si="12"/>
        <v>264.89999999999998</v>
      </c>
      <c r="J132" s="1148">
        <f t="shared" si="12"/>
        <v>305.17</v>
      </c>
      <c r="K132" s="298">
        <f t="shared" si="12"/>
        <v>60.940000000000005</v>
      </c>
      <c r="L132" s="298">
        <f t="shared" si="12"/>
        <v>3.9119999999999995</v>
      </c>
      <c r="M132" s="298">
        <f t="shared" si="12"/>
        <v>188.07099999999997</v>
      </c>
      <c r="N132" s="1116">
        <f t="shared" si="12"/>
        <v>9.0000000000000011E-3</v>
      </c>
      <c r="O132" s="298">
        <f t="shared" si="12"/>
        <v>1.0499999999999999E-2</v>
      </c>
      <c r="P132" s="1105">
        <f t="shared" si="12"/>
        <v>0.91200000000000003</v>
      </c>
      <c r="Q132" s="1173"/>
      <c r="R132" s="359"/>
      <c r="S132" s="137"/>
      <c r="T132" s="122"/>
      <c r="U132" s="116"/>
      <c r="V132" s="981"/>
      <c r="W132" s="981"/>
      <c r="X132" s="981"/>
      <c r="Y132" s="853"/>
      <c r="Z132" s="143"/>
      <c r="AA132" s="674"/>
      <c r="AB132" s="181"/>
      <c r="AC132" s="217"/>
      <c r="AD132" s="217"/>
      <c r="AE132" s="137"/>
      <c r="AF132" s="245"/>
      <c r="AG132" s="245"/>
      <c r="AH132" s="245"/>
      <c r="AI132" s="228"/>
      <c r="AJ132" s="641"/>
      <c r="AK132" s="245"/>
      <c r="AL132" s="228"/>
      <c r="AM132" s="228"/>
      <c r="AO132" s="245"/>
      <c r="AP132" s="642"/>
      <c r="AQ132" s="245"/>
      <c r="AR132" s="245"/>
      <c r="AS132" s="127"/>
      <c r="AT132" s="149"/>
      <c r="AU132" s="138"/>
      <c r="AV132" s="122"/>
      <c r="AW132" s="121"/>
      <c r="AX132" s="252"/>
      <c r="AY132" s="252"/>
      <c r="AZ132" s="127"/>
      <c r="BA132" s="127"/>
      <c r="BB132" s="122"/>
      <c r="BC132" s="122"/>
      <c r="BD132" s="121"/>
      <c r="BE132" s="127"/>
      <c r="BF132" s="127"/>
      <c r="BG132" s="127"/>
    </row>
    <row r="133" spans="2:59" ht="13.5" customHeight="1">
      <c r="B133" s="1197"/>
      <c r="C133" s="1198" t="s">
        <v>11</v>
      </c>
      <c r="D133" s="2026">
        <v>0.25</v>
      </c>
      <c r="E133" s="1325">
        <v>17.5</v>
      </c>
      <c r="F133" s="2479">
        <v>0.35</v>
      </c>
      <c r="G133" s="1326">
        <v>0.4</v>
      </c>
      <c r="H133" s="1331">
        <v>225</v>
      </c>
      <c r="I133" s="1327">
        <v>300</v>
      </c>
      <c r="J133" s="1326">
        <v>300</v>
      </c>
      <c r="K133" s="1331">
        <v>75</v>
      </c>
      <c r="L133" s="2479">
        <v>4.5</v>
      </c>
      <c r="M133" s="1332">
        <v>300</v>
      </c>
      <c r="N133" s="2479">
        <v>2.5000000000000001E-2</v>
      </c>
      <c r="O133" s="1326">
        <v>1.2500000000000001E-2</v>
      </c>
      <c r="P133" s="1361">
        <v>1</v>
      </c>
      <c r="Q133" s="1173"/>
      <c r="R133" s="359"/>
      <c r="S133" s="106"/>
      <c r="T133" s="122"/>
      <c r="U133" s="127"/>
      <c r="V133" s="402"/>
      <c r="W133" s="402"/>
      <c r="X133" s="402"/>
      <c r="Y133" s="143"/>
      <c r="Z133" s="143"/>
      <c r="AA133" s="138"/>
      <c r="AB133" s="138"/>
      <c r="AC133" s="138"/>
      <c r="AD133" s="217"/>
      <c r="AE133" s="137"/>
      <c r="AF133" s="245"/>
      <c r="AG133" s="245"/>
      <c r="AH133" s="245"/>
      <c r="AI133" s="245"/>
      <c r="AJ133" s="245"/>
      <c r="AK133" s="245"/>
      <c r="AL133" s="245"/>
      <c r="AM133" s="245"/>
      <c r="AO133" s="245"/>
      <c r="AP133" s="245"/>
      <c r="AQ133" s="245"/>
      <c r="AR133" s="245"/>
      <c r="AS133" s="127"/>
      <c r="AT133" s="127"/>
      <c r="AU133" s="137"/>
      <c r="AV133" s="122"/>
      <c r="AW133" s="121"/>
      <c r="AX133" s="127"/>
      <c r="AY133" s="121"/>
      <c r="AZ133" s="127"/>
      <c r="BA133" s="127"/>
      <c r="BB133" s="122"/>
      <c r="BC133" s="127"/>
      <c r="BD133" s="126"/>
      <c r="BE133" s="127"/>
      <c r="BF133" s="127"/>
      <c r="BG133" s="127"/>
    </row>
    <row r="134" spans="2:59" ht="16.5" customHeight="1" thickBot="1">
      <c r="B134" s="64"/>
      <c r="C134" s="1176" t="s">
        <v>652</v>
      </c>
      <c r="D134" s="583" t="s">
        <v>259</v>
      </c>
      <c r="E134" s="2020">
        <f t="shared" ref="E134:P134" si="13">(E132*100/E154)-25</f>
        <v>-9.5800000000000018</v>
      </c>
      <c r="F134" s="2021">
        <f t="shared" si="13"/>
        <v>-9.5</v>
      </c>
      <c r="G134" s="2022">
        <f t="shared" si="13"/>
        <v>-13.375</v>
      </c>
      <c r="H134" s="2021">
        <f t="shared" si="13"/>
        <v>-6.5222222222222221</v>
      </c>
      <c r="I134" s="2021">
        <f t="shared" si="13"/>
        <v>-2.9250000000000043</v>
      </c>
      <c r="J134" s="2021">
        <f t="shared" si="13"/>
        <v>0.43083333333333229</v>
      </c>
      <c r="K134" s="2021">
        <f t="shared" si="13"/>
        <v>-4.6866666666666639</v>
      </c>
      <c r="L134" s="2021">
        <f t="shared" si="13"/>
        <v>-3.2666666666666693</v>
      </c>
      <c r="M134" s="2021">
        <f t="shared" si="13"/>
        <v>-9.327416666666668</v>
      </c>
      <c r="N134" s="2022">
        <f t="shared" si="13"/>
        <v>-16</v>
      </c>
      <c r="O134" s="2021">
        <f t="shared" si="13"/>
        <v>-4.0000000000000036</v>
      </c>
      <c r="P134" s="2025">
        <f t="shared" si="13"/>
        <v>-2.1999999999999993</v>
      </c>
      <c r="Q134" s="1173"/>
      <c r="S134" s="138"/>
      <c r="T134" s="122"/>
      <c r="U134" s="118"/>
      <c r="V134" s="143"/>
      <c r="W134" s="143"/>
      <c r="X134" s="143"/>
      <c r="Y134" s="143"/>
      <c r="Z134" s="147"/>
      <c r="AA134" s="127"/>
      <c r="AB134" s="127"/>
      <c r="AC134" s="127"/>
      <c r="AD134" s="127"/>
      <c r="AE134" s="137"/>
      <c r="AF134" s="127"/>
      <c r="AG134" s="127"/>
      <c r="AH134" s="127"/>
      <c r="AI134" s="228"/>
      <c r="AJ134" s="228"/>
      <c r="AK134" s="127"/>
      <c r="AL134" s="228"/>
      <c r="AM134" s="228"/>
      <c r="AO134" s="127"/>
      <c r="AP134" s="122"/>
      <c r="AQ134" s="127"/>
      <c r="AR134" s="127"/>
      <c r="AS134" s="127"/>
      <c r="AT134" s="127"/>
      <c r="AU134" s="137"/>
      <c r="AV134" s="122"/>
      <c r="AW134" s="126"/>
      <c r="AX134" s="127"/>
      <c r="AY134" s="121"/>
      <c r="AZ134" s="127"/>
      <c r="BA134" s="127"/>
      <c r="BB134" s="122"/>
      <c r="BC134" s="122"/>
      <c r="BD134" s="121"/>
      <c r="BE134" s="127"/>
      <c r="BF134" s="127"/>
      <c r="BG134" s="127"/>
    </row>
    <row r="135" spans="2:59" ht="16.5" customHeight="1">
      <c r="B135" s="104"/>
      <c r="C135" s="510" t="s">
        <v>141</v>
      </c>
      <c r="D135" s="104"/>
      <c r="E135" s="1139"/>
      <c r="F135" s="1140"/>
      <c r="G135" s="1140"/>
      <c r="H135" s="1140"/>
      <c r="I135" s="1137"/>
      <c r="J135" s="1137"/>
      <c r="K135" s="1137"/>
      <c r="L135" s="1137"/>
      <c r="M135" s="1137"/>
      <c r="N135" s="1137"/>
      <c r="O135" s="1137"/>
      <c r="P135" s="1192"/>
      <c r="Q135" s="1173"/>
      <c r="R135" s="71"/>
      <c r="S135" s="138"/>
      <c r="T135" s="122"/>
      <c r="U135" s="118"/>
      <c r="V135" s="138"/>
      <c r="W135" s="402"/>
      <c r="X135" s="218"/>
      <c r="Y135" s="127"/>
      <c r="Z135" s="127"/>
      <c r="AA135" s="127"/>
      <c r="AB135" s="127"/>
      <c r="AC135" s="127"/>
      <c r="AD135" s="127"/>
      <c r="AE135" s="137"/>
      <c r="AF135" s="646"/>
      <c r="AG135" s="647"/>
      <c r="AH135" s="648"/>
      <c r="AI135" s="649"/>
      <c r="AJ135" s="650"/>
      <c r="AK135" s="650"/>
      <c r="AL135" s="650"/>
      <c r="AM135" s="650"/>
      <c r="AO135" s="650"/>
      <c r="AP135" s="650"/>
      <c r="AQ135" s="646"/>
      <c r="AR135" s="646"/>
      <c r="AS135" s="651"/>
      <c r="AT135" s="127"/>
      <c r="AU135" s="137"/>
      <c r="AV135" s="122"/>
      <c r="AW135" s="121"/>
      <c r="AX135" s="121"/>
      <c r="AY135" s="121"/>
      <c r="AZ135" s="127"/>
      <c r="BA135" s="127"/>
      <c r="BB135" s="122"/>
      <c r="BC135" s="122"/>
      <c r="BD135" s="126"/>
      <c r="BE135" s="127"/>
      <c r="BF135" s="127"/>
      <c r="BG135" s="127"/>
    </row>
    <row r="136" spans="2:59" ht="12.75" customHeight="1">
      <c r="B136" s="2797" t="s">
        <v>601</v>
      </c>
      <c r="C136" s="925" t="s">
        <v>602</v>
      </c>
      <c r="D136" s="1440">
        <v>60</v>
      </c>
      <c r="E136" s="270">
        <v>3.23</v>
      </c>
      <c r="F136" s="390">
        <v>0.03</v>
      </c>
      <c r="G136" s="390">
        <v>0.03</v>
      </c>
      <c r="H136" s="2818">
        <v>339.21</v>
      </c>
      <c r="I136" s="296">
        <v>18.100000000000001</v>
      </c>
      <c r="J136" s="296">
        <v>37.700000000000003</v>
      </c>
      <c r="K136" s="296">
        <v>23</v>
      </c>
      <c r="L136" s="296">
        <v>0.65</v>
      </c>
      <c r="M136" s="296">
        <v>37.450000000000003</v>
      </c>
      <c r="N136" s="296">
        <v>1.0999999999999999E-2</v>
      </c>
      <c r="O136" s="296">
        <v>0</v>
      </c>
      <c r="P136" s="2402">
        <v>0.09</v>
      </c>
      <c r="Q136" s="1474">
        <v>7</v>
      </c>
      <c r="R136" s="366"/>
      <c r="S136" s="148"/>
      <c r="T136" s="215"/>
      <c r="U136" s="127"/>
      <c r="V136" s="181"/>
      <c r="W136" s="181"/>
      <c r="X136" s="218"/>
      <c r="Y136" s="127"/>
      <c r="Z136" s="127"/>
      <c r="AA136" s="127"/>
      <c r="AB136" s="127"/>
      <c r="AC136" s="127"/>
      <c r="AD136" s="127"/>
      <c r="AE136" s="137"/>
      <c r="AF136" s="257"/>
      <c r="AG136" s="257"/>
      <c r="AH136" s="257"/>
      <c r="AI136" s="652"/>
      <c r="AJ136" s="257"/>
      <c r="AK136" s="257"/>
      <c r="AL136" s="257"/>
      <c r="AM136" s="257"/>
      <c r="AO136" s="257"/>
      <c r="AP136" s="257"/>
      <c r="AQ136" s="257"/>
      <c r="AR136" s="257"/>
      <c r="AS136" s="257"/>
      <c r="AT136" s="127"/>
      <c r="AU136" s="137"/>
      <c r="AV136" s="122"/>
      <c r="AW136" s="121"/>
      <c r="AX136" s="121"/>
      <c r="AY136" s="121"/>
      <c r="AZ136" s="127"/>
      <c r="BA136" s="127"/>
      <c r="BB136" s="122"/>
      <c r="BC136" s="122"/>
      <c r="BD136" s="446"/>
      <c r="BE136" s="127"/>
      <c r="BF136" s="127"/>
      <c r="BG136" s="127"/>
    </row>
    <row r="137" spans="2:59" ht="12.75" customHeight="1">
      <c r="B137" s="2800" t="s">
        <v>763</v>
      </c>
      <c r="C137" s="937" t="s">
        <v>345</v>
      </c>
      <c r="D137" s="1535">
        <v>250</v>
      </c>
      <c r="E137" s="2420">
        <v>0.8</v>
      </c>
      <c r="F137" s="1233">
        <v>0.186</v>
      </c>
      <c r="G137" s="1233">
        <v>0.15</v>
      </c>
      <c r="H137" s="1121">
        <v>36.375</v>
      </c>
      <c r="I137" s="1446">
        <v>58.28</v>
      </c>
      <c r="J137" s="1446">
        <v>35.075000000000003</v>
      </c>
      <c r="K137" s="1446">
        <v>5.0199999999999996</v>
      </c>
      <c r="L137" s="1446">
        <v>1</v>
      </c>
      <c r="M137" s="1446">
        <v>58.838000000000001</v>
      </c>
      <c r="N137" s="1446">
        <v>3.0000000000000001E-3</v>
      </c>
      <c r="O137" s="1446">
        <v>0</v>
      </c>
      <c r="P137" s="2402">
        <v>6.0999999999999999E-2</v>
      </c>
      <c r="Q137" s="1537">
        <v>28</v>
      </c>
      <c r="R137" s="71"/>
      <c r="S137" s="214"/>
      <c r="T137" s="122"/>
      <c r="U137" s="118"/>
      <c r="V137" s="181"/>
      <c r="W137" s="181"/>
      <c r="X137" s="218"/>
      <c r="Y137" s="127"/>
      <c r="Z137" s="127"/>
      <c r="AA137" s="127"/>
      <c r="AB137" s="127"/>
      <c r="AC137" s="127"/>
      <c r="AD137" s="127"/>
      <c r="AE137" s="137"/>
      <c r="AF137" s="138"/>
      <c r="AG137" s="138"/>
      <c r="AH137" s="138"/>
      <c r="AI137" s="218"/>
      <c r="AJ137" s="138"/>
      <c r="AK137" s="138"/>
      <c r="AL137" s="138"/>
      <c r="AM137" s="138"/>
      <c r="AO137" s="138"/>
      <c r="AP137" s="138"/>
      <c r="AQ137" s="138"/>
      <c r="AR137" s="138"/>
      <c r="AS137" s="217"/>
      <c r="AT137" s="127"/>
      <c r="AU137" s="141"/>
      <c r="AV137" s="122"/>
      <c r="AW137" s="121"/>
      <c r="AX137" s="127"/>
      <c r="AY137" s="121"/>
      <c r="AZ137" s="127"/>
      <c r="BA137" s="127"/>
      <c r="BB137" s="122"/>
      <c r="BC137" s="122"/>
      <c r="BD137" s="121"/>
      <c r="BE137" s="127"/>
      <c r="BF137" s="127"/>
      <c r="BG137" s="127"/>
    </row>
    <row r="138" spans="2:59" ht="13.5" customHeight="1">
      <c r="B138" s="2800" t="s">
        <v>764</v>
      </c>
      <c r="C138" s="824" t="s">
        <v>380</v>
      </c>
      <c r="D138" s="1382">
        <v>190</v>
      </c>
      <c r="E138" s="711">
        <v>0</v>
      </c>
      <c r="F138" s="1233">
        <v>0.06</v>
      </c>
      <c r="G138" s="2437">
        <v>0.152</v>
      </c>
      <c r="H138" s="1213">
        <v>101.545</v>
      </c>
      <c r="I138" s="1446">
        <v>26.3</v>
      </c>
      <c r="J138" s="1446">
        <v>36.265000000000001</v>
      </c>
      <c r="K138" s="1446">
        <v>2.41</v>
      </c>
      <c r="L138" s="1446">
        <v>1.97</v>
      </c>
      <c r="M138" s="1446">
        <v>36.462000000000003</v>
      </c>
      <c r="N138" s="1446">
        <v>8.0000000000000002E-3</v>
      </c>
      <c r="O138" s="1446">
        <v>1.2E-2</v>
      </c>
      <c r="P138" s="2402">
        <v>0.80700000000000005</v>
      </c>
      <c r="Q138" s="1538">
        <v>49</v>
      </c>
      <c r="R138" s="1208"/>
      <c r="S138" s="2841"/>
      <c r="T138" s="122"/>
      <c r="U138" s="401"/>
      <c r="V138" s="402"/>
      <c r="W138" s="402"/>
      <c r="X138" s="218"/>
      <c r="Y138" s="127"/>
      <c r="Z138" s="127"/>
      <c r="AA138" s="127"/>
      <c r="AB138" s="127"/>
      <c r="AC138" s="127"/>
      <c r="AD138" s="127"/>
      <c r="AE138" s="141"/>
      <c r="AF138" s="664"/>
      <c r="AG138" s="664"/>
      <c r="AH138" s="664"/>
      <c r="AI138" s="675"/>
      <c r="AJ138" s="664"/>
      <c r="AK138" s="664"/>
      <c r="AL138" s="664"/>
      <c r="AM138" s="664"/>
      <c r="AO138" s="665"/>
      <c r="AP138" s="665"/>
      <c r="AQ138" s="664"/>
      <c r="AR138" s="664"/>
      <c r="AS138" s="664"/>
      <c r="AT138" s="127"/>
      <c r="AU138" s="127"/>
      <c r="AV138" s="127"/>
      <c r="AW138" s="127"/>
      <c r="AX138" s="127"/>
      <c r="AY138" s="121"/>
      <c r="AZ138" s="127"/>
      <c r="BA138" s="127"/>
      <c r="BB138" s="122"/>
      <c r="BC138" s="122"/>
      <c r="BD138" s="121"/>
      <c r="BE138" s="127"/>
      <c r="BF138" s="127"/>
      <c r="BG138" s="127"/>
    </row>
    <row r="139" spans="2:59" ht="15" customHeight="1">
      <c r="B139" s="2801" t="s">
        <v>765</v>
      </c>
      <c r="C139" s="925" t="s">
        <v>312</v>
      </c>
      <c r="D139" s="1380">
        <v>200</v>
      </c>
      <c r="E139" s="2396">
        <v>1.1419999999999999</v>
      </c>
      <c r="F139" s="395">
        <v>6.59E-2</v>
      </c>
      <c r="G139" s="395">
        <v>0.27100000000000002</v>
      </c>
      <c r="H139" s="1121">
        <v>29.042999999999999</v>
      </c>
      <c r="I139" s="2397">
        <v>236.91</v>
      </c>
      <c r="J139" s="1446">
        <v>190.8</v>
      </c>
      <c r="K139" s="1446">
        <v>38.945</v>
      </c>
      <c r="L139" s="1446">
        <v>0.31900000000000001</v>
      </c>
      <c r="M139" s="1446">
        <v>111.346</v>
      </c>
      <c r="N139" s="1446">
        <v>0</v>
      </c>
      <c r="O139" s="1446">
        <v>2.5000000000000001E-3</v>
      </c>
      <c r="P139" s="2402">
        <v>0.14399999999999999</v>
      </c>
      <c r="Q139" s="1474">
        <v>87</v>
      </c>
      <c r="R139" s="364"/>
      <c r="S139" s="2841"/>
      <c r="T139" s="122"/>
      <c r="U139" s="118"/>
      <c r="V139" s="402"/>
      <c r="W139" s="402"/>
      <c r="X139" s="218"/>
      <c r="Y139" s="127"/>
      <c r="Z139" s="127"/>
      <c r="AA139" s="127"/>
      <c r="AB139" s="127"/>
      <c r="AC139" s="127"/>
      <c r="AD139" s="127"/>
      <c r="AE139" s="142"/>
      <c r="AF139" s="127"/>
      <c r="AG139" s="127"/>
      <c r="AH139" s="127"/>
      <c r="AI139" s="127"/>
      <c r="AJ139" s="127"/>
      <c r="AK139" s="127"/>
      <c r="AL139" s="127"/>
      <c r="AM139" s="127"/>
      <c r="AO139" s="127"/>
      <c r="AP139" s="127"/>
      <c r="AQ139" s="127"/>
      <c r="AR139" s="127"/>
      <c r="AS139" s="127"/>
      <c r="AT139" s="127"/>
      <c r="AU139" s="127"/>
      <c r="AV139" s="136"/>
      <c r="AW139" s="127"/>
      <c r="AX139" s="667"/>
      <c r="AY139" s="121"/>
      <c r="AZ139" s="127"/>
      <c r="BA139" s="127"/>
      <c r="BB139" s="127"/>
      <c r="BC139" s="127"/>
      <c r="BD139" s="127"/>
      <c r="BE139" s="127"/>
      <c r="BF139" s="127"/>
      <c r="BG139" s="127"/>
    </row>
    <row r="140" spans="2:59" ht="14.25" customHeight="1">
      <c r="B140" s="2798" t="s">
        <v>9</v>
      </c>
      <c r="C140" s="925" t="s">
        <v>10</v>
      </c>
      <c r="D140" s="1380">
        <v>70</v>
      </c>
      <c r="E140" s="2405">
        <v>0.14000000000000001</v>
      </c>
      <c r="F140" s="1446">
        <v>2.5000000000000001E-2</v>
      </c>
      <c r="G140" s="1446">
        <v>2.3E-2</v>
      </c>
      <c r="H140" s="1050">
        <v>0</v>
      </c>
      <c r="I140" s="2399">
        <v>110.01300000000001</v>
      </c>
      <c r="J140" s="1446">
        <v>90.3</v>
      </c>
      <c r="K140" s="1446">
        <v>28.7</v>
      </c>
      <c r="L140" s="2402">
        <v>7.0000000000000007E-2</v>
      </c>
      <c r="M140" s="2404">
        <v>52.03</v>
      </c>
      <c r="N140" s="1446">
        <v>0</v>
      </c>
      <c r="O140" s="1446">
        <v>0</v>
      </c>
      <c r="P140" s="2401">
        <v>0</v>
      </c>
      <c r="Q140" s="2724">
        <v>18</v>
      </c>
      <c r="R140" s="359"/>
      <c r="S140" s="2842"/>
      <c r="T140" s="122"/>
      <c r="U140" s="118"/>
      <c r="V140" s="138"/>
      <c r="W140" s="138"/>
      <c r="X140" s="218"/>
      <c r="Y140" s="127"/>
      <c r="Z140" s="127"/>
      <c r="AA140" s="127"/>
      <c r="AB140" s="127"/>
      <c r="AC140" s="127"/>
      <c r="AD140" s="127"/>
      <c r="AE140" s="118"/>
      <c r="AF140" s="127"/>
      <c r="AG140" s="127"/>
      <c r="AH140" s="127"/>
      <c r="AI140" s="127"/>
      <c r="AJ140" s="127"/>
      <c r="AK140" s="127"/>
      <c r="AL140" s="127"/>
      <c r="AM140" s="127"/>
      <c r="AO140" s="127"/>
      <c r="AP140" s="642"/>
      <c r="AQ140" s="127"/>
      <c r="AR140" s="642"/>
      <c r="AS140" s="127"/>
      <c r="AT140" s="127"/>
      <c r="AU140" s="127"/>
      <c r="AV140" s="136"/>
      <c r="AW140" s="127"/>
      <c r="AX140" s="121"/>
      <c r="AY140" s="121"/>
      <c r="AZ140" s="127"/>
      <c r="BA140" s="127"/>
      <c r="BB140" s="127"/>
      <c r="BC140" s="127"/>
      <c r="BD140" s="127"/>
      <c r="BE140" s="127"/>
      <c r="BF140" s="127"/>
      <c r="BG140" s="127"/>
    </row>
    <row r="141" spans="2:59" ht="13.5" customHeight="1">
      <c r="B141" s="2798" t="s">
        <v>9</v>
      </c>
      <c r="C141" s="925" t="s">
        <v>643</v>
      </c>
      <c r="D141" s="1382">
        <v>50</v>
      </c>
      <c r="E141" s="396">
        <v>0</v>
      </c>
      <c r="F141" s="398">
        <v>0.1</v>
      </c>
      <c r="G141" s="398">
        <v>0</v>
      </c>
      <c r="H141" s="1050">
        <v>0</v>
      </c>
      <c r="I141" s="296">
        <v>41.5</v>
      </c>
      <c r="J141" s="296">
        <v>75.98</v>
      </c>
      <c r="K141" s="296">
        <v>22.8</v>
      </c>
      <c r="L141" s="296">
        <v>0.05</v>
      </c>
      <c r="M141" s="1446">
        <v>72</v>
      </c>
      <c r="N141" s="1446">
        <v>1.25E-3</v>
      </c>
      <c r="O141" s="1446">
        <v>0</v>
      </c>
      <c r="P141" s="2401">
        <v>0</v>
      </c>
      <c r="Q141" s="2724">
        <v>19</v>
      </c>
      <c r="R141" s="359"/>
      <c r="S141" s="41"/>
      <c r="T141" s="122"/>
      <c r="U141" s="118"/>
      <c r="V141" s="402"/>
      <c r="W141" s="138"/>
      <c r="X141" s="218"/>
      <c r="Y141" s="127"/>
      <c r="Z141" s="127"/>
      <c r="AA141" s="127"/>
      <c r="AB141" s="127"/>
      <c r="AC141" s="127"/>
      <c r="AD141" s="127"/>
      <c r="AE141" s="137"/>
      <c r="AF141" s="127"/>
      <c r="AG141" s="127"/>
      <c r="AH141" s="127"/>
      <c r="AI141" s="677"/>
      <c r="AJ141" s="127"/>
      <c r="AK141" s="127"/>
      <c r="AL141" s="127"/>
      <c r="AM141" s="127"/>
      <c r="AO141" s="127"/>
      <c r="AP141" s="127"/>
      <c r="AQ141" s="127"/>
      <c r="AR141" s="642"/>
      <c r="AS141" s="127"/>
      <c r="AT141" s="127"/>
      <c r="AU141" s="127"/>
      <c r="AV141" s="127"/>
      <c r="AW141" s="143"/>
      <c r="AX141" s="143"/>
      <c r="AY141" s="143"/>
      <c r="AZ141" s="127"/>
      <c r="BA141" s="127"/>
      <c r="BB141" s="127"/>
      <c r="BC141" s="127"/>
      <c r="BD141" s="127"/>
      <c r="BE141" s="127"/>
      <c r="BF141" s="127"/>
      <c r="BG141" s="127"/>
    </row>
    <row r="142" spans="2:59" ht="17.25" customHeight="1" thickBot="1">
      <c r="B142" s="2799" t="s">
        <v>728</v>
      </c>
      <c r="C142" s="941" t="s">
        <v>732</v>
      </c>
      <c r="D142" s="1482">
        <v>110</v>
      </c>
      <c r="E142" s="1446">
        <v>7.7</v>
      </c>
      <c r="F142" s="1446">
        <v>3.3000000000000002E-2</v>
      </c>
      <c r="G142" s="1446">
        <v>2.1999999999999999E-2</v>
      </c>
      <c r="H142" s="1050">
        <v>0</v>
      </c>
      <c r="I142" s="2430">
        <v>17.600000000000001</v>
      </c>
      <c r="J142" s="2430">
        <v>12.1</v>
      </c>
      <c r="K142" s="2430">
        <v>9.9</v>
      </c>
      <c r="L142" s="2430">
        <v>2.3199999999999998</v>
      </c>
      <c r="M142" s="2430">
        <v>58.2</v>
      </c>
      <c r="N142" s="2430">
        <v>1.0999999999999999E-2</v>
      </c>
      <c r="O142" s="2430">
        <v>0</v>
      </c>
      <c r="P142" s="2430">
        <v>0.3</v>
      </c>
      <c r="Q142" s="1483">
        <v>69</v>
      </c>
      <c r="R142" s="384"/>
      <c r="S142" s="41"/>
      <c r="T142" s="122"/>
      <c r="U142" s="118"/>
      <c r="V142" s="660"/>
      <c r="W142" s="2082"/>
      <c r="X142" s="2082"/>
      <c r="Y142" s="263"/>
      <c r="Z142" s="446"/>
      <c r="AA142" s="127"/>
      <c r="AB142" s="127"/>
      <c r="AC142" s="127"/>
      <c r="AD142" s="127"/>
      <c r="AE142" s="137"/>
      <c r="AF142" s="137"/>
      <c r="AG142" s="122"/>
      <c r="AH142" s="122"/>
      <c r="AI142" s="121"/>
      <c r="AJ142" s="127"/>
      <c r="AK142" s="127"/>
      <c r="AL142" s="127"/>
      <c r="AM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</row>
    <row r="143" spans="2:59" ht="12.75" customHeight="1">
      <c r="B143" s="533" t="s">
        <v>247</v>
      </c>
      <c r="C143" s="1498"/>
      <c r="D143" s="2050">
        <f>SUM(D136:D142)</f>
        <v>930</v>
      </c>
      <c r="E143" s="545">
        <f t="shared" ref="E143:P143" si="14">SUM(E136:E142)</f>
        <v>13.012</v>
      </c>
      <c r="F143" s="1075">
        <f t="shared" si="14"/>
        <v>0.49990000000000012</v>
      </c>
      <c r="G143" s="1075">
        <f t="shared" si="14"/>
        <v>0.64800000000000002</v>
      </c>
      <c r="H143" s="1130">
        <f t="shared" si="14"/>
        <v>506.173</v>
      </c>
      <c r="I143" s="1130">
        <f t="shared" si="14"/>
        <v>508.70299999999997</v>
      </c>
      <c r="J143" s="1218">
        <f t="shared" si="14"/>
        <v>478.22000000000008</v>
      </c>
      <c r="K143" s="1218">
        <f t="shared" si="14"/>
        <v>130.77500000000001</v>
      </c>
      <c r="L143" s="1218">
        <f t="shared" si="14"/>
        <v>6.3789999999999996</v>
      </c>
      <c r="M143" s="1218">
        <f t="shared" si="14"/>
        <v>426.32599999999996</v>
      </c>
      <c r="N143" s="1218">
        <f t="shared" si="14"/>
        <v>3.4250000000000003E-2</v>
      </c>
      <c r="O143" s="1218">
        <f t="shared" si="14"/>
        <v>1.4500000000000001E-2</v>
      </c>
      <c r="P143" s="1218">
        <f t="shared" si="14"/>
        <v>1.4020000000000001</v>
      </c>
      <c r="Q143" s="1173"/>
      <c r="S143" s="39"/>
      <c r="T143" s="122"/>
      <c r="U143" s="118"/>
      <c r="V143" s="981"/>
      <c r="W143" s="981"/>
      <c r="X143" s="981"/>
      <c r="Y143" s="2500"/>
      <c r="Z143" s="143"/>
      <c r="AA143" s="127"/>
      <c r="AB143" s="127"/>
      <c r="AC143" s="127"/>
      <c r="AD143" s="127"/>
      <c r="AE143" s="137"/>
      <c r="AF143" s="145"/>
      <c r="AG143" s="122"/>
      <c r="AH143" s="121"/>
      <c r="AI143" s="218"/>
      <c r="AJ143" s="217"/>
      <c r="AK143" s="217"/>
      <c r="AL143" s="217"/>
      <c r="AM143" s="217"/>
      <c r="AO143" s="217"/>
      <c r="AP143" s="217"/>
      <c r="AQ143" s="217"/>
      <c r="AR143" s="217"/>
      <c r="AS143" s="21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</row>
    <row r="144" spans="2:59" ht="18" customHeight="1">
      <c r="B144" s="1197"/>
      <c r="C144" s="1198" t="s">
        <v>11</v>
      </c>
      <c r="D144" s="2027">
        <v>0.35</v>
      </c>
      <c r="E144" s="1319">
        <v>24.5</v>
      </c>
      <c r="F144" s="1320">
        <v>0.49</v>
      </c>
      <c r="G144" s="1321">
        <v>0.56000000000000005</v>
      </c>
      <c r="H144" s="1322">
        <v>315</v>
      </c>
      <c r="I144" s="1244">
        <v>420</v>
      </c>
      <c r="J144" s="1323">
        <v>420</v>
      </c>
      <c r="K144" s="1322">
        <v>105</v>
      </c>
      <c r="L144" s="1320">
        <v>6.3</v>
      </c>
      <c r="M144" s="1324">
        <v>420</v>
      </c>
      <c r="N144" s="1320">
        <v>3.5000000000000003E-2</v>
      </c>
      <c r="O144" s="1321">
        <v>1.7500000000000002E-2</v>
      </c>
      <c r="P144" s="1345">
        <v>1.4</v>
      </c>
      <c r="Q144" s="1173"/>
      <c r="S144" s="127"/>
      <c r="T144" s="136"/>
      <c r="U144" s="127"/>
      <c r="V144" s="402"/>
      <c r="W144" s="402"/>
      <c r="X144" s="402"/>
      <c r="Y144" s="143"/>
      <c r="Z144" s="143"/>
      <c r="AA144" s="127"/>
      <c r="AB144" s="127"/>
      <c r="AC144" s="127"/>
      <c r="AD144" s="127"/>
      <c r="AE144" s="127"/>
      <c r="AF144" s="127"/>
      <c r="AG144" s="215"/>
      <c r="AH144" s="127"/>
      <c r="AI144" s="216"/>
      <c r="AJ144" s="216"/>
      <c r="AK144" s="216"/>
      <c r="AL144" s="216"/>
      <c r="AM144" s="216"/>
      <c r="AO144" s="216"/>
      <c r="AP144" s="216"/>
      <c r="AQ144" s="216"/>
      <c r="AR144" s="216"/>
      <c r="AS144" s="216"/>
      <c r="AT144" s="127"/>
      <c r="AU144" s="127"/>
      <c r="AV144" s="127"/>
      <c r="AW144" s="132"/>
      <c r="AX144" s="132"/>
      <c r="AY144" s="127"/>
      <c r="AZ144" s="127"/>
      <c r="BA144" s="127"/>
      <c r="BB144" s="127"/>
      <c r="BC144" s="127"/>
      <c r="BD144" s="127"/>
      <c r="BE144" s="127"/>
      <c r="BF144" s="127"/>
      <c r="BG144" s="127"/>
    </row>
    <row r="145" spans="2:59" ht="15.75" customHeight="1" thickBot="1">
      <c r="B145" s="292"/>
      <c r="C145" s="1176" t="s">
        <v>652</v>
      </c>
      <c r="D145" s="1177" t="s">
        <v>259</v>
      </c>
      <c r="E145" s="2031">
        <f t="shared" ref="E145:P145" si="15">(E143*100/E154)-35</f>
        <v>-16.411428571428569</v>
      </c>
      <c r="F145" s="2029">
        <f t="shared" si="15"/>
        <v>0.70714285714286262</v>
      </c>
      <c r="G145" s="2029">
        <f t="shared" si="15"/>
        <v>5.4999999999999929</v>
      </c>
      <c r="H145" s="2029">
        <f t="shared" si="15"/>
        <v>21.241444444444447</v>
      </c>
      <c r="I145" s="2029">
        <f t="shared" si="15"/>
        <v>7.3919166666666598</v>
      </c>
      <c r="J145" s="2029">
        <f t="shared" si="15"/>
        <v>4.8516666666666737</v>
      </c>
      <c r="K145" s="2029">
        <f t="shared" si="15"/>
        <v>8.5916666666666686</v>
      </c>
      <c r="L145" s="2029">
        <f t="shared" si="15"/>
        <v>0.43888888888888999</v>
      </c>
      <c r="M145" s="2029">
        <f t="shared" si="15"/>
        <v>0.52716666666666612</v>
      </c>
      <c r="N145" s="2029">
        <f t="shared" si="15"/>
        <v>-0.75</v>
      </c>
      <c r="O145" s="2029">
        <f t="shared" si="15"/>
        <v>-5.9999999999999964</v>
      </c>
      <c r="P145" s="2030">
        <f t="shared" si="15"/>
        <v>5.0000000000004263E-2</v>
      </c>
      <c r="Q145" s="1295"/>
      <c r="S145" s="127"/>
      <c r="T145" s="136"/>
      <c r="U145" s="127"/>
      <c r="V145" s="143"/>
      <c r="W145" s="143"/>
      <c r="X145" s="143"/>
      <c r="Y145" s="143"/>
      <c r="Z145" s="143"/>
      <c r="AA145" s="127"/>
      <c r="AB145" s="127"/>
      <c r="AC145" s="127"/>
      <c r="AD145" s="127"/>
      <c r="AE145" s="127"/>
      <c r="AF145" s="137"/>
      <c r="AG145" s="122"/>
      <c r="AH145" s="118"/>
      <c r="AI145" s="127"/>
      <c r="AJ145" s="127"/>
      <c r="AK145" s="127"/>
      <c r="AL145" s="127"/>
      <c r="AM145" s="127"/>
      <c r="AO145" s="127"/>
      <c r="AP145" s="127"/>
      <c r="AQ145" s="127"/>
      <c r="AR145" s="127"/>
      <c r="AS145" s="127"/>
      <c r="AT145" s="127"/>
      <c r="AU145" s="127"/>
      <c r="AV145" s="127"/>
      <c r="AW145" s="132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</row>
    <row r="146" spans="2:59">
      <c r="B146" s="572"/>
      <c r="C146" s="1016" t="s">
        <v>303</v>
      </c>
      <c r="D146" s="104"/>
      <c r="E146" s="795"/>
      <c r="F146" s="212"/>
      <c r="G146" s="212"/>
      <c r="H146" s="1214"/>
      <c r="I146" s="1215"/>
      <c r="J146" s="1093"/>
      <c r="K146" s="1093"/>
      <c r="L146" s="1093"/>
      <c r="M146" s="1093"/>
      <c r="N146" s="1093"/>
      <c r="O146" s="1093"/>
      <c r="P146" s="1216"/>
      <c r="Q146" s="1173"/>
      <c r="S146" s="127"/>
      <c r="T146" s="136"/>
      <c r="U146" s="127"/>
      <c r="V146" s="682"/>
      <c r="W146" s="682"/>
      <c r="X146" s="218"/>
      <c r="Y146" s="127"/>
      <c r="Z146" s="127"/>
      <c r="AA146" s="127"/>
      <c r="AB146" s="127"/>
      <c r="AC146" s="127"/>
      <c r="AD146" s="127"/>
      <c r="AE146" s="127"/>
      <c r="AF146" s="137"/>
      <c r="AG146" s="149"/>
      <c r="AH146" s="401"/>
      <c r="AI146" s="127"/>
      <c r="AJ146" s="127"/>
      <c r="AK146" s="127"/>
      <c r="AL146" s="127"/>
      <c r="AM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</row>
    <row r="147" spans="2:59" ht="15" customHeight="1">
      <c r="B147" s="1475" t="s">
        <v>891</v>
      </c>
      <c r="C147" s="925" t="s">
        <v>304</v>
      </c>
      <c r="D147" s="1380">
        <v>200</v>
      </c>
      <c r="E147" s="2396">
        <v>1.4</v>
      </c>
      <c r="F147" s="403">
        <v>0.08</v>
      </c>
      <c r="G147" s="403">
        <v>2.4E-2</v>
      </c>
      <c r="H147" s="1121">
        <v>40</v>
      </c>
      <c r="I147" s="2399">
        <v>216</v>
      </c>
      <c r="J147" s="1446">
        <v>162</v>
      </c>
      <c r="K147" s="1446">
        <v>25.2</v>
      </c>
      <c r="L147" s="1446">
        <v>0.2</v>
      </c>
      <c r="M147" s="1446">
        <v>82.8</v>
      </c>
      <c r="N147" s="2397">
        <v>0</v>
      </c>
      <c r="O147" s="1446">
        <v>0</v>
      </c>
      <c r="P147" s="2402">
        <v>0.3</v>
      </c>
      <c r="Q147" s="1490">
        <v>79</v>
      </c>
      <c r="S147" s="127"/>
      <c r="T147" s="136"/>
      <c r="U147" s="127"/>
      <c r="V147" s="402"/>
      <c r="W147" s="402"/>
      <c r="X147" s="218"/>
      <c r="Y147" s="127"/>
      <c r="Z147" s="127"/>
      <c r="AA147" s="127"/>
      <c r="AB147" s="127"/>
      <c r="AC147" s="127"/>
      <c r="AD147" s="127"/>
      <c r="AE147" s="127"/>
      <c r="AF147" s="445"/>
      <c r="AG147" s="149"/>
      <c r="AH147" s="189"/>
      <c r="AI147" s="127"/>
      <c r="AJ147" s="127"/>
      <c r="AK147" s="127"/>
      <c r="AL147" s="127"/>
      <c r="AM147" s="127"/>
      <c r="AO147" s="127"/>
      <c r="AP147" s="127"/>
      <c r="AQ147" s="127"/>
      <c r="AR147" s="127"/>
      <c r="AS147" s="127"/>
      <c r="AT147" s="127"/>
      <c r="AU147" s="127"/>
      <c r="AV147" s="127"/>
      <c r="AW147" s="678"/>
      <c r="AX147" s="245"/>
      <c r="AY147" s="245"/>
      <c r="AZ147" s="127"/>
      <c r="BA147" s="127"/>
      <c r="BB147" s="127"/>
      <c r="BC147" s="127"/>
      <c r="BD147" s="127"/>
      <c r="BE147" s="127"/>
      <c r="BF147" s="127"/>
      <c r="BG147" s="127"/>
    </row>
    <row r="148" spans="2:59" ht="15" customHeight="1">
      <c r="B148" s="2051" t="s">
        <v>892</v>
      </c>
      <c r="C148" s="1539" t="s">
        <v>454</v>
      </c>
      <c r="D148" s="1380" t="s">
        <v>633</v>
      </c>
      <c r="E148" s="270">
        <v>6.64</v>
      </c>
      <c r="F148" s="1020">
        <v>0.10100000000000001</v>
      </c>
      <c r="G148" s="390">
        <v>0.13950000000000001</v>
      </c>
      <c r="H148" s="1211">
        <v>122.095</v>
      </c>
      <c r="I148" s="296">
        <v>13.13</v>
      </c>
      <c r="J148" s="296">
        <v>1.4</v>
      </c>
      <c r="K148" s="296">
        <v>0.5</v>
      </c>
      <c r="L148" s="296">
        <v>1.73</v>
      </c>
      <c r="M148" s="1446">
        <v>3.4000000000000002E-2</v>
      </c>
      <c r="N148" s="1446">
        <v>0.01</v>
      </c>
      <c r="O148" s="1446">
        <v>4.0000000000000001E-3</v>
      </c>
      <c r="P148" s="2402">
        <v>0.1</v>
      </c>
      <c r="Q148" s="1490">
        <v>38</v>
      </c>
      <c r="S148" s="127"/>
      <c r="T148" s="136"/>
      <c r="U148" s="127"/>
      <c r="V148" s="138"/>
      <c r="W148" s="138"/>
      <c r="X148" s="218"/>
      <c r="Y148" s="127"/>
      <c r="Z148" s="127"/>
      <c r="AA148" s="127"/>
      <c r="AB148" s="127"/>
      <c r="AC148" s="127"/>
      <c r="AD148" s="127"/>
      <c r="AE148" s="127"/>
      <c r="AF148" s="445"/>
      <c r="AG148" s="149"/>
      <c r="AH148" s="446"/>
      <c r="AI148" s="127"/>
      <c r="AJ148" s="127"/>
      <c r="AK148" s="127"/>
      <c r="AL148" s="127"/>
      <c r="AM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32"/>
      <c r="AY148" s="127"/>
      <c r="AZ148" s="127"/>
      <c r="BA148" s="127"/>
      <c r="BB148" s="127"/>
      <c r="BC148" s="127"/>
      <c r="BD148" s="127"/>
      <c r="BE148" s="127"/>
      <c r="BF148" s="127"/>
      <c r="BG148" s="127"/>
    </row>
    <row r="149" spans="2:59" ht="16.5" customHeight="1" thickBot="1">
      <c r="B149" s="1475" t="s">
        <v>9</v>
      </c>
      <c r="C149" s="1556" t="s">
        <v>10</v>
      </c>
      <c r="D149" s="1482">
        <v>40</v>
      </c>
      <c r="E149" s="1446">
        <v>0.08</v>
      </c>
      <c r="F149" s="1446">
        <v>1.6E-2</v>
      </c>
      <c r="G149" s="1446">
        <v>1.3299999999999999E-2</v>
      </c>
      <c r="H149" s="1121">
        <v>0</v>
      </c>
      <c r="I149" s="1446">
        <v>63.332999999999998</v>
      </c>
      <c r="J149" s="1446">
        <v>51.6</v>
      </c>
      <c r="K149" s="1446">
        <v>16.399999999999999</v>
      </c>
      <c r="L149" s="1446">
        <v>0.04</v>
      </c>
      <c r="M149" s="1446">
        <v>29.733000000000001</v>
      </c>
      <c r="N149" s="1446">
        <v>0</v>
      </c>
      <c r="O149" s="1446">
        <v>0</v>
      </c>
      <c r="P149" s="2401">
        <v>0</v>
      </c>
      <c r="Q149" s="1557">
        <v>18</v>
      </c>
      <c r="S149" s="127"/>
      <c r="T149" s="136"/>
      <c r="U149" s="127"/>
      <c r="V149" s="1370"/>
      <c r="W149" s="2082"/>
      <c r="X149" s="2087"/>
      <c r="Y149" s="263"/>
      <c r="Z149" s="446"/>
      <c r="AA149" s="127"/>
      <c r="AB149" s="127"/>
      <c r="AC149" s="127"/>
      <c r="AD149" s="127"/>
      <c r="AE149" s="127"/>
      <c r="AF149" s="445"/>
      <c r="AG149" s="149"/>
      <c r="AH149" s="446"/>
      <c r="AI149" s="127"/>
      <c r="AJ149" s="127"/>
      <c r="AK149" s="127"/>
      <c r="AL149" s="127"/>
      <c r="AM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</row>
    <row r="150" spans="2:59" ht="14.25" customHeight="1">
      <c r="B150" s="533" t="s">
        <v>330</v>
      </c>
      <c r="C150" s="438"/>
      <c r="D150" s="1503">
        <f>D147+D149+90+30</f>
        <v>360</v>
      </c>
      <c r="E150" s="545">
        <f t="shared" ref="E150:P150" si="16">SUM(E147:E149)</f>
        <v>8.1199999999999992</v>
      </c>
      <c r="F150" s="535">
        <f t="shared" si="16"/>
        <v>0.19700000000000001</v>
      </c>
      <c r="G150" s="546">
        <f t="shared" si="16"/>
        <v>0.17680000000000001</v>
      </c>
      <c r="H150" s="1130">
        <f t="shared" si="16"/>
        <v>162.095</v>
      </c>
      <c r="I150" s="1130">
        <f t="shared" si="16"/>
        <v>292.46299999999997</v>
      </c>
      <c r="J150" s="1218">
        <f t="shared" si="16"/>
        <v>215</v>
      </c>
      <c r="K150" s="1217">
        <f t="shared" si="16"/>
        <v>42.099999999999994</v>
      </c>
      <c r="L150" s="1217">
        <f t="shared" si="16"/>
        <v>1.97</v>
      </c>
      <c r="M150" s="1218">
        <f t="shared" si="16"/>
        <v>112.56700000000001</v>
      </c>
      <c r="N150" s="1217">
        <f t="shared" si="16"/>
        <v>0.01</v>
      </c>
      <c r="O150" s="1217">
        <f t="shared" si="16"/>
        <v>4.0000000000000001E-3</v>
      </c>
      <c r="P150" s="1219">
        <f t="shared" si="16"/>
        <v>0.4</v>
      </c>
      <c r="Q150" s="705"/>
      <c r="R150" s="71"/>
      <c r="S150" s="127"/>
      <c r="T150" s="136"/>
      <c r="U150" s="127"/>
      <c r="V150" s="981"/>
      <c r="W150" s="981"/>
      <c r="X150" s="981"/>
      <c r="Y150" s="853"/>
      <c r="Z150" s="143"/>
      <c r="AA150" s="127"/>
      <c r="AB150" s="127"/>
      <c r="AC150" s="127"/>
      <c r="AD150" s="127"/>
      <c r="AE150" s="127"/>
      <c r="AF150" s="127"/>
      <c r="AG150" s="136"/>
      <c r="AH150" s="127"/>
      <c r="AI150" s="218"/>
      <c r="AJ150" s="127"/>
      <c r="AK150" s="127"/>
      <c r="AL150" s="127"/>
      <c r="AM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</row>
    <row r="151" spans="2:59" ht="12.75" customHeight="1">
      <c r="B151" s="1197"/>
      <c r="C151" s="1198" t="s">
        <v>11</v>
      </c>
      <c r="D151" s="2027">
        <v>0.1</v>
      </c>
      <c r="E151" s="1319">
        <v>7</v>
      </c>
      <c r="F151" s="1320">
        <v>0.14000000000000001</v>
      </c>
      <c r="G151" s="1321">
        <v>0.16</v>
      </c>
      <c r="H151" s="1343">
        <v>90</v>
      </c>
      <c r="I151" s="1244">
        <v>120</v>
      </c>
      <c r="J151" s="1321">
        <v>120</v>
      </c>
      <c r="K151" s="1343">
        <v>30</v>
      </c>
      <c r="L151" s="1320">
        <v>1.8</v>
      </c>
      <c r="M151" s="1324">
        <v>120</v>
      </c>
      <c r="N151" s="1320">
        <v>0.01</v>
      </c>
      <c r="O151" s="1321">
        <v>5.0000000000000001E-3</v>
      </c>
      <c r="P151" s="1345">
        <v>0.4</v>
      </c>
      <c r="Q151" s="705"/>
      <c r="R151" s="359"/>
      <c r="S151" s="148"/>
      <c r="T151" s="215"/>
      <c r="U151" s="189"/>
      <c r="V151" s="402"/>
      <c r="W151" s="402"/>
      <c r="X151" s="402"/>
      <c r="Y151" s="143"/>
      <c r="Z151" s="143"/>
      <c r="AA151" s="127"/>
      <c r="AB151" s="127"/>
      <c r="AC151" s="127"/>
      <c r="AD151" s="127"/>
      <c r="AE151" s="127"/>
      <c r="AF151" s="148"/>
      <c r="AG151" s="215"/>
      <c r="AH151" s="127"/>
      <c r="AI151" s="127"/>
      <c r="AJ151" s="127"/>
      <c r="AK151" s="127"/>
      <c r="AL151" s="127"/>
      <c r="AM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</row>
    <row r="152" spans="2:59" ht="13.5" customHeight="1" thickBot="1">
      <c r="B152" s="292"/>
      <c r="C152" s="1176" t="s">
        <v>652</v>
      </c>
      <c r="D152" s="1177" t="s">
        <v>259</v>
      </c>
      <c r="E152" s="2020">
        <f t="shared" ref="E152:P152" si="17">(E150*100/E154)-10</f>
        <v>1.5999999999999979</v>
      </c>
      <c r="F152" s="2021">
        <f t="shared" si="17"/>
        <v>4.0714285714285712</v>
      </c>
      <c r="G152" s="2021">
        <f t="shared" si="17"/>
        <v>1.0499999999999989</v>
      </c>
      <c r="H152" s="2021">
        <f t="shared" si="17"/>
        <v>8.0105555555555554</v>
      </c>
      <c r="I152" s="2022">
        <f t="shared" si="17"/>
        <v>14.371916666666664</v>
      </c>
      <c r="J152" s="2021">
        <f t="shared" si="17"/>
        <v>7.9166666666666679</v>
      </c>
      <c r="K152" s="2021">
        <f t="shared" si="17"/>
        <v>4.0333333333333297</v>
      </c>
      <c r="L152" s="2021">
        <f t="shared" si="17"/>
        <v>0.94444444444444464</v>
      </c>
      <c r="M152" s="2021">
        <f t="shared" si="17"/>
        <v>-0.61941666666666606</v>
      </c>
      <c r="N152" s="2021">
        <f t="shared" si="17"/>
        <v>0</v>
      </c>
      <c r="O152" s="2021">
        <f t="shared" si="17"/>
        <v>-2</v>
      </c>
      <c r="P152" s="2025">
        <f t="shared" si="17"/>
        <v>0</v>
      </c>
      <c r="Q152" s="705"/>
      <c r="R152" s="359"/>
      <c r="S152" s="137"/>
      <c r="T152" s="122"/>
      <c r="U152" s="116"/>
      <c r="V152" s="143"/>
      <c r="W152" s="143"/>
      <c r="X152" s="143"/>
      <c r="Y152" s="143"/>
      <c r="Z152" s="143"/>
      <c r="AA152" s="127"/>
      <c r="AB152" s="127"/>
      <c r="AC152" s="127"/>
      <c r="AD152" s="127"/>
      <c r="AE152" s="127"/>
      <c r="AF152" s="147"/>
      <c r="AG152" s="135"/>
      <c r="AH152" s="126"/>
      <c r="AI152" s="259"/>
      <c r="AJ152" s="139"/>
      <c r="AK152" s="122"/>
      <c r="AL152" s="118"/>
      <c r="AM152" s="138"/>
      <c r="AO152" s="138"/>
      <c r="AP152" s="138"/>
      <c r="AQ152" s="218"/>
      <c r="AR152" s="138"/>
      <c r="AS152" s="138"/>
      <c r="AT152" s="138"/>
      <c r="AU152" s="138"/>
      <c r="AV152" s="138"/>
      <c r="AW152" s="138"/>
      <c r="AX152" s="138"/>
      <c r="AY152" s="138"/>
      <c r="AZ152" s="217"/>
      <c r="BA152" s="127"/>
      <c r="BB152" s="127"/>
      <c r="BC152" s="127"/>
      <c r="BD152" s="127"/>
      <c r="BE152" s="127"/>
      <c r="BF152" s="127"/>
      <c r="BG152" s="127"/>
    </row>
    <row r="153" spans="2:59" ht="15.75" thickBot="1">
      <c r="Q153" s="705"/>
      <c r="S153" s="137"/>
      <c r="T153" s="122"/>
      <c r="U153" s="118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37"/>
      <c r="AG153" s="122"/>
      <c r="AH153" s="121"/>
      <c r="AI153" s="127"/>
      <c r="AJ153" s="127"/>
      <c r="AK153" s="127"/>
      <c r="AL153" s="127"/>
      <c r="AM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</row>
    <row r="154" spans="2:59" ht="13.5" customHeight="1" thickBot="1">
      <c r="B154" s="2197" t="s">
        <v>679</v>
      </c>
      <c r="C154" s="2013"/>
      <c r="D154" s="2014">
        <v>1</v>
      </c>
      <c r="E154" s="2015">
        <v>70</v>
      </c>
      <c r="F154" s="2016">
        <v>1.4</v>
      </c>
      <c r="G154" s="2016">
        <v>1.6</v>
      </c>
      <c r="H154" s="2017">
        <v>900</v>
      </c>
      <c r="I154" s="2018">
        <v>1200</v>
      </c>
      <c r="J154" s="2018">
        <v>1200</v>
      </c>
      <c r="K154" s="2018">
        <v>300</v>
      </c>
      <c r="L154" s="2018">
        <v>18</v>
      </c>
      <c r="M154" s="2018">
        <v>1200</v>
      </c>
      <c r="N154" s="2018">
        <v>0.1</v>
      </c>
      <c r="O154" s="2018">
        <v>0.05</v>
      </c>
      <c r="P154" s="2019">
        <v>4</v>
      </c>
      <c r="Q154" s="705"/>
      <c r="R154" s="359"/>
      <c r="S154" s="127"/>
      <c r="T154" s="122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37"/>
      <c r="AF154" s="148"/>
      <c r="AG154" s="122"/>
      <c r="AH154" s="127"/>
      <c r="AI154" s="127"/>
      <c r="AJ154" s="127"/>
      <c r="AK154" s="127"/>
      <c r="AL154" s="127"/>
      <c r="AM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</row>
    <row r="155" spans="2:59" ht="16.5" customHeight="1" thickBot="1">
      <c r="Q155" s="705"/>
      <c r="S155" s="137"/>
      <c r="T155" s="122"/>
      <c r="U155" s="118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41"/>
      <c r="AF155" s="137"/>
      <c r="AG155" s="132"/>
      <c r="AH155" s="125"/>
      <c r="AI155" s="127"/>
      <c r="AJ155" s="127"/>
      <c r="AK155" s="127"/>
      <c r="AL155" s="127"/>
      <c r="AM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  <c r="BA155" s="127"/>
      <c r="BB155" s="127"/>
      <c r="BC155" s="127"/>
      <c r="BD155" s="127"/>
      <c r="BE155" s="127"/>
      <c r="BF155" s="127"/>
      <c r="BG155" s="127"/>
    </row>
    <row r="156" spans="2:59" ht="12.75" customHeight="1">
      <c r="B156" s="968"/>
      <c r="C156" s="43" t="s">
        <v>448</v>
      </c>
      <c r="D156" s="44"/>
      <c r="E156" s="1127">
        <f t="shared" ref="E156:P156" si="18">E132+E143</f>
        <v>23.805999999999997</v>
      </c>
      <c r="F156" s="298">
        <f t="shared" si="18"/>
        <v>0.71690000000000009</v>
      </c>
      <c r="G156" s="298">
        <f t="shared" si="18"/>
        <v>0.83400000000000007</v>
      </c>
      <c r="H156" s="1149">
        <f t="shared" si="18"/>
        <v>672.47299999999996</v>
      </c>
      <c r="I156" s="1148">
        <f t="shared" si="18"/>
        <v>773.60299999999995</v>
      </c>
      <c r="J156" s="298">
        <f t="shared" si="18"/>
        <v>783.3900000000001</v>
      </c>
      <c r="K156" s="298">
        <f t="shared" si="18"/>
        <v>191.715</v>
      </c>
      <c r="L156" s="298">
        <f t="shared" si="18"/>
        <v>10.290999999999999</v>
      </c>
      <c r="M156" s="298">
        <f t="shared" si="18"/>
        <v>614.39699999999993</v>
      </c>
      <c r="N156" s="298">
        <f t="shared" si="18"/>
        <v>4.3250000000000004E-2</v>
      </c>
      <c r="O156" s="298">
        <f t="shared" si="18"/>
        <v>2.5000000000000001E-2</v>
      </c>
      <c r="P156" s="969">
        <f t="shared" si="18"/>
        <v>2.3140000000000001</v>
      </c>
      <c r="Q156" s="705"/>
      <c r="R156" s="177"/>
      <c r="S156" s="5"/>
      <c r="T156" s="5"/>
      <c r="U156" s="5"/>
      <c r="V156" s="127"/>
      <c r="W156" s="127"/>
      <c r="X156" s="127"/>
      <c r="Y156" s="127"/>
      <c r="Z156" s="143"/>
      <c r="AA156" s="676"/>
      <c r="AB156" s="439"/>
      <c r="AC156" s="439"/>
      <c r="AD156" s="440"/>
      <c r="AE156" s="127"/>
      <c r="AF156" s="137"/>
      <c r="AG156" s="122"/>
      <c r="AH156" s="121"/>
      <c r="AI156" s="127"/>
      <c r="AJ156" s="127"/>
      <c r="AK156" s="127"/>
      <c r="AL156" s="127"/>
      <c r="AM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  <c r="BA156" s="127"/>
      <c r="BB156" s="127"/>
      <c r="BC156" s="127"/>
      <c r="BD156" s="127"/>
      <c r="BE156" s="127"/>
      <c r="BF156" s="127"/>
      <c r="BG156" s="127"/>
    </row>
    <row r="157" spans="2:59" ht="12" customHeight="1">
      <c r="B157" s="487"/>
      <c r="C157" s="1206" t="s">
        <v>11</v>
      </c>
      <c r="D157" s="2024">
        <v>0.6</v>
      </c>
      <c r="E157" s="1319">
        <v>42</v>
      </c>
      <c r="F157" s="1320">
        <v>0.84</v>
      </c>
      <c r="G157" s="1321">
        <v>0.96</v>
      </c>
      <c r="H157" s="1343">
        <v>540</v>
      </c>
      <c r="I157" s="1244">
        <v>720</v>
      </c>
      <c r="J157" s="1321">
        <v>720</v>
      </c>
      <c r="K157" s="1343">
        <v>180</v>
      </c>
      <c r="L157" s="1320">
        <v>10.8</v>
      </c>
      <c r="M157" s="1344">
        <v>720</v>
      </c>
      <c r="N157" s="1320">
        <v>0.06</v>
      </c>
      <c r="O157" s="1321">
        <v>0.03</v>
      </c>
      <c r="P157" s="1345">
        <v>2.4</v>
      </c>
      <c r="Q157" s="705"/>
      <c r="R157" s="177"/>
      <c r="S157" s="5"/>
      <c r="T157" s="5"/>
      <c r="U157" s="5"/>
      <c r="V157" s="218"/>
      <c r="W157" s="138"/>
      <c r="X157" s="138"/>
      <c r="Y157" s="138"/>
      <c r="Z157" s="138"/>
      <c r="AA157" s="138"/>
      <c r="AB157" s="138"/>
      <c r="AC157" s="138"/>
      <c r="AD157" s="217"/>
      <c r="AE157" s="127"/>
      <c r="AF157" s="137"/>
      <c r="AG157" s="122"/>
      <c r="AH157" s="121"/>
      <c r="AI157" s="127"/>
      <c r="AJ157" s="127"/>
      <c r="AK157" s="127"/>
      <c r="AL157" s="127"/>
      <c r="AM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/>
      <c r="BA157" s="127"/>
      <c r="BB157" s="127"/>
      <c r="BC157" s="127"/>
      <c r="BD157" s="127"/>
      <c r="BE157" s="127"/>
      <c r="BF157" s="127"/>
      <c r="BG157" s="127"/>
    </row>
    <row r="158" spans="2:59" ht="13.5" customHeight="1" thickBot="1">
      <c r="B158" s="292"/>
      <c r="C158" s="1176" t="s">
        <v>652</v>
      </c>
      <c r="D158" s="1177" t="s">
        <v>259</v>
      </c>
      <c r="E158" s="1346">
        <f t="shared" ref="E158:P158" si="19">(E156*100/E154)-60</f>
        <v>-25.991428571428571</v>
      </c>
      <c r="F158" s="2021">
        <f t="shared" si="19"/>
        <v>-8.7928571428571303</v>
      </c>
      <c r="G158" s="2021">
        <f t="shared" si="19"/>
        <v>-7.875</v>
      </c>
      <c r="H158" s="2021">
        <f t="shared" si="19"/>
        <v>14.719222222222214</v>
      </c>
      <c r="I158" s="2021">
        <f t="shared" si="19"/>
        <v>4.4669166666666626</v>
      </c>
      <c r="J158" s="2021">
        <f t="shared" si="19"/>
        <v>5.2825000000000131</v>
      </c>
      <c r="K158" s="2021">
        <f t="shared" si="19"/>
        <v>3.9050000000000011</v>
      </c>
      <c r="L158" s="2021">
        <f t="shared" si="19"/>
        <v>-2.8277777777777828</v>
      </c>
      <c r="M158" s="2021">
        <f t="shared" si="19"/>
        <v>-8.8002500000000055</v>
      </c>
      <c r="N158" s="2022">
        <f t="shared" si="19"/>
        <v>-16.75</v>
      </c>
      <c r="O158" s="2022">
        <f t="shared" si="19"/>
        <v>-10</v>
      </c>
      <c r="P158" s="2025">
        <f t="shared" si="19"/>
        <v>-2.1499999999999986</v>
      </c>
      <c r="Q158" s="705"/>
      <c r="R158" s="177"/>
      <c r="S158" s="5"/>
      <c r="T158" s="5"/>
      <c r="U158" s="5"/>
      <c r="V158" s="218"/>
      <c r="W158" s="138"/>
      <c r="X158" s="138"/>
      <c r="Y158" s="138"/>
      <c r="Z158" s="138"/>
      <c r="AA158" s="138"/>
      <c r="AB158" s="138"/>
      <c r="AC158" s="138"/>
      <c r="AD158" s="217"/>
      <c r="AE158" s="127"/>
      <c r="AF158" s="137"/>
      <c r="AG158" s="122"/>
      <c r="AH158" s="121"/>
      <c r="AI158" s="127"/>
      <c r="AJ158" s="127"/>
      <c r="AK158" s="127"/>
      <c r="AL158" s="127"/>
      <c r="AM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  <c r="BA158" s="127"/>
      <c r="BB158" s="127"/>
      <c r="BC158" s="127"/>
      <c r="BD158" s="127"/>
      <c r="BE158" s="127"/>
      <c r="BF158" s="127"/>
      <c r="BG158" s="127"/>
    </row>
    <row r="159" spans="2:59" ht="15" customHeight="1" thickBot="1">
      <c r="Q159" s="705"/>
      <c r="R159" s="177"/>
      <c r="S159" s="5"/>
      <c r="T159" s="5"/>
      <c r="U159" s="5"/>
      <c r="V159" s="218"/>
      <c r="W159" s="138"/>
      <c r="X159" s="138"/>
      <c r="Y159" s="138"/>
      <c r="Z159" s="138"/>
      <c r="AA159" s="138"/>
      <c r="AB159" s="138"/>
      <c r="AC159" s="138"/>
      <c r="AD159" s="217"/>
      <c r="AE159" s="127"/>
      <c r="AF159" s="137"/>
      <c r="AG159" s="122"/>
      <c r="AH159" s="121"/>
      <c r="AI159" s="138"/>
      <c r="AJ159" s="138"/>
      <c r="AK159" s="138"/>
      <c r="AL159" s="218"/>
      <c r="AM159" s="138"/>
      <c r="AO159" s="138"/>
      <c r="AP159" s="402"/>
      <c r="AQ159" s="138"/>
      <c r="AR159" s="138"/>
      <c r="AS159" s="138"/>
      <c r="AT159" s="138"/>
      <c r="AU159" s="138"/>
      <c r="AV159" s="217"/>
      <c r="AW159" s="127"/>
      <c r="AX159" s="127"/>
      <c r="AY159" s="127"/>
      <c r="AZ159" s="127"/>
      <c r="BA159" s="127"/>
      <c r="BB159" s="127"/>
      <c r="BC159" s="127"/>
      <c r="BD159" s="127"/>
      <c r="BE159" s="127"/>
      <c r="BF159" s="127"/>
      <c r="BG159" s="127"/>
    </row>
    <row r="160" spans="2:59">
      <c r="B160" s="968"/>
      <c r="C160" s="43" t="s">
        <v>447</v>
      </c>
      <c r="D160" s="44"/>
      <c r="E160" s="176">
        <f t="shared" ref="E160:P160" si="20">E143+E150</f>
        <v>21.131999999999998</v>
      </c>
      <c r="F160" s="298">
        <f t="shared" si="20"/>
        <v>0.69690000000000007</v>
      </c>
      <c r="G160" s="298">
        <f t="shared" si="20"/>
        <v>0.82479999999999998</v>
      </c>
      <c r="H160" s="1148">
        <f t="shared" si="20"/>
        <v>668.26800000000003</v>
      </c>
      <c r="I160" s="1148">
        <f t="shared" si="20"/>
        <v>801.16599999999994</v>
      </c>
      <c r="J160" s="298">
        <f t="shared" si="20"/>
        <v>693.22</v>
      </c>
      <c r="K160" s="298">
        <f t="shared" si="20"/>
        <v>172.875</v>
      </c>
      <c r="L160" s="298">
        <f t="shared" si="20"/>
        <v>8.3490000000000002</v>
      </c>
      <c r="M160" s="298">
        <f t="shared" si="20"/>
        <v>538.89300000000003</v>
      </c>
      <c r="N160" s="298">
        <f t="shared" si="20"/>
        <v>4.4250000000000005E-2</v>
      </c>
      <c r="O160" s="298">
        <f t="shared" si="20"/>
        <v>1.8500000000000003E-2</v>
      </c>
      <c r="P160" s="969">
        <f t="shared" si="20"/>
        <v>1.802</v>
      </c>
      <c r="Q160" s="705"/>
      <c r="R160" s="177"/>
      <c r="S160" s="5"/>
      <c r="T160" s="5"/>
      <c r="U160" s="5"/>
      <c r="V160" s="218"/>
      <c r="W160" s="138"/>
      <c r="X160" s="138"/>
      <c r="Y160" s="138"/>
      <c r="Z160" s="138"/>
      <c r="AA160" s="138"/>
      <c r="AB160" s="138"/>
      <c r="AC160" s="138"/>
      <c r="AD160" s="217"/>
      <c r="AE160" s="127"/>
      <c r="AF160" s="180"/>
      <c r="AG160" s="122"/>
      <c r="AH160" s="121"/>
      <c r="AI160" s="138"/>
      <c r="AJ160" s="138"/>
      <c r="AK160" s="138"/>
      <c r="AL160" s="218"/>
      <c r="AM160" s="138"/>
      <c r="AO160" s="138"/>
      <c r="AP160" s="402"/>
      <c r="AQ160" s="138"/>
      <c r="AR160" s="138"/>
      <c r="AS160" s="138"/>
      <c r="AT160" s="138"/>
      <c r="AU160" s="138"/>
      <c r="AV160" s="217"/>
      <c r="AW160" s="127"/>
      <c r="AX160" s="127"/>
      <c r="AY160" s="127"/>
      <c r="AZ160" s="127"/>
      <c r="BA160" s="127"/>
      <c r="BB160" s="127"/>
      <c r="BC160" s="127"/>
      <c r="BD160" s="127"/>
      <c r="BE160" s="127"/>
      <c r="BF160" s="127"/>
      <c r="BG160" s="127"/>
    </row>
    <row r="161" spans="2:59">
      <c r="B161" s="487"/>
      <c r="C161" s="1206" t="s">
        <v>11</v>
      </c>
      <c r="D161" s="2024">
        <v>0.45</v>
      </c>
      <c r="E161" s="1319">
        <v>31.5</v>
      </c>
      <c r="F161" s="1320">
        <v>0.63</v>
      </c>
      <c r="G161" s="1321">
        <v>0.72</v>
      </c>
      <c r="H161" s="1323">
        <v>405</v>
      </c>
      <c r="I161" s="1244">
        <v>540</v>
      </c>
      <c r="J161" s="1323">
        <v>540</v>
      </c>
      <c r="K161" s="1323">
        <v>135</v>
      </c>
      <c r="L161" s="1320">
        <v>8.1</v>
      </c>
      <c r="M161" s="1244">
        <v>540</v>
      </c>
      <c r="N161" s="1320">
        <v>4.4999999999999998E-2</v>
      </c>
      <c r="O161" s="1321">
        <v>2.2499999999999999E-2</v>
      </c>
      <c r="P161" s="1345">
        <v>1.8</v>
      </c>
      <c r="Q161" s="705"/>
      <c r="R161" s="177"/>
      <c r="S161" s="5"/>
      <c r="T161" s="5"/>
      <c r="U161" s="5"/>
      <c r="V161" s="218"/>
      <c r="W161" s="138"/>
      <c r="X161" s="138"/>
      <c r="Y161" s="138"/>
      <c r="Z161" s="138"/>
      <c r="AA161" s="138"/>
      <c r="AB161" s="138"/>
      <c r="AC161" s="277"/>
      <c r="AD161" s="217"/>
      <c r="AE161" s="127"/>
      <c r="AF161" s="180"/>
      <c r="AG161" s="122"/>
      <c r="AH161" s="121"/>
      <c r="AI161" s="138"/>
      <c r="AJ161" s="402"/>
      <c r="AK161" s="138"/>
      <c r="AL161" s="218"/>
      <c r="AM161" s="138"/>
      <c r="AO161" s="138"/>
      <c r="AP161" s="138"/>
      <c r="AQ161" s="138"/>
      <c r="AR161" s="138"/>
      <c r="AS161" s="138"/>
      <c r="AT161" s="277"/>
      <c r="AU161" s="138"/>
      <c r="AV161" s="21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</row>
    <row r="162" spans="2:59" ht="15.75" thickBot="1">
      <c r="B162" s="292"/>
      <c r="C162" s="1176" t="s">
        <v>652</v>
      </c>
      <c r="D162" s="1177" t="s">
        <v>259</v>
      </c>
      <c r="E162" s="2032">
        <f t="shared" ref="E162:P162" si="21">(E160*100/E154)-45</f>
        <v>-14.811428571428575</v>
      </c>
      <c r="F162" s="2021">
        <f t="shared" si="21"/>
        <v>4.7785714285714391</v>
      </c>
      <c r="G162" s="2021">
        <f t="shared" si="21"/>
        <v>6.5499999999999972</v>
      </c>
      <c r="H162" s="2021">
        <f t="shared" si="21"/>
        <v>29.25200000000001</v>
      </c>
      <c r="I162" s="2022">
        <f t="shared" si="21"/>
        <v>21.763833333333324</v>
      </c>
      <c r="J162" s="2021">
        <f t="shared" si="21"/>
        <v>12.768333333333331</v>
      </c>
      <c r="K162" s="2021">
        <f t="shared" si="21"/>
        <v>12.625</v>
      </c>
      <c r="L162" s="2021">
        <f t="shared" si="21"/>
        <v>1.3833333333333329</v>
      </c>
      <c r="M162" s="2021">
        <f t="shared" si="21"/>
        <v>-9.2249999999999943E-2</v>
      </c>
      <c r="N162" s="2021">
        <f t="shared" si="21"/>
        <v>-0.74999999999999289</v>
      </c>
      <c r="O162" s="2021">
        <f t="shared" si="21"/>
        <v>-7.9999999999999929</v>
      </c>
      <c r="P162" s="2025">
        <f t="shared" si="21"/>
        <v>5.0000000000004263E-2</v>
      </c>
      <c r="Q162" s="705"/>
      <c r="R162" s="1"/>
      <c r="S162" s="5"/>
      <c r="T162" s="5"/>
      <c r="U162" s="5"/>
      <c r="V162" s="268"/>
      <c r="W162" s="126"/>
      <c r="X162" s="268"/>
      <c r="Y162" s="268"/>
      <c r="Z162" s="126"/>
      <c r="AA162" s="466"/>
      <c r="AB162" s="268"/>
      <c r="AC162" s="254"/>
      <c r="AD162" s="125"/>
      <c r="AE162" s="127"/>
      <c r="AF162" s="127"/>
      <c r="AG162" s="127"/>
      <c r="AH162" s="127"/>
      <c r="AI162" s="137"/>
      <c r="AJ162" s="122"/>
      <c r="AK162" s="118"/>
      <c r="AL162" s="138"/>
      <c r="AM162" s="138"/>
      <c r="AO162" s="138"/>
      <c r="AP162" s="218"/>
      <c r="AQ162" s="636"/>
      <c r="AR162" s="402"/>
      <c r="AS162" s="402"/>
      <c r="AT162" s="402"/>
      <c r="AU162" s="402"/>
      <c r="AV162" s="402"/>
      <c r="AW162" s="402"/>
      <c r="AX162" s="402"/>
      <c r="AY162" s="217"/>
      <c r="AZ162" s="127"/>
      <c r="BA162" s="127"/>
      <c r="BB162" s="127"/>
      <c r="BC162" s="127"/>
      <c r="BD162" s="127"/>
      <c r="BE162" s="127"/>
      <c r="BF162" s="127"/>
      <c r="BG162" s="127"/>
    </row>
    <row r="163" spans="2:59" ht="15.75" thickBot="1">
      <c r="Q163" s="705"/>
      <c r="R163" s="178"/>
      <c r="S163" s="5"/>
      <c r="T163" s="5"/>
      <c r="U163" s="5"/>
      <c r="V163" s="439"/>
      <c r="W163" s="440"/>
      <c r="X163" s="439"/>
      <c r="Y163" s="439"/>
      <c r="Z163" s="440"/>
      <c r="AA163" s="676"/>
      <c r="AB163" s="439"/>
      <c r="AC163" s="439"/>
      <c r="AD163" s="440"/>
      <c r="AE163" s="127"/>
      <c r="AF163" s="137"/>
      <c r="AG163" s="122"/>
      <c r="AH163" s="227"/>
      <c r="AI163" s="137"/>
      <c r="AJ163" s="122"/>
      <c r="AK163" s="116"/>
      <c r="AL163" s="138"/>
      <c r="AM163" s="138"/>
      <c r="AO163" s="138"/>
      <c r="AP163" s="218"/>
      <c r="AQ163" s="138"/>
      <c r="AR163" s="138"/>
      <c r="AS163" s="402"/>
      <c r="AT163" s="138"/>
      <c r="AU163" s="138"/>
      <c r="AV163" s="138"/>
      <c r="AW163" s="138"/>
      <c r="AX163" s="138"/>
      <c r="AY163" s="217"/>
      <c r="AZ163" s="127"/>
      <c r="BA163" s="127"/>
      <c r="BB163" s="127"/>
      <c r="BC163" s="127"/>
      <c r="BD163" s="127"/>
      <c r="BE163" s="127"/>
      <c r="BF163" s="127"/>
      <c r="BG163" s="127"/>
    </row>
    <row r="164" spans="2:59">
      <c r="B164" s="1207" t="s">
        <v>548</v>
      </c>
      <c r="C164" s="76"/>
      <c r="D164" s="55"/>
      <c r="E164" s="176">
        <f t="shared" ref="E164:P164" si="22">E132+E143+E150</f>
        <v>31.925999999999995</v>
      </c>
      <c r="F164" s="298">
        <f t="shared" si="22"/>
        <v>0.91390000000000016</v>
      </c>
      <c r="G164" s="298">
        <f t="shared" si="22"/>
        <v>1.0108000000000001</v>
      </c>
      <c r="H164" s="1149">
        <f t="shared" si="22"/>
        <v>834.56799999999998</v>
      </c>
      <c r="I164" s="1149">
        <f t="shared" si="22"/>
        <v>1066.0659999999998</v>
      </c>
      <c r="J164" s="1149">
        <f t="shared" si="22"/>
        <v>998.3900000000001</v>
      </c>
      <c r="K164" s="298">
        <f t="shared" si="22"/>
        <v>233.815</v>
      </c>
      <c r="L164" s="298">
        <f t="shared" si="22"/>
        <v>12.260999999999999</v>
      </c>
      <c r="M164" s="298">
        <f t="shared" si="22"/>
        <v>726.96399999999994</v>
      </c>
      <c r="N164" s="298">
        <f t="shared" si="22"/>
        <v>5.3250000000000006E-2</v>
      </c>
      <c r="O164" s="298">
        <f t="shared" si="22"/>
        <v>2.9000000000000001E-2</v>
      </c>
      <c r="P164" s="969">
        <f t="shared" si="22"/>
        <v>2.714</v>
      </c>
      <c r="Q164" s="705"/>
      <c r="S164" s="5"/>
      <c r="T164" s="5"/>
      <c r="U164" s="5"/>
      <c r="V164" s="442"/>
      <c r="W164" s="662"/>
      <c r="X164" s="442"/>
      <c r="Y164" s="442"/>
      <c r="Z164" s="442"/>
      <c r="AA164" s="437"/>
      <c r="AB164" s="437"/>
      <c r="AC164" s="442"/>
      <c r="AD164" s="443"/>
      <c r="AE164" s="127"/>
      <c r="AF164" s="137"/>
      <c r="AG164" s="122"/>
      <c r="AH164" s="121"/>
      <c r="AI164" s="214"/>
      <c r="AJ164" s="271"/>
      <c r="AK164" s="116"/>
      <c r="AL164" s="138"/>
      <c r="AM164" s="138"/>
      <c r="AO164" s="138"/>
      <c r="AP164" s="218"/>
      <c r="AQ164" s="138"/>
      <c r="AR164" s="138"/>
      <c r="AS164" s="402"/>
      <c r="AT164" s="138"/>
      <c r="AU164" s="138"/>
      <c r="AV164" s="138"/>
      <c r="AW164" s="138"/>
      <c r="AX164" s="138"/>
      <c r="AY164" s="217"/>
      <c r="AZ164" s="127"/>
      <c r="BA164" s="127"/>
      <c r="BB164" s="127"/>
      <c r="BC164" s="127"/>
      <c r="BD164" s="127"/>
      <c r="BE164" s="127"/>
      <c r="BF164" s="127"/>
      <c r="BG164" s="127"/>
    </row>
    <row r="165" spans="2:59">
      <c r="B165" s="1197"/>
      <c r="C165" s="1198" t="s">
        <v>11</v>
      </c>
      <c r="D165" s="2024">
        <v>0.7</v>
      </c>
      <c r="E165" s="1319">
        <v>49</v>
      </c>
      <c r="F165" s="1104">
        <v>0.98</v>
      </c>
      <c r="G165" s="1204">
        <v>1.1200000000000001</v>
      </c>
      <c r="H165" s="1321">
        <v>630</v>
      </c>
      <c r="I165" s="1244">
        <v>840</v>
      </c>
      <c r="J165" s="1321">
        <v>840</v>
      </c>
      <c r="K165" s="1321">
        <v>210</v>
      </c>
      <c r="L165" s="1320">
        <v>12.6</v>
      </c>
      <c r="M165" s="1320">
        <v>840</v>
      </c>
      <c r="N165" s="1320">
        <v>7.0000000000000007E-2</v>
      </c>
      <c r="O165" s="1321">
        <v>3.5000000000000003E-2</v>
      </c>
      <c r="P165" s="1345">
        <v>2.8</v>
      </c>
      <c r="Q165" s="705"/>
      <c r="R165" s="1"/>
      <c r="S165" s="5"/>
      <c r="T165" s="5"/>
      <c r="U165" s="5"/>
      <c r="V165" s="143"/>
      <c r="W165" s="143"/>
      <c r="X165" s="143"/>
      <c r="Y165" s="143"/>
      <c r="Z165" s="143"/>
      <c r="AA165" s="143"/>
      <c r="AB165" s="143"/>
      <c r="AC165" s="143"/>
      <c r="AD165" s="127"/>
      <c r="AE165" s="127"/>
      <c r="AF165" s="122"/>
      <c r="AG165" s="121"/>
      <c r="AH165" s="136"/>
      <c r="AI165" s="180"/>
      <c r="AJ165" s="122"/>
      <c r="AK165" s="118"/>
      <c r="AL165" s="138"/>
      <c r="AM165" s="402"/>
      <c r="AO165" s="138"/>
      <c r="AP165" s="218"/>
      <c r="AQ165" s="138"/>
      <c r="AR165" s="138"/>
      <c r="AS165" s="138"/>
      <c r="AT165" s="138"/>
      <c r="AU165" s="138"/>
      <c r="AV165" s="138"/>
      <c r="AW165" s="277"/>
      <c r="AX165" s="138"/>
      <c r="AY165" s="217"/>
      <c r="AZ165" s="127"/>
      <c r="BA165" s="127"/>
      <c r="BB165" s="127"/>
      <c r="BC165" s="127"/>
      <c r="BD165" s="127"/>
      <c r="BE165" s="127"/>
      <c r="BF165" s="127"/>
      <c r="BG165" s="127"/>
    </row>
    <row r="166" spans="2:59" ht="15.75" thickBot="1">
      <c r="B166" s="292"/>
      <c r="C166" s="1176" t="s">
        <v>652</v>
      </c>
      <c r="D166" s="1177" t="s">
        <v>259</v>
      </c>
      <c r="E166" s="1346">
        <f t="shared" ref="E166:P166" si="23">(E164*100/E154)-70</f>
        <v>-24.391428571428577</v>
      </c>
      <c r="F166" s="2021">
        <f t="shared" si="23"/>
        <v>-4.7214285714285609</v>
      </c>
      <c r="G166" s="2021">
        <f t="shared" si="23"/>
        <v>-6.8249999999999957</v>
      </c>
      <c r="H166" s="2021">
        <f t="shared" si="23"/>
        <v>22.729777777777784</v>
      </c>
      <c r="I166" s="2022">
        <f t="shared" si="23"/>
        <v>18.838833333333312</v>
      </c>
      <c r="J166" s="2021">
        <f t="shared" si="23"/>
        <v>13.199166666666684</v>
      </c>
      <c r="K166" s="2021">
        <f t="shared" si="23"/>
        <v>7.9383333333333326</v>
      </c>
      <c r="L166" s="2021">
        <f t="shared" si="23"/>
        <v>-1.88333333333334</v>
      </c>
      <c r="M166" s="2021">
        <f t="shared" si="23"/>
        <v>-9.4196666666666715</v>
      </c>
      <c r="N166" s="2022">
        <f t="shared" si="23"/>
        <v>-16.75</v>
      </c>
      <c r="O166" s="1347">
        <f t="shared" si="23"/>
        <v>-11.999999999999993</v>
      </c>
      <c r="P166" s="2025">
        <f t="shared" si="23"/>
        <v>-2.1500000000000057</v>
      </c>
      <c r="Q166" s="705"/>
      <c r="R166" s="1"/>
      <c r="S166" s="5"/>
      <c r="T166" s="5"/>
      <c r="U166" s="5"/>
      <c r="V166" s="143"/>
      <c r="W166" s="143"/>
      <c r="X166" s="143"/>
      <c r="Y166" s="143"/>
      <c r="Z166" s="143"/>
      <c r="AA166" s="143"/>
      <c r="AB166" s="143"/>
      <c r="AC166" s="143"/>
      <c r="AD166" s="127"/>
      <c r="AE166" s="127"/>
      <c r="AF166" s="122"/>
      <c r="AG166" s="126"/>
      <c r="AH166" s="127"/>
      <c r="AI166" s="127"/>
      <c r="AJ166" s="127"/>
      <c r="AK166" s="127"/>
      <c r="AL166" s="127"/>
      <c r="AM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</row>
    <row r="167" spans="2:59" ht="15.75">
      <c r="B167" s="1435"/>
      <c r="C167" s="7"/>
      <c r="D167" s="15"/>
      <c r="E167" s="52"/>
      <c r="F167" s="276"/>
      <c r="G167" s="276"/>
      <c r="H167" s="796"/>
      <c r="I167" s="187"/>
      <c r="J167" s="187"/>
      <c r="K167" s="42"/>
      <c r="L167" s="187"/>
      <c r="M167" s="187"/>
      <c r="N167" s="187"/>
      <c r="O167" s="187"/>
      <c r="P167" s="187"/>
      <c r="Q167" s="597"/>
      <c r="R167" s="1"/>
      <c r="S167" s="5"/>
      <c r="T167" s="5"/>
      <c r="U167" s="5"/>
      <c r="V167" s="143"/>
      <c r="W167" s="143"/>
      <c r="X167" s="143"/>
      <c r="Y167" s="143"/>
      <c r="Z167" s="143"/>
      <c r="AA167" s="143"/>
      <c r="AB167" s="143"/>
      <c r="AC167" s="143"/>
      <c r="AD167" s="127"/>
      <c r="AE167" s="679"/>
      <c r="AF167" s="245"/>
      <c r="AG167" s="245"/>
      <c r="AH167" s="245"/>
      <c r="AI167" s="228"/>
      <c r="AJ167" s="641"/>
      <c r="AK167" s="245"/>
      <c r="AL167" s="228"/>
      <c r="AM167" s="228"/>
      <c r="AO167" s="245"/>
      <c r="AP167" s="642"/>
      <c r="AQ167" s="245"/>
      <c r="AR167" s="245"/>
      <c r="AS167" s="127"/>
      <c r="AT167" s="149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</row>
    <row r="168" spans="2:59">
      <c r="D168" s="12"/>
      <c r="P168"/>
      <c r="Q168" s="705"/>
      <c r="R168" s="1"/>
      <c r="S168" s="5"/>
      <c r="T168" s="5"/>
      <c r="U168" s="5"/>
      <c r="V168" s="143"/>
      <c r="W168" s="143"/>
      <c r="X168" s="143"/>
      <c r="Y168" s="143"/>
      <c r="Z168" s="143"/>
      <c r="AA168" s="143"/>
      <c r="AB168" s="143"/>
      <c r="AC168" s="143"/>
      <c r="AD168" s="127"/>
      <c r="AE168" s="680"/>
      <c r="AF168" s="245"/>
      <c r="AG168" s="245"/>
      <c r="AH168" s="245"/>
      <c r="AI168" s="245"/>
      <c r="AJ168" s="245"/>
      <c r="AK168" s="245"/>
      <c r="AL168" s="245"/>
      <c r="AM168" s="245"/>
      <c r="AO168" s="245"/>
      <c r="AP168" s="245"/>
      <c r="AQ168" s="245"/>
      <c r="AR168" s="245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</row>
    <row r="169" spans="2:59" ht="18" customHeight="1">
      <c r="C169" s="1042" t="s">
        <v>523</v>
      </c>
      <c r="D169"/>
      <c r="E169" s="359"/>
      <c r="P169"/>
      <c r="Q169" s="705"/>
      <c r="R169" s="1"/>
      <c r="S169" s="5"/>
      <c r="T169" s="5"/>
      <c r="U169" s="5"/>
      <c r="V169" s="143"/>
      <c r="W169" s="143"/>
      <c r="X169" s="143"/>
      <c r="Y169" s="143"/>
      <c r="Z169" s="143"/>
      <c r="AA169" s="143"/>
      <c r="AB169" s="143"/>
      <c r="AC169" s="143"/>
      <c r="AD169" s="127"/>
      <c r="AE169" s="214"/>
      <c r="AF169" s="127"/>
      <c r="AG169" s="127"/>
      <c r="AH169" s="127"/>
      <c r="AI169" s="228"/>
      <c r="AJ169" s="228"/>
      <c r="AK169" s="127"/>
      <c r="AL169" s="228"/>
      <c r="AM169" s="228"/>
      <c r="AO169" s="127"/>
      <c r="AP169" s="122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</row>
    <row r="170" spans="2:59" ht="14.25" customHeight="1">
      <c r="C170" s="13" t="s">
        <v>524</v>
      </c>
      <c r="D170" s="178"/>
      <c r="E170" s="2"/>
      <c r="F170"/>
      <c r="P170"/>
      <c r="Q170" s="705"/>
      <c r="R170" s="1"/>
      <c r="S170" s="5"/>
      <c r="T170" s="5"/>
      <c r="U170" s="5"/>
      <c r="V170" s="143"/>
      <c r="W170" s="143"/>
      <c r="X170" s="143"/>
      <c r="Y170" s="143"/>
      <c r="Z170" s="143"/>
      <c r="AA170" s="143"/>
      <c r="AB170" s="143"/>
      <c r="AC170" s="143"/>
      <c r="AD170" s="127"/>
      <c r="AE170" s="127"/>
      <c r="AF170" s="646"/>
      <c r="AG170" s="647"/>
      <c r="AH170" s="648"/>
      <c r="AI170" s="649"/>
      <c r="AJ170" s="650"/>
      <c r="AK170" s="650"/>
      <c r="AL170" s="650"/>
      <c r="AM170" s="650"/>
      <c r="AO170" s="650"/>
      <c r="AP170" s="650"/>
      <c r="AQ170" s="646"/>
      <c r="AR170" s="646"/>
      <c r="AS170" s="651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</row>
    <row r="171" spans="2:59" ht="12.75" customHeight="1">
      <c r="E171" s="1042" t="s">
        <v>566</v>
      </c>
      <c r="F171"/>
      <c r="G171" s="25"/>
      <c r="H171" s="25"/>
      <c r="K171" s="119"/>
      <c r="P171"/>
      <c r="Q171" s="705"/>
      <c r="R171" s="1"/>
      <c r="S171" s="5"/>
      <c r="T171" s="5"/>
      <c r="U171" s="5"/>
      <c r="V171" s="143"/>
      <c r="W171" s="143"/>
      <c r="X171" s="143"/>
      <c r="Y171" s="143"/>
      <c r="Z171" s="143"/>
      <c r="AA171" s="143"/>
      <c r="AB171" s="143"/>
      <c r="AC171" s="143"/>
      <c r="AD171" s="127"/>
      <c r="AE171" s="127"/>
      <c r="AF171" s="257"/>
      <c r="AG171" s="257"/>
      <c r="AH171" s="257"/>
      <c r="AI171" s="652"/>
      <c r="AJ171" s="257"/>
      <c r="AK171" s="257"/>
      <c r="AL171" s="257"/>
      <c r="AM171" s="257"/>
      <c r="AO171" s="257"/>
      <c r="AP171" s="257"/>
      <c r="AQ171" s="257"/>
      <c r="AR171" s="257"/>
      <c r="AS171" s="25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</row>
    <row r="172" spans="2:59" ht="15.75" customHeight="1">
      <c r="C172" s="1" t="s">
        <v>332</v>
      </c>
      <c r="K172" s="359"/>
      <c r="M172" s="1220"/>
      <c r="P172"/>
      <c r="Q172" s="705"/>
      <c r="R172" s="1"/>
      <c r="S172" s="5"/>
      <c r="T172" s="5"/>
      <c r="U172" s="5"/>
      <c r="V172" s="143"/>
      <c r="W172" s="143"/>
      <c r="X172" s="143"/>
      <c r="Y172" s="143"/>
      <c r="Z172" s="143"/>
      <c r="AA172" s="143"/>
      <c r="AB172" s="143"/>
      <c r="AC172" s="143"/>
      <c r="AD172" s="127"/>
      <c r="AE172" s="127"/>
      <c r="AF172" s="138"/>
      <c r="AG172" s="138"/>
      <c r="AH172" s="138"/>
      <c r="AI172" s="218"/>
      <c r="AJ172" s="138"/>
      <c r="AK172" s="138"/>
      <c r="AL172" s="138"/>
      <c r="AM172" s="138"/>
      <c r="AO172" s="138"/>
      <c r="AP172" s="138"/>
      <c r="AQ172" s="138"/>
      <c r="AR172" s="138"/>
      <c r="AS172" s="21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</row>
    <row r="173" spans="2:59" ht="18.75" customHeight="1">
      <c r="C173" s="25" t="s">
        <v>261</v>
      </c>
      <c r="K173" s="364"/>
      <c r="P173"/>
      <c r="Q173" s="705"/>
      <c r="R173" s="1"/>
      <c r="S173" s="5"/>
      <c r="T173" s="5"/>
      <c r="U173" s="5"/>
      <c r="V173" s="143"/>
      <c r="W173" s="143"/>
      <c r="X173" s="143"/>
      <c r="Y173" s="143"/>
      <c r="Z173" s="143"/>
      <c r="AA173" s="143"/>
      <c r="AB173" s="143"/>
      <c r="AC173" s="143"/>
      <c r="AD173" s="127"/>
      <c r="AE173" s="127"/>
      <c r="AF173" s="664"/>
      <c r="AG173" s="664"/>
      <c r="AH173" s="664"/>
      <c r="AI173" s="675"/>
      <c r="AJ173" s="664"/>
      <c r="AK173" s="664"/>
      <c r="AL173" s="664"/>
      <c r="AM173" s="664"/>
      <c r="AO173" s="665"/>
      <c r="AP173" s="665"/>
      <c r="AQ173" s="664"/>
      <c r="AR173" s="664"/>
      <c r="AS173" s="664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</row>
    <row r="174" spans="2:59" ht="17.25" customHeight="1" thickBot="1">
      <c r="B174" s="978" t="s">
        <v>588</v>
      </c>
      <c r="C174" s="26"/>
      <c r="D174"/>
      <c r="F174" s="32" t="s">
        <v>1</v>
      </c>
      <c r="J174" s="2560" t="s">
        <v>741</v>
      </c>
      <c r="K174"/>
      <c r="L174" s="2"/>
      <c r="M174" s="26"/>
      <c r="N174" s="26"/>
      <c r="O174" s="33"/>
      <c r="Q174" s="705"/>
      <c r="S174" s="5"/>
      <c r="T174" s="5"/>
      <c r="U174" s="5"/>
      <c r="V174" s="143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</row>
    <row r="175" spans="2:59" ht="18.75" customHeight="1" thickBot="1">
      <c r="B175" s="1172" t="s">
        <v>569</v>
      </c>
      <c r="C175" s="572" t="s">
        <v>572</v>
      </c>
      <c r="D175" s="1044" t="s">
        <v>230</v>
      </c>
      <c r="E175" s="1064" t="s">
        <v>526</v>
      </c>
      <c r="F175" s="1065"/>
      <c r="G175" s="1065"/>
      <c r="H175" s="1066"/>
      <c r="I175" s="1058" t="s">
        <v>531</v>
      </c>
      <c r="J175" s="40"/>
      <c r="K175" s="1046"/>
      <c r="L175" s="40"/>
      <c r="M175" s="40"/>
      <c r="N175" s="40"/>
      <c r="O175" s="40"/>
      <c r="P175" s="61"/>
      <c r="Q175" s="1172" t="s">
        <v>564</v>
      </c>
      <c r="R175" s="25"/>
      <c r="S175" s="5"/>
      <c r="T175" s="5"/>
      <c r="U175" s="5"/>
      <c r="V175" s="223"/>
      <c r="W175" s="149"/>
      <c r="X175" s="149"/>
      <c r="Y175" s="149"/>
      <c r="Z175" s="149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O175" s="127"/>
      <c r="AP175" s="642"/>
      <c r="AQ175" s="127"/>
      <c r="AR175" s="642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</row>
    <row r="176" spans="2:59" ht="15" customHeight="1">
      <c r="B176" s="503" t="s">
        <v>521</v>
      </c>
      <c r="C176" s="498" t="s">
        <v>236</v>
      </c>
      <c r="D176" s="1045" t="s">
        <v>237</v>
      </c>
      <c r="E176" s="1062" t="s">
        <v>527</v>
      </c>
      <c r="F176" s="1063" t="s">
        <v>528</v>
      </c>
      <c r="G176" s="1188" t="s">
        <v>529</v>
      </c>
      <c r="H176" s="1061" t="s">
        <v>530</v>
      </c>
      <c r="I176" s="1069" t="s">
        <v>532</v>
      </c>
      <c r="J176" s="1054" t="s">
        <v>533</v>
      </c>
      <c r="K176" s="1052" t="s">
        <v>534</v>
      </c>
      <c r="L176" s="1070" t="s">
        <v>535</v>
      </c>
      <c r="M176" s="1071" t="s">
        <v>541</v>
      </c>
      <c r="N176" s="827" t="s">
        <v>543</v>
      </c>
      <c r="O176" s="1071" t="s">
        <v>544</v>
      </c>
      <c r="P176" s="1189" t="s">
        <v>547</v>
      </c>
      <c r="Q176" s="1173" t="s">
        <v>565</v>
      </c>
      <c r="R176" s="1"/>
      <c r="S176" s="5"/>
      <c r="T176" s="5"/>
      <c r="U176" s="5"/>
      <c r="V176" s="143"/>
      <c r="W176" s="143"/>
      <c r="X176" s="143"/>
      <c r="Y176" s="143"/>
      <c r="Z176" s="143"/>
      <c r="AA176" s="143"/>
      <c r="AB176" s="143"/>
      <c r="AC176" s="143"/>
      <c r="AD176" s="127"/>
      <c r="AE176" s="127"/>
      <c r="AF176" s="127"/>
      <c r="AG176" s="127"/>
      <c r="AH176" s="127"/>
      <c r="AI176" s="677"/>
      <c r="AJ176" s="127"/>
      <c r="AK176" s="127"/>
      <c r="AL176" s="127"/>
      <c r="AM176" s="127"/>
      <c r="AO176" s="127"/>
      <c r="AP176" s="127"/>
      <c r="AQ176" s="127"/>
      <c r="AR176" s="642"/>
      <c r="AS176" s="127"/>
      <c r="AT176" s="127"/>
      <c r="AU176" s="127"/>
      <c r="AV176" s="127"/>
      <c r="AW176" s="127"/>
      <c r="AX176" s="127"/>
      <c r="AY176" s="127"/>
      <c r="AZ176" s="127"/>
      <c r="BA176" s="127"/>
      <c r="BB176" s="127"/>
      <c r="BC176" s="127"/>
      <c r="BD176" s="127"/>
      <c r="BE176" s="127"/>
      <c r="BF176" s="127"/>
      <c r="BG176" s="127"/>
    </row>
    <row r="177" spans="2:59" ht="13.5" customHeight="1" thickBot="1">
      <c r="B177" s="509" t="s">
        <v>522</v>
      </c>
      <c r="C177" s="550"/>
      <c r="D177" s="505"/>
      <c r="E177" s="63"/>
      <c r="F177" s="1080"/>
      <c r="H177" s="1080"/>
      <c r="I177" s="1076" t="s">
        <v>536</v>
      </c>
      <c r="J177" s="1209" t="s">
        <v>537</v>
      </c>
      <c r="K177" s="1077" t="s">
        <v>538</v>
      </c>
      <c r="L177" s="1078" t="s">
        <v>539</v>
      </c>
      <c r="M177" s="1077" t="s">
        <v>540</v>
      </c>
      <c r="N177" s="365" t="s">
        <v>542</v>
      </c>
      <c r="O177" s="1079" t="s">
        <v>545</v>
      </c>
      <c r="P177" s="1210" t="s">
        <v>546</v>
      </c>
      <c r="Q177" s="1174" t="s">
        <v>456</v>
      </c>
      <c r="S177" s="5"/>
      <c r="T177" s="5"/>
      <c r="U177" s="5"/>
      <c r="V177" s="228"/>
      <c r="W177" s="127"/>
      <c r="X177" s="190"/>
      <c r="Y177" s="149"/>
      <c r="Z177" s="149"/>
      <c r="AA177" s="149"/>
      <c r="AB177" s="127"/>
      <c r="AC177" s="127"/>
      <c r="AD177" s="141"/>
      <c r="AE177" s="127"/>
      <c r="AF177" s="127"/>
      <c r="AG177" s="127"/>
      <c r="AH177" s="127"/>
      <c r="AI177" s="127"/>
      <c r="AJ177" s="127"/>
      <c r="AK177" s="127"/>
      <c r="AL177" s="127"/>
      <c r="AM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/>
    </row>
    <row r="178" spans="2:59" ht="18" customHeight="1">
      <c r="B178" s="104"/>
      <c r="C178" s="728" t="s">
        <v>183</v>
      </c>
      <c r="D178" s="511"/>
      <c r="E178" s="1094"/>
      <c r="F178" s="513"/>
      <c r="G178" s="513"/>
      <c r="H178" s="738"/>
      <c r="I178" s="1137"/>
      <c r="J178" s="1137"/>
      <c r="K178" s="1137"/>
      <c r="L178" s="1137"/>
      <c r="M178" s="1137"/>
      <c r="N178" s="1137"/>
      <c r="O178" s="1137"/>
      <c r="P178" s="1192"/>
      <c r="Q178" s="1294"/>
      <c r="R178" s="26"/>
      <c r="S178" s="5"/>
      <c r="T178" s="5"/>
      <c r="U178" s="5"/>
      <c r="V178" s="138"/>
      <c r="W178" s="138"/>
      <c r="X178" s="750"/>
      <c r="Y178" s="684"/>
      <c r="Z178" s="770"/>
      <c r="AA178" s="127"/>
      <c r="AB178" s="256"/>
      <c r="AC178" s="127"/>
      <c r="AD178" s="137"/>
      <c r="AE178" s="127"/>
      <c r="AF178" s="127"/>
      <c r="AG178" s="127"/>
      <c r="AH178" s="127"/>
      <c r="AI178" s="127"/>
      <c r="AJ178" s="127"/>
      <c r="AK178" s="127"/>
      <c r="AL178" s="127"/>
      <c r="AM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</row>
    <row r="179" spans="2:59">
      <c r="B179" s="1441" t="s">
        <v>893</v>
      </c>
      <c r="C179" s="524" t="s">
        <v>898</v>
      </c>
      <c r="D179" s="519">
        <v>60</v>
      </c>
      <c r="E179" s="1446">
        <v>10.199999999999999</v>
      </c>
      <c r="F179" s="1446">
        <v>1.2E-2</v>
      </c>
      <c r="G179" s="1446">
        <v>1.2E-2</v>
      </c>
      <c r="H179" s="1121">
        <v>0</v>
      </c>
      <c r="I179" s="1446">
        <v>9.6</v>
      </c>
      <c r="J179" s="1446">
        <v>16.8</v>
      </c>
      <c r="K179" s="1446">
        <v>9.6</v>
      </c>
      <c r="L179" s="1446">
        <v>0.318</v>
      </c>
      <c r="M179" s="1446">
        <v>57.4</v>
      </c>
      <c r="N179" s="1446">
        <v>1.24E-2</v>
      </c>
      <c r="O179" s="1446">
        <v>0</v>
      </c>
      <c r="P179" s="1446">
        <v>7.0000000000000007E-2</v>
      </c>
      <c r="Q179" s="560">
        <v>11</v>
      </c>
      <c r="R179" s="1"/>
      <c r="S179" s="5"/>
      <c r="T179" s="5"/>
      <c r="U179" s="5"/>
      <c r="V179" s="138"/>
      <c r="W179" s="138"/>
      <c r="X179" s="750"/>
      <c r="Y179" s="127"/>
      <c r="Z179" s="127"/>
      <c r="AA179" s="127"/>
      <c r="AB179" s="127"/>
      <c r="AC179" s="127"/>
      <c r="AD179" s="127"/>
      <c r="AE179" s="127"/>
      <c r="AF179" s="127"/>
      <c r="AG179" s="122"/>
      <c r="AH179" s="118"/>
      <c r="AI179" s="127"/>
      <c r="AJ179" s="127"/>
      <c r="AK179" s="127"/>
      <c r="AL179" s="127"/>
      <c r="AM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  <c r="BA179" s="127"/>
      <c r="BB179" s="127"/>
      <c r="BC179" s="127"/>
      <c r="BD179" s="127"/>
      <c r="BE179" s="127"/>
      <c r="BF179" s="127"/>
      <c r="BG179" s="127"/>
    </row>
    <row r="180" spans="2:59">
      <c r="B180" s="2055" t="s">
        <v>777</v>
      </c>
      <c r="C180" s="824" t="s">
        <v>195</v>
      </c>
      <c r="D180" s="294" t="s">
        <v>477</v>
      </c>
      <c r="E180" s="2408">
        <v>3.1589999999999998</v>
      </c>
      <c r="F180" s="395">
        <v>0.1</v>
      </c>
      <c r="G180" s="1576">
        <v>0.215</v>
      </c>
      <c r="H180" s="1126">
        <v>52.9</v>
      </c>
      <c r="I180" s="2421">
        <v>115.63500000000001</v>
      </c>
      <c r="J180" s="1604">
        <v>63.9</v>
      </c>
      <c r="K180" s="1446">
        <v>8.4540000000000006</v>
      </c>
      <c r="L180" s="1446">
        <v>0.75800000000000001</v>
      </c>
      <c r="M180" s="1446">
        <v>23.5</v>
      </c>
      <c r="N180" s="1446">
        <v>1.6E-2</v>
      </c>
      <c r="O180" s="1446">
        <v>4.1999999999999997E-3</v>
      </c>
      <c r="P180" s="2402">
        <v>0.37</v>
      </c>
      <c r="Q180" s="1497">
        <v>64</v>
      </c>
      <c r="R180" s="361"/>
      <c r="S180" s="5"/>
      <c r="T180" s="5"/>
      <c r="U180" s="5"/>
      <c r="V180" s="181"/>
      <c r="W180" s="181"/>
      <c r="X180" s="218"/>
      <c r="Y180" s="127"/>
      <c r="Z180" s="127"/>
      <c r="AA180" s="127"/>
      <c r="AB180" s="127"/>
      <c r="AC180" s="127"/>
      <c r="AD180" s="127"/>
      <c r="AE180" s="127"/>
      <c r="AF180" s="127"/>
      <c r="AG180" s="149"/>
      <c r="AH180" s="401"/>
      <c r="AI180" s="138"/>
      <c r="AJ180" s="138"/>
      <c r="AK180" s="138"/>
      <c r="AL180" s="218"/>
      <c r="AM180" s="138"/>
      <c r="AO180" s="138"/>
      <c r="AP180" s="138"/>
      <c r="AQ180" s="138"/>
      <c r="AR180" s="138"/>
      <c r="AS180" s="138"/>
      <c r="AT180" s="138"/>
      <c r="AU180" s="138"/>
      <c r="AV180" s="217"/>
      <c r="AW180" s="127"/>
      <c r="AX180" s="127"/>
      <c r="AY180" s="127"/>
      <c r="AZ180" s="127"/>
      <c r="BA180" s="127"/>
      <c r="BB180" s="127"/>
      <c r="BC180" s="127"/>
      <c r="BD180" s="127"/>
      <c r="BE180" s="127"/>
      <c r="BF180" s="127"/>
      <c r="BG180" s="127"/>
    </row>
    <row r="181" spans="2:59" ht="14.25" customHeight="1">
      <c r="B181" s="2055" t="s">
        <v>904</v>
      </c>
      <c r="C181" s="824" t="s">
        <v>119</v>
      </c>
      <c r="D181" s="206" t="s">
        <v>902</v>
      </c>
      <c r="E181" s="2448">
        <v>8</v>
      </c>
      <c r="F181" s="2449">
        <v>0.08</v>
      </c>
      <c r="G181" s="2435">
        <v>0.04</v>
      </c>
      <c r="H181" s="1958">
        <v>20.170000000000002</v>
      </c>
      <c r="I181" s="2469">
        <v>39.22</v>
      </c>
      <c r="J181" s="1604">
        <v>44.82</v>
      </c>
      <c r="K181" s="1604">
        <v>9.1669999999999998</v>
      </c>
      <c r="L181" s="1604">
        <v>0.46</v>
      </c>
      <c r="M181" s="1604">
        <v>12.38</v>
      </c>
      <c r="N181" s="1604">
        <v>0</v>
      </c>
      <c r="O181" s="1604">
        <v>5.0000000000000001E-3</v>
      </c>
      <c r="P181" s="2491">
        <v>0.26900000000000002</v>
      </c>
      <c r="Q181" s="1495">
        <v>46</v>
      </c>
      <c r="R181" s="361"/>
      <c r="S181" s="5"/>
      <c r="T181" s="5"/>
      <c r="U181" s="5"/>
      <c r="V181" s="402"/>
      <c r="W181" s="402"/>
      <c r="X181" s="218"/>
      <c r="Y181" s="127"/>
      <c r="Z181" s="127"/>
      <c r="AA181" s="127"/>
      <c r="AB181" s="127"/>
      <c r="AC181" s="127"/>
      <c r="AD181" s="127"/>
      <c r="AE181" s="127"/>
      <c r="AF181" s="127"/>
      <c r="AG181" s="149"/>
      <c r="AH181" s="189"/>
      <c r="AI181" s="138"/>
      <c r="AJ181" s="402"/>
      <c r="AK181" s="138"/>
      <c r="AL181" s="218"/>
      <c r="AM181" s="138"/>
      <c r="AO181" s="138"/>
      <c r="AP181" s="138"/>
      <c r="AQ181" s="138"/>
      <c r="AR181" s="138"/>
      <c r="AS181" s="138"/>
      <c r="AT181" s="277"/>
      <c r="AU181" s="138"/>
      <c r="AV181" s="21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</row>
    <row r="182" spans="2:59" ht="14.25" customHeight="1">
      <c r="B182" s="2055" t="s">
        <v>903</v>
      </c>
      <c r="C182" s="933" t="s">
        <v>897</v>
      </c>
      <c r="D182" s="1502"/>
      <c r="E182" s="2451">
        <v>3.899</v>
      </c>
      <c r="F182" s="1446">
        <v>2.8000000000000001E-2</v>
      </c>
      <c r="G182" s="2452">
        <v>8.1000000000000003E-2</v>
      </c>
      <c r="H182" s="1050">
        <v>142.256</v>
      </c>
      <c r="I182" s="1446">
        <v>27.2</v>
      </c>
      <c r="J182" s="1446">
        <v>18.010000000000002</v>
      </c>
      <c r="K182" s="1446">
        <v>5.31</v>
      </c>
      <c r="L182" s="1446">
        <v>1.61</v>
      </c>
      <c r="M182" s="1446">
        <v>12.324</v>
      </c>
      <c r="N182" s="1446">
        <v>1.1000000000000001E-3</v>
      </c>
      <c r="O182" s="1446">
        <v>1.82E-3</v>
      </c>
      <c r="P182" s="2402">
        <v>0.34799999999999998</v>
      </c>
      <c r="Q182" s="1548"/>
      <c r="R182" s="356"/>
      <c r="S182" s="127"/>
      <c r="T182" s="215"/>
      <c r="U182" s="127"/>
      <c r="V182" s="402"/>
      <c r="W182" s="402"/>
      <c r="X182" s="218"/>
      <c r="Y182" s="127"/>
      <c r="Z182" s="127"/>
      <c r="AA182" s="127"/>
      <c r="AB182" s="127"/>
      <c r="AC182" s="127"/>
      <c r="AD182" s="127"/>
      <c r="AE182" s="127"/>
      <c r="AF182" s="127"/>
      <c r="AG182" s="149"/>
      <c r="AH182" s="446"/>
      <c r="AI182" s="127"/>
      <c r="AJ182" s="127"/>
      <c r="AK182" s="127"/>
      <c r="AL182" s="127"/>
      <c r="AM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7"/>
      <c r="AY182" s="127"/>
      <c r="AZ182" s="127"/>
      <c r="BA182" s="127"/>
      <c r="BB182" s="127"/>
      <c r="BC182" s="127"/>
      <c r="BD182" s="127"/>
      <c r="BE182" s="127"/>
      <c r="BF182" s="127"/>
      <c r="BG182" s="127"/>
    </row>
    <row r="183" spans="2:59" ht="15.75">
      <c r="B183" s="1041" t="s">
        <v>856</v>
      </c>
      <c r="C183" s="925" t="s">
        <v>550</v>
      </c>
      <c r="D183" s="1380">
        <v>200</v>
      </c>
      <c r="E183" s="2396">
        <v>2.6</v>
      </c>
      <c r="F183" s="395">
        <v>0.04</v>
      </c>
      <c r="G183" s="395">
        <v>0.06</v>
      </c>
      <c r="H183" s="1121">
        <v>2.6739999999999999</v>
      </c>
      <c r="I183" s="1446">
        <v>27.56</v>
      </c>
      <c r="J183" s="1446">
        <v>32</v>
      </c>
      <c r="K183" s="1446">
        <v>11.8</v>
      </c>
      <c r="L183" s="1446">
        <v>1.61</v>
      </c>
      <c r="M183" s="1446">
        <v>110</v>
      </c>
      <c r="N183" s="1446">
        <v>5.0000000000000001E-3</v>
      </c>
      <c r="O183" s="1446">
        <v>0</v>
      </c>
      <c r="P183" s="2402">
        <v>2E-3</v>
      </c>
      <c r="Q183" s="1550">
        <v>72</v>
      </c>
      <c r="R183" s="972"/>
      <c r="S183" s="800"/>
      <c r="T183" s="7"/>
      <c r="U183" s="15"/>
      <c r="V183" s="181"/>
      <c r="W183" s="181"/>
      <c r="X183" s="218"/>
      <c r="Y183" s="127"/>
      <c r="Z183" s="127"/>
      <c r="AA183" s="127"/>
      <c r="AB183" s="127"/>
      <c r="AC183" s="127"/>
      <c r="AD183" s="127"/>
      <c r="AE183" s="127"/>
      <c r="AF183" s="127"/>
      <c r="AG183" s="149"/>
      <c r="AH183" s="446"/>
      <c r="AI183" s="127"/>
      <c r="AJ183" s="127"/>
      <c r="AK183" s="127"/>
      <c r="AL183" s="127"/>
      <c r="AM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7"/>
      <c r="AY183" s="127"/>
      <c r="AZ183" s="127"/>
      <c r="BA183" s="127"/>
      <c r="BB183" s="127"/>
      <c r="BC183" s="127"/>
      <c r="BD183" s="127"/>
      <c r="BE183" s="127"/>
      <c r="BF183" s="127"/>
      <c r="BG183" s="127"/>
    </row>
    <row r="184" spans="2:59">
      <c r="B184" s="1475" t="s">
        <v>9</v>
      </c>
      <c r="C184" s="925" t="s">
        <v>10</v>
      </c>
      <c r="D184" s="1380">
        <v>50</v>
      </c>
      <c r="E184" s="1446">
        <v>0.1</v>
      </c>
      <c r="F184" s="1446">
        <v>0.02</v>
      </c>
      <c r="G184" s="1446">
        <v>1.7000000000000001E-2</v>
      </c>
      <c r="H184" s="1121">
        <v>0</v>
      </c>
      <c r="I184" s="1446">
        <v>49.17</v>
      </c>
      <c r="J184" s="1446">
        <v>64.5</v>
      </c>
      <c r="K184" s="1446">
        <v>20.5</v>
      </c>
      <c r="L184" s="2402">
        <v>0.05</v>
      </c>
      <c r="M184" s="1446">
        <v>37.167000000000002</v>
      </c>
      <c r="N184" s="1446">
        <v>0</v>
      </c>
      <c r="O184" s="1446">
        <v>0</v>
      </c>
      <c r="P184" s="2401">
        <v>0</v>
      </c>
      <c r="Q184" s="2724">
        <v>18</v>
      </c>
      <c r="S184" s="11"/>
      <c r="T184" s="391"/>
      <c r="U184" s="11"/>
      <c r="V184" s="138"/>
      <c r="W184" s="138"/>
      <c r="X184" s="218"/>
      <c r="Y184" s="127"/>
      <c r="Z184" s="127"/>
      <c r="AA184" s="127"/>
      <c r="AB184" s="127"/>
      <c r="AC184" s="127"/>
      <c r="AD184" s="127"/>
      <c r="AE184" s="127"/>
      <c r="AF184" s="127"/>
      <c r="AG184" s="136"/>
      <c r="AH184" s="127"/>
      <c r="AI184" s="127"/>
      <c r="AJ184" s="127"/>
      <c r="AK184" s="127"/>
      <c r="AL184" s="127"/>
      <c r="AM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/>
      <c r="BG184" s="127"/>
    </row>
    <row r="185" spans="2:59" ht="15.75" thickBot="1">
      <c r="B185" s="2057" t="s">
        <v>9</v>
      </c>
      <c r="C185" s="941" t="s">
        <v>643</v>
      </c>
      <c r="D185" s="1482">
        <v>30</v>
      </c>
      <c r="E185" s="396">
        <v>0</v>
      </c>
      <c r="F185" s="398">
        <v>0.06</v>
      </c>
      <c r="G185" s="398">
        <v>0</v>
      </c>
      <c r="H185" s="1115">
        <v>0</v>
      </c>
      <c r="I185" s="388">
        <v>24.9</v>
      </c>
      <c r="J185" s="388">
        <v>58.2</v>
      </c>
      <c r="K185" s="398">
        <v>17.100000000000001</v>
      </c>
      <c r="L185" s="388">
        <v>0.03</v>
      </c>
      <c r="M185" s="388">
        <v>43.2</v>
      </c>
      <c r="N185" s="388">
        <v>1E-3</v>
      </c>
      <c r="O185" s="388">
        <v>0</v>
      </c>
      <c r="P185" s="1196">
        <v>0</v>
      </c>
      <c r="Q185" s="2725">
        <v>19</v>
      </c>
      <c r="R185" s="384"/>
      <c r="S185" s="137"/>
      <c r="T185" s="122"/>
      <c r="U185" s="118"/>
      <c r="V185" s="138"/>
      <c r="W185" s="138"/>
      <c r="X185" s="218"/>
      <c r="Y185" s="127"/>
      <c r="Z185" s="127"/>
      <c r="AA185" s="127"/>
      <c r="AB185" s="127"/>
      <c r="AC185" s="127"/>
      <c r="AD185" s="127"/>
      <c r="AE185" s="127"/>
      <c r="AF185" s="127"/>
      <c r="AG185" s="215"/>
      <c r="AH185" s="127"/>
      <c r="AI185" s="127"/>
      <c r="AJ185" s="127"/>
      <c r="AK185" s="127"/>
      <c r="AL185" s="127"/>
      <c r="AM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</row>
    <row r="186" spans="2:59">
      <c r="B186" s="533" t="s">
        <v>262</v>
      </c>
      <c r="C186" s="716"/>
      <c r="D186" s="2053">
        <f>D185+D184+D183+D179+110+10+110+70</f>
        <v>640</v>
      </c>
      <c r="E186" s="534">
        <f t="shared" ref="E186:P186" si="24">SUM(E179:E185)</f>
        <v>27.958000000000002</v>
      </c>
      <c r="F186" s="1075">
        <f t="shared" si="24"/>
        <v>0.34</v>
      </c>
      <c r="G186" s="298">
        <f t="shared" si="24"/>
        <v>0.42500000000000004</v>
      </c>
      <c r="H186" s="1148">
        <f t="shared" si="24"/>
        <v>218</v>
      </c>
      <c r="I186" s="1148">
        <f t="shared" si="24"/>
        <v>293.28499999999997</v>
      </c>
      <c r="J186" s="1148">
        <f t="shared" si="24"/>
        <v>298.23</v>
      </c>
      <c r="K186" s="298">
        <f t="shared" si="24"/>
        <v>81.931000000000012</v>
      </c>
      <c r="L186" s="298">
        <f t="shared" si="24"/>
        <v>4.8360000000000003</v>
      </c>
      <c r="M186" s="1149">
        <f t="shared" si="24"/>
        <v>295.971</v>
      </c>
      <c r="N186" s="1116">
        <f t="shared" si="24"/>
        <v>3.5500000000000004E-2</v>
      </c>
      <c r="O186" s="298">
        <f t="shared" si="24"/>
        <v>1.102E-2</v>
      </c>
      <c r="P186" s="1105">
        <f t="shared" si="24"/>
        <v>1.0589999999999999</v>
      </c>
      <c r="Q186" s="1295"/>
      <c r="R186" s="359"/>
      <c r="S186" s="137"/>
      <c r="T186" s="122"/>
      <c r="U186" s="121"/>
      <c r="V186" s="138"/>
      <c r="W186" s="138"/>
      <c r="X186" s="218"/>
      <c r="Y186" s="127"/>
      <c r="Z186" s="127"/>
      <c r="AA186" s="127"/>
      <c r="AB186" s="127"/>
      <c r="AC186" s="127"/>
      <c r="AD186" s="127"/>
      <c r="AE186" s="127"/>
      <c r="AF186" s="127"/>
      <c r="AG186" s="135"/>
      <c r="AH186" s="126"/>
      <c r="AI186" s="127"/>
      <c r="AJ186" s="127"/>
      <c r="AK186" s="127"/>
      <c r="AL186" s="127"/>
      <c r="AM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</row>
    <row r="187" spans="2:59" ht="18" customHeight="1">
      <c r="B187" s="1197"/>
      <c r="C187" s="2052" t="s">
        <v>11</v>
      </c>
      <c r="D187" s="2026">
        <v>0.25</v>
      </c>
      <c r="E187" s="1325">
        <v>17.5</v>
      </c>
      <c r="F187" s="1328">
        <v>0.35</v>
      </c>
      <c r="G187" s="1326">
        <v>0.4</v>
      </c>
      <c r="H187" s="1331">
        <v>225</v>
      </c>
      <c r="I187" s="1327">
        <v>300</v>
      </c>
      <c r="J187" s="1326">
        <v>300</v>
      </c>
      <c r="K187" s="1331">
        <v>75</v>
      </c>
      <c r="L187" s="1328">
        <v>4.5</v>
      </c>
      <c r="M187" s="1332">
        <v>300</v>
      </c>
      <c r="N187" s="2479">
        <v>2.5000000000000001E-2</v>
      </c>
      <c r="O187" s="1330">
        <v>1.2500000000000001E-2</v>
      </c>
      <c r="P187" s="1331">
        <v>1</v>
      </c>
      <c r="Q187" s="1295"/>
      <c r="R187" s="359"/>
      <c r="S187" s="137"/>
      <c r="T187" s="122"/>
      <c r="U187" s="118"/>
      <c r="V187" s="660"/>
      <c r="W187" s="2082"/>
      <c r="X187" s="2082"/>
      <c r="Y187" s="1372"/>
      <c r="Z187" s="446"/>
      <c r="AA187" s="127"/>
      <c r="AB187" s="127"/>
      <c r="AC187" s="127"/>
      <c r="AD187" s="127"/>
      <c r="AE187" s="127"/>
      <c r="AF187" s="127"/>
      <c r="AG187" s="122"/>
      <c r="AH187" s="121"/>
      <c r="AI187" s="127"/>
      <c r="AJ187" s="127"/>
      <c r="AK187" s="127"/>
      <c r="AL187" s="127"/>
      <c r="AM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</row>
    <row r="188" spans="2:59" ht="16.5" customHeight="1" thickBot="1">
      <c r="B188" s="292"/>
      <c r="C188" s="1176" t="s">
        <v>652</v>
      </c>
      <c r="D188" s="1177" t="s">
        <v>259</v>
      </c>
      <c r="E188" s="2028">
        <f t="shared" ref="E188:P188" si="25">(E186*100/E210)-25</f>
        <v>14.940000000000005</v>
      </c>
      <c r="F188" s="2029">
        <f t="shared" si="25"/>
        <v>-0.71428571428571175</v>
      </c>
      <c r="G188" s="2029">
        <f t="shared" si="25"/>
        <v>1.5625000000000036</v>
      </c>
      <c r="H188" s="2029">
        <f t="shared" si="25"/>
        <v>-0.77777777777777857</v>
      </c>
      <c r="I188" s="2029">
        <f t="shared" si="25"/>
        <v>-0.55958333333333599</v>
      </c>
      <c r="J188" s="2029">
        <f t="shared" si="25"/>
        <v>-0.14750000000000085</v>
      </c>
      <c r="K188" s="2029">
        <f t="shared" si="25"/>
        <v>2.310333333333336</v>
      </c>
      <c r="L188" s="2029">
        <f t="shared" si="25"/>
        <v>1.8666666666666671</v>
      </c>
      <c r="M188" s="2029">
        <f t="shared" si="25"/>
        <v>-0.33575000000000088</v>
      </c>
      <c r="N188" s="2029">
        <f t="shared" si="25"/>
        <v>10.5</v>
      </c>
      <c r="O188" s="2029">
        <f t="shared" si="25"/>
        <v>-2.9600000000000009</v>
      </c>
      <c r="P188" s="2030">
        <f t="shared" si="25"/>
        <v>1.4749999999999979</v>
      </c>
      <c r="Q188" s="1295"/>
      <c r="R188" s="359"/>
      <c r="S188" s="707"/>
      <c r="T188" s="122"/>
      <c r="U188" s="118"/>
      <c r="V188" s="981"/>
      <c r="W188" s="981"/>
      <c r="X188" s="981"/>
      <c r="Y188" s="853"/>
      <c r="Z188" s="143"/>
      <c r="AA188" s="127"/>
      <c r="AB188" s="127"/>
      <c r="AC188" s="127"/>
      <c r="AD188" s="127"/>
      <c r="AE188" s="127"/>
      <c r="AF188" s="127"/>
      <c r="AG188" s="122"/>
      <c r="AH188" s="127"/>
      <c r="AI188" s="127"/>
      <c r="AJ188" s="127"/>
      <c r="AK188" s="127"/>
      <c r="AL188" s="127"/>
      <c r="AM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/>
    </row>
    <row r="189" spans="2:59">
      <c r="B189" s="104"/>
      <c r="C189" s="510" t="s">
        <v>141</v>
      </c>
      <c r="D189" s="104"/>
      <c r="E189" s="1139"/>
      <c r="F189" s="1140"/>
      <c r="G189" s="1140"/>
      <c r="H189" s="1140"/>
      <c r="I189" s="1137"/>
      <c r="J189" s="1137"/>
      <c r="K189" s="1137"/>
      <c r="L189" s="1137"/>
      <c r="M189" s="1137"/>
      <c r="N189" s="1137"/>
      <c r="O189" s="1137"/>
      <c r="P189" s="1192"/>
      <c r="Q189" s="1295"/>
      <c r="R189" s="359"/>
      <c r="S189" s="137"/>
      <c r="T189" s="122"/>
      <c r="U189" s="118"/>
      <c r="V189" s="402"/>
      <c r="W189" s="402"/>
      <c r="X189" s="402"/>
      <c r="Y189" s="143"/>
      <c r="Z189" s="143"/>
      <c r="AA189" s="127"/>
      <c r="AB189" s="127"/>
      <c r="AC189" s="127"/>
      <c r="AD189" s="127"/>
      <c r="AE189" s="127"/>
      <c r="AF189" s="127"/>
      <c r="AG189" s="132"/>
      <c r="AH189" s="125"/>
      <c r="AI189" s="127"/>
      <c r="AJ189" s="127"/>
      <c r="AK189" s="127"/>
      <c r="AL189" s="127"/>
      <c r="AM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</row>
    <row r="190" spans="2:59">
      <c r="B190" s="2054" t="s">
        <v>612</v>
      </c>
      <c r="C190" s="317" t="s">
        <v>608</v>
      </c>
      <c r="D190" s="1380">
        <v>60</v>
      </c>
      <c r="E190" s="270">
        <v>4.13</v>
      </c>
      <c r="F190" s="390">
        <v>0.02</v>
      </c>
      <c r="G190" s="390">
        <v>0.01</v>
      </c>
      <c r="H190" s="1121">
        <v>20.75</v>
      </c>
      <c r="I190" s="296">
        <v>22.1</v>
      </c>
      <c r="J190" s="296">
        <v>32.700000000000003</v>
      </c>
      <c r="K190" s="296">
        <v>16.600000000000001</v>
      </c>
      <c r="L190" s="296">
        <v>0.93</v>
      </c>
      <c r="M190" s="296">
        <v>61.2</v>
      </c>
      <c r="N190" s="296">
        <v>2.01E-2</v>
      </c>
      <c r="O190" s="296">
        <v>0</v>
      </c>
      <c r="P190" s="1194">
        <v>5.2999999999999999E-2</v>
      </c>
      <c r="Q190" s="1490">
        <v>8</v>
      </c>
      <c r="R190" s="359"/>
      <c r="S190" s="137"/>
      <c r="T190" s="122"/>
      <c r="U190" s="118"/>
      <c r="V190" s="143"/>
      <c r="W190" s="143"/>
      <c r="X190" s="143"/>
      <c r="Y190" s="143"/>
      <c r="Z190" s="143"/>
      <c r="AA190" s="127"/>
      <c r="AB190" s="127"/>
      <c r="AC190" s="127"/>
      <c r="AD190" s="127"/>
      <c r="AE190" s="127"/>
      <c r="AF190" s="137"/>
      <c r="AG190" s="122"/>
      <c r="AH190" s="121"/>
      <c r="AI190" s="127"/>
      <c r="AJ190" s="127"/>
      <c r="AK190" s="127"/>
      <c r="AL190" s="127"/>
      <c r="AM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</row>
    <row r="191" spans="2:59">
      <c r="B191" s="2793" t="s">
        <v>905</v>
      </c>
      <c r="C191" s="1552" t="s">
        <v>177</v>
      </c>
      <c r="D191" s="294">
        <v>250</v>
      </c>
      <c r="E191" s="2408">
        <v>2.0099999999999998</v>
      </c>
      <c r="F191" s="1576">
        <v>0.12</v>
      </c>
      <c r="G191" s="1576">
        <v>0.1</v>
      </c>
      <c r="H191" s="1126">
        <v>20.25</v>
      </c>
      <c r="I191" s="1604">
        <v>10.77</v>
      </c>
      <c r="J191" s="1604">
        <v>20.21</v>
      </c>
      <c r="K191" s="1604">
        <v>8.31</v>
      </c>
      <c r="L191" s="1604">
        <v>1.177</v>
      </c>
      <c r="M191" s="1446">
        <v>79</v>
      </c>
      <c r="N191" s="1446">
        <v>2E-3</v>
      </c>
      <c r="O191" s="1446">
        <v>2.0999999999999999E-3</v>
      </c>
      <c r="P191" s="2402">
        <v>0</v>
      </c>
      <c r="Q191" s="1537">
        <v>25</v>
      </c>
      <c r="R191" s="359"/>
      <c r="S191" s="11"/>
      <c r="T191" s="47"/>
      <c r="U191" s="11"/>
      <c r="V191" s="138"/>
      <c r="W191" s="402"/>
      <c r="X191" s="218"/>
      <c r="Y191" s="127"/>
      <c r="Z191" s="127"/>
      <c r="AA191" s="127"/>
      <c r="AB191" s="127"/>
      <c r="AC191" s="127"/>
      <c r="AD191" s="127"/>
      <c r="AE191" s="127"/>
      <c r="AF191" s="137"/>
      <c r="AG191" s="122"/>
      <c r="AH191" s="121"/>
      <c r="AI191" s="127"/>
      <c r="AJ191" s="127"/>
      <c r="AK191" s="127"/>
      <c r="AL191" s="127"/>
      <c r="AM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</row>
    <row r="192" spans="2:59">
      <c r="B192" s="2055" t="s">
        <v>858</v>
      </c>
      <c r="C192" s="607" t="s">
        <v>344</v>
      </c>
      <c r="D192" s="1382" t="s">
        <v>635</v>
      </c>
      <c r="E192" s="2405">
        <v>0.06</v>
      </c>
      <c r="F192" s="1446">
        <v>0.09</v>
      </c>
      <c r="G192" s="1446">
        <v>0.09</v>
      </c>
      <c r="H192" s="1603">
        <v>25.05</v>
      </c>
      <c r="I192" s="1446">
        <v>11.84</v>
      </c>
      <c r="J192" s="1446">
        <v>51.9</v>
      </c>
      <c r="K192" s="1604">
        <v>10.199999999999999</v>
      </c>
      <c r="L192" s="1604">
        <v>1</v>
      </c>
      <c r="M192" s="1446">
        <v>30.7</v>
      </c>
      <c r="N192" s="1446">
        <v>1E-3</v>
      </c>
      <c r="O192" s="1446">
        <v>1E-3</v>
      </c>
      <c r="P192" s="2402">
        <v>1</v>
      </c>
      <c r="Q192" s="1490">
        <v>59</v>
      </c>
      <c r="S192" s="11"/>
      <c r="T192" s="47"/>
      <c r="U192" s="11"/>
      <c r="V192" s="402"/>
      <c r="W192" s="402"/>
      <c r="X192" s="218"/>
      <c r="Y192" s="127"/>
      <c r="Z192" s="127"/>
      <c r="AA192" s="127"/>
      <c r="AB192" s="127"/>
      <c r="AC192" s="127"/>
      <c r="AD192" s="127"/>
      <c r="AE192" s="127"/>
      <c r="AF192" s="137"/>
      <c r="AG192" s="122"/>
      <c r="AH192" s="121"/>
      <c r="AI192" s="127"/>
      <c r="AJ192" s="127"/>
      <c r="AK192" s="127"/>
      <c r="AL192" s="127"/>
      <c r="AM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</row>
    <row r="193" spans="2:59">
      <c r="B193" s="2055" t="s">
        <v>859</v>
      </c>
      <c r="C193" s="1038" t="s">
        <v>309</v>
      </c>
      <c r="D193" s="1554">
        <v>180</v>
      </c>
      <c r="E193" s="2436">
        <v>0</v>
      </c>
      <c r="F193" s="397">
        <v>0.09</v>
      </c>
      <c r="G193" s="2432">
        <v>5.2999999999999999E-2</v>
      </c>
      <c r="H193" s="1121">
        <v>0</v>
      </c>
      <c r="I193" s="1604">
        <v>16.09</v>
      </c>
      <c r="J193" s="1604">
        <v>27.74</v>
      </c>
      <c r="K193" s="1604">
        <v>9.3699999999999992</v>
      </c>
      <c r="L193" s="1604">
        <v>0.97099999999999997</v>
      </c>
      <c r="M193" s="1446">
        <v>58.488999999999997</v>
      </c>
      <c r="N193" s="1446">
        <v>0</v>
      </c>
      <c r="O193" s="1446">
        <v>5.7000000000000002E-3</v>
      </c>
      <c r="P193" s="2402">
        <v>0.32700000000000001</v>
      </c>
      <c r="Q193" s="1497">
        <v>39</v>
      </c>
      <c r="S193" s="11"/>
      <c r="T193" s="47"/>
      <c r="U193" s="11"/>
      <c r="V193" s="402"/>
      <c r="W193" s="402"/>
      <c r="X193" s="218"/>
      <c r="Y193" s="127"/>
      <c r="Z193" s="127"/>
      <c r="AA193" s="127"/>
      <c r="AB193" s="127"/>
      <c r="AC193" s="127"/>
      <c r="AD193" s="127"/>
      <c r="AE193" s="127"/>
      <c r="AF193" s="137"/>
      <c r="AG193" s="122"/>
      <c r="AH193" s="121"/>
      <c r="AI193" s="127"/>
      <c r="AJ193" s="127"/>
      <c r="AK193" s="127"/>
      <c r="AL193" s="127"/>
      <c r="AM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</row>
    <row r="194" spans="2:59">
      <c r="B194" s="1475" t="s">
        <v>620</v>
      </c>
      <c r="C194" s="925" t="s">
        <v>196</v>
      </c>
      <c r="D194" s="1380">
        <v>200</v>
      </c>
      <c r="E194" s="2396">
        <v>0.02</v>
      </c>
      <c r="F194" s="395">
        <v>0</v>
      </c>
      <c r="G194" s="395">
        <v>0</v>
      </c>
      <c r="H194" s="1121">
        <v>15</v>
      </c>
      <c r="I194" s="1446">
        <v>49.1</v>
      </c>
      <c r="J194" s="1446">
        <v>4.3</v>
      </c>
      <c r="K194" s="1446">
        <v>2.1</v>
      </c>
      <c r="L194" s="1446">
        <v>0.09</v>
      </c>
      <c r="M194" s="1446">
        <v>0.17</v>
      </c>
      <c r="N194" s="1446">
        <v>0</v>
      </c>
      <c r="O194" s="1446">
        <v>0</v>
      </c>
      <c r="P194" s="2402">
        <v>0</v>
      </c>
      <c r="Q194" s="1490">
        <v>81</v>
      </c>
      <c r="S194" s="11"/>
      <c r="T194" s="47"/>
      <c r="U194" s="11"/>
      <c r="V194" s="402"/>
      <c r="W194" s="402"/>
      <c r="X194" s="218"/>
      <c r="Y194" s="127"/>
      <c r="Z194" s="127"/>
      <c r="AA194" s="127"/>
      <c r="AB194" s="127"/>
      <c r="AC194" s="127"/>
      <c r="AD194" s="127"/>
      <c r="AE194" s="127"/>
      <c r="AF194" s="180"/>
      <c r="AG194" s="122"/>
      <c r="AH194" s="121"/>
      <c r="AI194" s="127"/>
      <c r="AJ194" s="127"/>
      <c r="AK194" s="127"/>
      <c r="AL194" s="127"/>
      <c r="AM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</row>
    <row r="195" spans="2:59">
      <c r="B195" s="1475" t="s">
        <v>9</v>
      </c>
      <c r="C195" s="1033" t="s">
        <v>10</v>
      </c>
      <c r="D195" s="1380">
        <v>60</v>
      </c>
      <c r="E195" s="1446">
        <v>0.12</v>
      </c>
      <c r="F195" s="1446">
        <v>2.1000000000000001E-2</v>
      </c>
      <c r="G195" s="1446">
        <v>0.02</v>
      </c>
      <c r="H195" s="1121">
        <v>0</v>
      </c>
      <c r="I195" s="2459">
        <v>95</v>
      </c>
      <c r="J195" s="1446">
        <v>77.400000000000006</v>
      </c>
      <c r="K195" s="1446">
        <v>24.6</v>
      </c>
      <c r="L195" s="2402">
        <v>0.06</v>
      </c>
      <c r="M195" s="2404">
        <v>44.6</v>
      </c>
      <c r="N195" s="1446">
        <v>0</v>
      </c>
      <c r="O195" s="1446">
        <v>0</v>
      </c>
      <c r="P195" s="2401">
        <v>0</v>
      </c>
      <c r="Q195" s="1490">
        <v>18</v>
      </c>
      <c r="S195" s="11"/>
      <c r="T195" s="47"/>
      <c r="U195" s="11"/>
      <c r="V195" s="402"/>
      <c r="W195" s="402"/>
      <c r="X195" s="218"/>
      <c r="Y195" s="127"/>
      <c r="Z195" s="127"/>
      <c r="AA195" s="127"/>
      <c r="AB195" s="127"/>
      <c r="AC195" s="127"/>
      <c r="AD195" s="127"/>
      <c r="AE195" s="127"/>
      <c r="AF195" s="127"/>
      <c r="AG195" s="136"/>
      <c r="AH195" s="127"/>
      <c r="AI195" s="127"/>
      <c r="AJ195" s="127"/>
      <c r="AK195" s="127"/>
      <c r="AL195" s="127"/>
      <c r="AM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</row>
    <row r="196" spans="2:59">
      <c r="B196" s="2055" t="s">
        <v>9</v>
      </c>
      <c r="C196" s="1555" t="s">
        <v>643</v>
      </c>
      <c r="D196" s="1382">
        <v>40</v>
      </c>
      <c r="E196" s="396">
        <v>0</v>
      </c>
      <c r="F196" s="398">
        <v>0.08</v>
      </c>
      <c r="G196" s="398">
        <v>0</v>
      </c>
      <c r="H196" s="730">
        <v>0</v>
      </c>
      <c r="I196" s="296">
        <v>33.200000000000003</v>
      </c>
      <c r="J196" s="296">
        <v>60.54</v>
      </c>
      <c r="K196" s="390">
        <v>19.68</v>
      </c>
      <c r="L196" s="296">
        <v>0.04</v>
      </c>
      <c r="M196" s="296">
        <v>57.6</v>
      </c>
      <c r="N196" s="296">
        <v>1E-3</v>
      </c>
      <c r="O196" s="1193">
        <v>2.0000000000000001E-4</v>
      </c>
      <c r="P196" s="1138">
        <v>0</v>
      </c>
      <c r="Q196" s="1495">
        <v>19</v>
      </c>
      <c r="R196" s="71"/>
      <c r="S196" s="11"/>
      <c r="T196" s="47"/>
      <c r="U196" s="11"/>
      <c r="V196" s="138"/>
      <c r="W196" s="138"/>
      <c r="X196" s="218"/>
      <c r="Y196" s="127"/>
      <c r="Z196" s="127"/>
      <c r="AA196" s="127"/>
      <c r="AB196" s="127"/>
      <c r="AC196" s="127"/>
      <c r="AD196" s="127"/>
      <c r="AE196" s="127"/>
      <c r="AF196" s="127"/>
      <c r="AG196" s="215"/>
      <c r="AH196" s="127"/>
      <c r="AI196" s="127"/>
      <c r="AJ196" s="127"/>
      <c r="AK196" s="127"/>
      <c r="AL196" s="127"/>
      <c r="AM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</row>
    <row r="197" spans="2:59" ht="15.75" thickBot="1">
      <c r="B197" s="2793" t="s">
        <v>728</v>
      </c>
      <c r="C197" s="941" t="s">
        <v>732</v>
      </c>
      <c r="D197" s="1482">
        <v>110</v>
      </c>
      <c r="E197" s="1446">
        <v>7.7</v>
      </c>
      <c r="F197" s="1446">
        <v>3.3000000000000002E-2</v>
      </c>
      <c r="G197" s="1446">
        <v>2.1999999999999999E-2</v>
      </c>
      <c r="H197" s="1050">
        <v>0</v>
      </c>
      <c r="I197" s="1446">
        <v>17.600000000000001</v>
      </c>
      <c r="J197" s="1446">
        <v>12.1</v>
      </c>
      <c r="K197" s="1446">
        <v>9.9</v>
      </c>
      <c r="L197" s="1446">
        <v>2.3199999999999998</v>
      </c>
      <c r="M197" s="1446">
        <v>58.2</v>
      </c>
      <c r="N197" s="1446">
        <v>1.0999999999999999E-2</v>
      </c>
      <c r="O197" s="1446">
        <v>0</v>
      </c>
      <c r="P197" s="1446">
        <v>0.3</v>
      </c>
      <c r="Q197" s="1483">
        <v>69</v>
      </c>
      <c r="R197" s="69"/>
      <c r="S197" s="148"/>
      <c r="T197" s="215"/>
      <c r="U197" s="127"/>
      <c r="V197" s="138"/>
      <c r="W197" s="138"/>
      <c r="X197" s="218"/>
      <c r="Y197" s="127"/>
      <c r="Z197" s="127"/>
      <c r="AA197" s="127"/>
      <c r="AB197" s="127"/>
      <c r="AC197" s="127"/>
      <c r="AD197" s="127"/>
      <c r="AE197" s="127"/>
      <c r="AF197" s="127"/>
      <c r="AG197" s="122"/>
      <c r="AH197" s="227"/>
      <c r="AI197" s="220"/>
      <c r="AJ197" s="220"/>
      <c r="AK197" s="220"/>
      <c r="AL197" s="220"/>
      <c r="AM197" s="220"/>
      <c r="AO197" s="220"/>
      <c r="AP197" s="220"/>
      <c r="AQ197" s="220"/>
      <c r="AR197" s="220"/>
      <c r="AS197" s="220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</row>
    <row r="198" spans="2:59">
      <c r="B198" s="533" t="s">
        <v>247</v>
      </c>
      <c r="C198" s="2058"/>
      <c r="D198" s="2053">
        <f>D190+D191+D193+D194+D195+D196+D197+50+50</f>
        <v>1000</v>
      </c>
      <c r="E198" s="545">
        <f t="shared" ref="E198:P198" si="26">SUM(E190:E197)</f>
        <v>14.04</v>
      </c>
      <c r="F198" s="1075">
        <f t="shared" si="26"/>
        <v>0.45399999999999996</v>
      </c>
      <c r="G198" s="1075">
        <f t="shared" si="26"/>
        <v>0.29500000000000004</v>
      </c>
      <c r="H198" s="1222">
        <f t="shared" si="26"/>
        <v>81.05</v>
      </c>
      <c r="I198" s="1222">
        <f t="shared" si="26"/>
        <v>255.70000000000002</v>
      </c>
      <c r="J198" s="1075">
        <f t="shared" si="26"/>
        <v>286.89000000000004</v>
      </c>
      <c r="K198" s="1075">
        <f t="shared" si="26"/>
        <v>100.76000000000002</v>
      </c>
      <c r="L198" s="1075">
        <f t="shared" si="26"/>
        <v>6.5879999999999992</v>
      </c>
      <c r="M198" s="1222">
        <f t="shared" si="26"/>
        <v>389.959</v>
      </c>
      <c r="N198" s="1075">
        <f t="shared" si="26"/>
        <v>3.5100000000000006E-2</v>
      </c>
      <c r="O198" s="1075">
        <f t="shared" si="26"/>
        <v>9.0000000000000011E-3</v>
      </c>
      <c r="P198" s="1218">
        <f t="shared" si="26"/>
        <v>1.68</v>
      </c>
      <c r="Q198" s="1295"/>
      <c r="R198" s="1297"/>
      <c r="S198" s="214"/>
      <c r="T198" s="135"/>
      <c r="U198" s="189"/>
      <c r="V198" s="402"/>
      <c r="W198" s="138"/>
      <c r="X198" s="218"/>
      <c r="Y198" s="127"/>
      <c r="Z198" s="127"/>
      <c r="AA198" s="127"/>
      <c r="AB198" s="127"/>
      <c r="AC198" s="127"/>
      <c r="AD198" s="127"/>
      <c r="AE198" s="127"/>
      <c r="AF198" s="127"/>
      <c r="AG198" s="122"/>
      <c r="AH198" s="121"/>
      <c r="AI198" s="127"/>
      <c r="AJ198" s="127"/>
      <c r="AK198" s="127"/>
      <c r="AL198" s="127"/>
      <c r="AM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127"/>
      <c r="BG198" s="127"/>
    </row>
    <row r="199" spans="2:59">
      <c r="B199" s="1197"/>
      <c r="C199" s="2052" t="s">
        <v>11</v>
      </c>
      <c r="D199" s="2026">
        <v>0.35</v>
      </c>
      <c r="E199" s="1319">
        <v>24.5</v>
      </c>
      <c r="F199" s="1320">
        <v>0.49</v>
      </c>
      <c r="G199" s="1321">
        <v>0.56000000000000005</v>
      </c>
      <c r="H199" s="1322">
        <v>315</v>
      </c>
      <c r="I199" s="1244">
        <v>420</v>
      </c>
      <c r="J199" s="1323">
        <v>420</v>
      </c>
      <c r="K199" s="1322">
        <v>105</v>
      </c>
      <c r="L199" s="1320">
        <v>6.3</v>
      </c>
      <c r="M199" s="1324">
        <v>420</v>
      </c>
      <c r="N199" s="1104">
        <v>3.5000000000000003E-2</v>
      </c>
      <c r="O199" s="1204">
        <v>1.7500000000000002E-2</v>
      </c>
      <c r="P199" s="1345">
        <v>1.4</v>
      </c>
      <c r="Q199" s="1295"/>
      <c r="R199" s="359"/>
      <c r="S199" s="2039"/>
      <c r="T199" s="149"/>
      <c r="U199" s="446"/>
      <c r="V199" s="1370"/>
      <c r="W199" s="2082"/>
      <c r="X199" s="2087"/>
      <c r="Y199" s="1372"/>
      <c r="Z199" s="446"/>
      <c r="AA199" s="127"/>
      <c r="AB199" s="127"/>
      <c r="AC199" s="127"/>
      <c r="AD199" s="127"/>
      <c r="AE199" s="127"/>
      <c r="AF199" s="127"/>
      <c r="AG199" s="122"/>
      <c r="AH199" s="121"/>
      <c r="AI199" s="127"/>
      <c r="AJ199" s="127"/>
      <c r="AK199" s="127"/>
      <c r="AL199" s="127"/>
      <c r="AM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/>
    </row>
    <row r="200" spans="2:59" ht="16.5" thickBot="1">
      <c r="B200" s="292"/>
      <c r="C200" s="1176" t="s">
        <v>652</v>
      </c>
      <c r="D200" s="1177" t="s">
        <v>259</v>
      </c>
      <c r="E200" s="1223">
        <f t="shared" ref="E200:P200" si="27">(E198*100/E210)-35</f>
        <v>-14.942857142857143</v>
      </c>
      <c r="F200" s="1224">
        <f t="shared" si="27"/>
        <v>-2.5714285714285694</v>
      </c>
      <c r="G200" s="1224">
        <f t="shared" si="27"/>
        <v>-16.5625</v>
      </c>
      <c r="H200" s="1224">
        <f t="shared" si="27"/>
        <v>-25.994444444444444</v>
      </c>
      <c r="I200" s="1224">
        <f t="shared" si="27"/>
        <v>-13.691666666666666</v>
      </c>
      <c r="J200" s="1224">
        <f t="shared" si="27"/>
        <v>-11.092499999999998</v>
      </c>
      <c r="K200" s="1224">
        <f t="shared" si="27"/>
        <v>-1.4133333333333269</v>
      </c>
      <c r="L200" s="1224">
        <f t="shared" si="27"/>
        <v>1.5999999999999943</v>
      </c>
      <c r="M200" s="1224">
        <f t="shared" si="27"/>
        <v>-2.5034166666666664</v>
      </c>
      <c r="N200" s="1224">
        <f t="shared" si="27"/>
        <v>0.10000000000000142</v>
      </c>
      <c r="O200" s="1224">
        <f t="shared" si="27"/>
        <v>-17</v>
      </c>
      <c r="P200" s="1239">
        <f t="shared" si="27"/>
        <v>7</v>
      </c>
      <c r="Q200" s="1295"/>
      <c r="R200" s="359"/>
      <c r="S200" s="41"/>
      <c r="T200" s="122"/>
      <c r="U200" s="118"/>
      <c r="V200" s="981"/>
      <c r="W200" s="981"/>
      <c r="X200" s="981"/>
      <c r="Y200" s="2501"/>
      <c r="Z200" s="143"/>
      <c r="AA200" s="127"/>
      <c r="AB200" s="127"/>
      <c r="AC200" s="127"/>
      <c r="AD200" s="127"/>
      <c r="AE200" s="127"/>
      <c r="AF200" s="127"/>
      <c r="AG200" s="245"/>
      <c r="AH200" s="245"/>
      <c r="AI200" s="228"/>
      <c r="AJ200" s="641"/>
      <c r="AK200" s="245"/>
      <c r="AL200" s="228"/>
      <c r="AM200" s="228"/>
      <c r="AO200" s="245"/>
      <c r="AP200" s="642"/>
      <c r="AQ200" s="245"/>
      <c r="AR200" s="245"/>
      <c r="AS200" s="127"/>
      <c r="AT200" s="149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  <c r="BE200" s="127"/>
      <c r="BF200" s="127"/>
      <c r="BG200" s="127"/>
    </row>
    <row r="201" spans="2:59">
      <c r="B201" s="572"/>
      <c r="C201" s="202" t="s">
        <v>303</v>
      </c>
      <c r="D201" s="104"/>
      <c r="E201" s="795"/>
      <c r="F201" s="212"/>
      <c r="G201" s="212"/>
      <c r="H201" s="212"/>
      <c r="I201" s="1093"/>
      <c r="J201" s="1093"/>
      <c r="K201" s="1093"/>
      <c r="L201" s="1093"/>
      <c r="M201" s="1093"/>
      <c r="N201" s="1093"/>
      <c r="O201" s="1093"/>
      <c r="P201" s="1216"/>
      <c r="Q201" s="1295"/>
      <c r="R201" s="359"/>
      <c r="S201" s="41"/>
      <c r="T201" s="132"/>
      <c r="U201" s="116"/>
      <c r="V201" s="402"/>
      <c r="W201" s="402"/>
      <c r="X201" s="402"/>
      <c r="Y201" s="143"/>
      <c r="Z201" s="143"/>
      <c r="AA201" s="127"/>
      <c r="AB201" s="127"/>
      <c r="AC201" s="127"/>
      <c r="AD201" s="127"/>
      <c r="AE201" s="127"/>
      <c r="AF201" s="127"/>
      <c r="AG201" s="245"/>
      <c r="AH201" s="245"/>
      <c r="AI201" s="245"/>
      <c r="AJ201" s="245"/>
      <c r="AK201" s="245"/>
      <c r="AL201" s="245"/>
      <c r="AM201" s="245"/>
      <c r="AO201" s="245"/>
      <c r="AP201" s="245"/>
      <c r="AQ201" s="245"/>
      <c r="AR201" s="245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7"/>
      <c r="BE201" s="127"/>
      <c r="BF201" s="127"/>
      <c r="BG201" s="127"/>
    </row>
    <row r="202" spans="2:59" ht="15.75">
      <c r="B202" s="1444" t="s">
        <v>637</v>
      </c>
      <c r="C202" s="1033" t="s">
        <v>457</v>
      </c>
      <c r="D202" s="1380">
        <v>200</v>
      </c>
      <c r="E202" s="2398">
        <v>3.0539999999999998</v>
      </c>
      <c r="F202" s="397">
        <v>6.0000000000000001E-3</v>
      </c>
      <c r="G202" s="397">
        <v>7.0000000000000001E-3</v>
      </c>
      <c r="H202" s="1195">
        <v>0.94499999999999995</v>
      </c>
      <c r="I202" s="1233">
        <v>4.6912000000000003</v>
      </c>
      <c r="J202" s="1233">
        <v>3.637</v>
      </c>
      <c r="K202" s="1233">
        <v>2.7669999999999999</v>
      </c>
      <c r="L202" s="1233">
        <v>0.65500000000000003</v>
      </c>
      <c r="M202" s="1233">
        <v>89.07</v>
      </c>
      <c r="N202" s="1233">
        <v>0</v>
      </c>
      <c r="O202" s="1233">
        <v>7.0000000000000001E-3</v>
      </c>
      <c r="P202" s="2425">
        <v>0.02</v>
      </c>
      <c r="Q202" s="1490">
        <v>76</v>
      </c>
      <c r="S202" s="2843"/>
      <c r="T202" s="122"/>
      <c r="U202" s="116"/>
      <c r="V202" s="143"/>
      <c r="W202" s="143"/>
      <c r="X202" s="143"/>
      <c r="Y202" s="143"/>
      <c r="Z202" s="143"/>
      <c r="AA202" s="127"/>
      <c r="AB202" s="127"/>
      <c r="AC202" s="127"/>
      <c r="AD202" s="127"/>
      <c r="AE202" s="127"/>
      <c r="AF202" s="127"/>
      <c r="AG202" s="127"/>
      <c r="AH202" s="127"/>
      <c r="AI202" s="228"/>
      <c r="AJ202" s="228"/>
      <c r="AK202" s="127"/>
      <c r="AL202" s="228"/>
      <c r="AM202" s="228"/>
      <c r="AO202" s="127"/>
      <c r="AP202" s="122"/>
      <c r="AQ202" s="127"/>
      <c r="AR202" s="127"/>
      <c r="AS202" s="127"/>
      <c r="AT202" s="127"/>
      <c r="AU202" s="127"/>
      <c r="AV202" s="127"/>
      <c r="AW202" s="127"/>
      <c r="AX202" s="127"/>
      <c r="AY202" s="127"/>
      <c r="AZ202" s="127"/>
      <c r="BA202" s="127"/>
      <c r="BB202" s="127"/>
      <c r="BC202" s="127"/>
      <c r="BD202" s="127"/>
      <c r="BE202" s="127"/>
      <c r="BF202" s="127"/>
      <c r="BG202" s="127"/>
    </row>
    <row r="203" spans="2:59" ht="14.25" customHeight="1">
      <c r="B203" s="2122" t="s">
        <v>783</v>
      </c>
      <c r="C203" s="570" t="s">
        <v>667</v>
      </c>
      <c r="D203" s="1382">
        <v>100</v>
      </c>
      <c r="E203" s="2420">
        <v>0.16700000000000001</v>
      </c>
      <c r="F203" s="1233">
        <v>0.12</v>
      </c>
      <c r="G203" s="2437">
        <v>0.14000000000000001</v>
      </c>
      <c r="H203" s="1233">
        <v>10.06</v>
      </c>
      <c r="I203" s="2437">
        <v>76</v>
      </c>
      <c r="J203" s="1233">
        <v>64.760000000000005</v>
      </c>
      <c r="K203" s="2437">
        <v>10.83</v>
      </c>
      <c r="L203" s="1233">
        <v>1</v>
      </c>
      <c r="M203" s="2437">
        <v>80.03</v>
      </c>
      <c r="N203" s="1233">
        <v>1.1000000000000001E-3</v>
      </c>
      <c r="O203" s="2465">
        <v>6.0999999999999997E-4</v>
      </c>
      <c r="P203" s="2425">
        <v>0.22</v>
      </c>
      <c r="Q203" s="1495">
        <v>65</v>
      </c>
      <c r="R203" s="364"/>
      <c r="S203" s="11"/>
      <c r="T203" s="122"/>
      <c r="U203" s="127"/>
      <c r="V203" s="402"/>
      <c r="W203" s="402"/>
      <c r="X203" s="218"/>
      <c r="Y203" s="127"/>
      <c r="Z203" s="1367"/>
      <c r="AA203" s="127"/>
      <c r="AB203" s="127"/>
      <c r="AC203" s="127"/>
      <c r="AD203" s="127"/>
      <c r="AE203" s="127"/>
      <c r="AF203" s="127"/>
      <c r="AG203" s="647"/>
      <c r="AH203" s="648"/>
      <c r="AI203" s="649"/>
      <c r="AJ203" s="650"/>
      <c r="AK203" s="650"/>
      <c r="AL203" s="650"/>
      <c r="AM203" s="650"/>
      <c r="AO203" s="650"/>
      <c r="AP203" s="650"/>
      <c r="AQ203" s="646"/>
      <c r="AR203" s="646"/>
      <c r="AS203" s="651"/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  <c r="BE203" s="127"/>
      <c r="BF203" s="127"/>
      <c r="BG203" s="127"/>
    </row>
    <row r="204" spans="2:59" ht="11.25" customHeight="1">
      <c r="B204" s="1444" t="s">
        <v>9</v>
      </c>
      <c r="C204" s="553" t="s">
        <v>10</v>
      </c>
      <c r="D204" s="1380">
        <v>40</v>
      </c>
      <c r="E204" s="1446">
        <v>0.08</v>
      </c>
      <c r="F204" s="1446">
        <v>1.6E-2</v>
      </c>
      <c r="G204" s="1446">
        <v>1.3299999999999999E-2</v>
      </c>
      <c r="H204" s="1121">
        <v>0</v>
      </c>
      <c r="I204" s="1446">
        <v>63.332999999999998</v>
      </c>
      <c r="J204" s="1446">
        <v>51.6</v>
      </c>
      <c r="K204" s="1446">
        <v>16.399999999999999</v>
      </c>
      <c r="L204" s="1446">
        <v>0.04</v>
      </c>
      <c r="M204" s="1446">
        <v>29.733000000000001</v>
      </c>
      <c r="N204" s="1446">
        <v>0</v>
      </c>
      <c r="O204" s="1446">
        <v>0</v>
      </c>
      <c r="P204" s="2401">
        <v>0</v>
      </c>
      <c r="Q204" s="525">
        <v>18</v>
      </c>
      <c r="R204" s="364"/>
      <c r="S204" s="53"/>
      <c r="T204" s="122"/>
      <c r="U204" s="118"/>
      <c r="V204" s="402"/>
      <c r="W204" s="402"/>
      <c r="X204" s="218"/>
      <c r="Y204" s="127"/>
      <c r="Z204" s="683"/>
      <c r="AA204" s="127"/>
      <c r="AB204" s="127"/>
      <c r="AC204" s="127"/>
      <c r="AD204" s="127"/>
      <c r="AE204" s="127"/>
      <c r="AF204" s="127"/>
      <c r="AG204" s="257"/>
      <c r="AH204" s="257"/>
      <c r="AI204" s="652"/>
      <c r="AJ204" s="257"/>
      <c r="AK204" s="257"/>
      <c r="AL204" s="257"/>
      <c r="AM204" s="257"/>
      <c r="AO204" s="257"/>
      <c r="AP204" s="257"/>
      <c r="AQ204" s="257"/>
      <c r="AR204" s="257"/>
      <c r="AS204" s="257"/>
      <c r="AT204" s="127"/>
      <c r="AU204" s="127"/>
      <c r="AV204" s="127"/>
      <c r="AW204" s="127"/>
      <c r="AX204" s="127"/>
      <c r="AY204" s="127"/>
      <c r="AZ204" s="127"/>
      <c r="BA204" s="127"/>
      <c r="BB204" s="127"/>
      <c r="BC204" s="127"/>
      <c r="BD204" s="127"/>
      <c r="BE204" s="127"/>
      <c r="BF204" s="127"/>
      <c r="BG204" s="127"/>
    </row>
    <row r="205" spans="2:59" ht="17.25" customHeight="1" thickBot="1">
      <c r="B205" s="2063" t="s">
        <v>9</v>
      </c>
      <c r="C205" s="1040" t="s">
        <v>361</v>
      </c>
      <c r="D205" s="1482">
        <v>16</v>
      </c>
      <c r="E205" s="1226">
        <v>0</v>
      </c>
      <c r="F205" s="1227">
        <v>0</v>
      </c>
      <c r="G205" s="1227">
        <v>0</v>
      </c>
      <c r="H205" s="1228">
        <v>0</v>
      </c>
      <c r="I205" s="1229">
        <v>0</v>
      </c>
      <c r="J205" s="1229">
        <v>0</v>
      </c>
      <c r="K205" s="1227">
        <v>0</v>
      </c>
      <c r="L205" s="1229">
        <v>0</v>
      </c>
      <c r="M205" s="1229">
        <v>0</v>
      </c>
      <c r="N205" s="1229">
        <v>0</v>
      </c>
      <c r="O205" s="1229">
        <v>0</v>
      </c>
      <c r="P205" s="1230">
        <v>0</v>
      </c>
      <c r="Q205" s="2078">
        <v>20</v>
      </c>
      <c r="R205" s="384"/>
      <c r="S205" s="53"/>
      <c r="T205" s="122"/>
      <c r="U205" s="118"/>
      <c r="V205" s="138"/>
      <c r="W205" s="138"/>
      <c r="X205" s="218"/>
      <c r="Y205" s="127"/>
      <c r="Z205" s="683"/>
      <c r="AA205" s="127"/>
      <c r="AB205" s="127"/>
      <c r="AC205" s="127"/>
      <c r="AD205" s="127"/>
      <c r="AE205" s="127"/>
      <c r="AF205" s="127"/>
      <c r="AG205" s="435"/>
      <c r="AH205" s="217"/>
      <c r="AI205" s="218"/>
      <c r="AJ205" s="217"/>
      <c r="AK205" s="217"/>
      <c r="AL205" s="181"/>
      <c r="AM205" s="435"/>
      <c r="AO205" s="217"/>
      <c r="AP205" s="181"/>
      <c r="AQ205" s="217"/>
      <c r="AR205" s="659"/>
      <c r="AS205" s="217"/>
      <c r="AT205" s="127"/>
      <c r="AU205" s="127"/>
      <c r="AV205" s="127"/>
      <c r="AW205" s="127"/>
      <c r="AX205" s="127"/>
      <c r="AY205" s="127"/>
      <c r="AZ205" s="127"/>
      <c r="BA205" s="127"/>
      <c r="BB205" s="127"/>
      <c r="BC205" s="127"/>
      <c r="BD205" s="127"/>
      <c r="BE205" s="127"/>
      <c r="BF205" s="127"/>
      <c r="BG205" s="127"/>
    </row>
    <row r="206" spans="2:59">
      <c r="B206" s="1231" t="s">
        <v>330</v>
      </c>
      <c r="C206" s="1498"/>
      <c r="D206" s="1558">
        <f>SUM(D202:D205)</f>
        <v>356</v>
      </c>
      <c r="E206" s="545">
        <f t="shared" ref="E206:P206" si="28">SUM(E202:E205)</f>
        <v>3.3009999999999997</v>
      </c>
      <c r="F206" s="535">
        <f t="shared" si="28"/>
        <v>0.14200000000000002</v>
      </c>
      <c r="G206" s="535">
        <f t="shared" si="28"/>
        <v>0.16030000000000003</v>
      </c>
      <c r="H206" s="1075">
        <f t="shared" si="28"/>
        <v>11.005000000000001</v>
      </c>
      <c r="I206" s="1222">
        <f t="shared" si="28"/>
        <v>144.02420000000001</v>
      </c>
      <c r="J206" s="1075">
        <f t="shared" si="28"/>
        <v>119.99700000000001</v>
      </c>
      <c r="K206" s="535">
        <f t="shared" si="28"/>
        <v>29.997</v>
      </c>
      <c r="L206" s="535">
        <f t="shared" si="28"/>
        <v>1.6950000000000001</v>
      </c>
      <c r="M206" s="1075">
        <f t="shared" si="28"/>
        <v>198.833</v>
      </c>
      <c r="N206" s="535">
        <f t="shared" si="28"/>
        <v>1.1000000000000001E-3</v>
      </c>
      <c r="O206" s="535">
        <f t="shared" si="28"/>
        <v>7.6100000000000004E-3</v>
      </c>
      <c r="P206" s="1232">
        <f t="shared" si="28"/>
        <v>0.24</v>
      </c>
      <c r="Q206" s="357"/>
      <c r="S206" s="39"/>
      <c r="T206" s="122"/>
      <c r="U206" s="118"/>
      <c r="V206" s="402"/>
      <c r="W206" s="402"/>
      <c r="X206" s="218"/>
      <c r="Y206" s="127"/>
      <c r="Z206" s="683"/>
      <c r="AA206" s="127"/>
      <c r="AB206" s="127"/>
      <c r="AC206" s="127"/>
      <c r="AD206" s="127"/>
      <c r="AE206" s="127"/>
      <c r="AF206" s="127"/>
      <c r="AG206" s="664"/>
      <c r="AH206" s="664"/>
      <c r="AI206" s="675"/>
      <c r="AJ206" s="664"/>
      <c r="AK206" s="664"/>
      <c r="AL206" s="664"/>
      <c r="AM206" s="664"/>
      <c r="AO206" s="665"/>
      <c r="AP206" s="665"/>
      <c r="AQ206" s="664"/>
      <c r="AR206" s="664"/>
      <c r="AS206" s="664"/>
      <c r="AT206" s="127"/>
      <c r="AU206" s="127"/>
      <c r="AV206" s="127"/>
      <c r="AW206" s="127"/>
      <c r="AX206" s="127"/>
      <c r="AY206" s="127"/>
      <c r="AZ206" s="127"/>
      <c r="BA206" s="127"/>
      <c r="BB206" s="127"/>
      <c r="BC206" s="127"/>
      <c r="BD206" s="127"/>
      <c r="BE206" s="127"/>
      <c r="BF206" s="127"/>
      <c r="BG206" s="127"/>
    </row>
    <row r="207" spans="2:59">
      <c r="B207" s="487"/>
      <c r="C207" s="1206" t="s">
        <v>11</v>
      </c>
      <c r="D207" s="2024">
        <v>0.1</v>
      </c>
      <c r="E207" s="1319">
        <v>7</v>
      </c>
      <c r="F207" s="1104">
        <v>0.14000000000000001</v>
      </c>
      <c r="G207" s="1321">
        <v>0.16</v>
      </c>
      <c r="H207" s="1343">
        <v>90</v>
      </c>
      <c r="I207" s="1244">
        <v>120</v>
      </c>
      <c r="J207" s="1321">
        <v>120</v>
      </c>
      <c r="K207" s="1343">
        <v>30</v>
      </c>
      <c r="L207" s="1320">
        <v>1.8</v>
      </c>
      <c r="M207" s="1324">
        <v>120</v>
      </c>
      <c r="N207" s="1320">
        <v>0.01</v>
      </c>
      <c r="O207" s="1321">
        <v>5.0000000000000001E-3</v>
      </c>
      <c r="P207" s="1345">
        <v>0.4</v>
      </c>
      <c r="Q207" s="357"/>
      <c r="S207" s="127"/>
      <c r="T207" s="136"/>
      <c r="U207" s="127"/>
      <c r="V207" s="660"/>
      <c r="W207" s="2082"/>
      <c r="X207" s="2082"/>
      <c r="Y207" s="1372"/>
      <c r="Z207" s="446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O207" s="127"/>
      <c r="AP207" s="127"/>
      <c r="AQ207" s="127"/>
      <c r="AR207" s="127"/>
      <c r="AS207" s="127"/>
      <c r="AT207" s="127"/>
      <c r="AU207" s="127"/>
      <c r="AV207" s="127"/>
      <c r="AW207" s="127"/>
      <c r="AX207" s="127"/>
      <c r="AY207" s="127"/>
      <c r="AZ207" s="127"/>
      <c r="BA207" s="127"/>
      <c r="BB207" s="127"/>
      <c r="BC207" s="127"/>
      <c r="BD207" s="127"/>
      <c r="BE207" s="127"/>
      <c r="BF207" s="127"/>
      <c r="BG207" s="127"/>
    </row>
    <row r="208" spans="2:59" ht="15.75" thickBot="1">
      <c r="B208" s="292"/>
      <c r="C208" s="1176" t="s">
        <v>652</v>
      </c>
      <c r="D208" s="1177" t="s">
        <v>259</v>
      </c>
      <c r="E208" s="2020">
        <f t="shared" ref="E208:P208" si="29">(E206*100/E210)-10</f>
        <v>-5.2842857142857147</v>
      </c>
      <c r="F208" s="2021">
        <f t="shared" si="29"/>
        <v>0.14285714285714413</v>
      </c>
      <c r="G208" s="2021">
        <f t="shared" si="29"/>
        <v>1.8750000000000711E-2</v>
      </c>
      <c r="H208" s="2021">
        <f t="shared" si="29"/>
        <v>-8.7772222222222229</v>
      </c>
      <c r="I208" s="2021">
        <f t="shared" si="29"/>
        <v>2.0020166666666661</v>
      </c>
      <c r="J208" s="2021">
        <f t="shared" si="29"/>
        <v>-2.4999999999941735E-4</v>
      </c>
      <c r="K208" s="2021">
        <f t="shared" si="29"/>
        <v>-1.0000000000012221E-3</v>
      </c>
      <c r="L208" s="2021">
        <f t="shared" si="29"/>
        <v>-0.58333333333333393</v>
      </c>
      <c r="M208" s="2021">
        <f t="shared" si="29"/>
        <v>6.5694166666666653</v>
      </c>
      <c r="N208" s="2021">
        <f t="shared" si="29"/>
        <v>-8.9</v>
      </c>
      <c r="O208" s="2021">
        <f t="shared" si="29"/>
        <v>5.2199999999999989</v>
      </c>
      <c r="P208" s="2025">
        <f t="shared" si="29"/>
        <v>-4</v>
      </c>
      <c r="Q208" s="357"/>
      <c r="S208" s="127"/>
      <c r="T208" s="136"/>
      <c r="U208" s="127"/>
      <c r="V208" s="981"/>
      <c r="W208" s="981"/>
      <c r="X208" s="981"/>
      <c r="Y208" s="2500"/>
      <c r="Z208" s="143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O208" s="127"/>
      <c r="AP208" s="642"/>
      <c r="AQ208" s="127"/>
      <c r="AR208" s="642"/>
      <c r="AS208" s="127"/>
      <c r="AT208" s="127"/>
      <c r="AU208" s="127"/>
      <c r="AV208" s="127"/>
      <c r="AW208" s="127"/>
      <c r="AX208" s="127"/>
      <c r="AY208" s="127"/>
      <c r="AZ208" s="127"/>
      <c r="BA208" s="127"/>
      <c r="BB208" s="127"/>
      <c r="BC208" s="127"/>
      <c r="BD208" s="127"/>
      <c r="BE208" s="127"/>
      <c r="BF208" s="127"/>
      <c r="BG208" s="127"/>
    </row>
    <row r="209" spans="2:59" ht="17.25" customHeight="1" thickBot="1">
      <c r="E209" s="569"/>
      <c r="F209" s="569"/>
      <c r="G209" s="569"/>
      <c r="H209" s="1220"/>
      <c r="I209" s="1275"/>
      <c r="J209" s="569"/>
      <c r="K209" s="569"/>
      <c r="L209" s="569"/>
      <c r="M209" s="1220"/>
      <c r="N209" s="569"/>
      <c r="O209" s="569"/>
      <c r="P209" s="569"/>
      <c r="Q209" s="357"/>
      <c r="S209" s="127"/>
      <c r="T209" s="136"/>
      <c r="U209" s="127"/>
      <c r="V209" s="402"/>
      <c r="W209" s="402"/>
      <c r="X209" s="402"/>
      <c r="Y209" s="143"/>
      <c r="Z209" s="143"/>
      <c r="AA209" s="127"/>
      <c r="AB209" s="127"/>
      <c r="AC209" s="127"/>
      <c r="AD209" s="127"/>
      <c r="AE209" s="127"/>
      <c r="AF209" s="127"/>
      <c r="AG209" s="127"/>
      <c r="AH209" s="127"/>
      <c r="AI209" s="677"/>
      <c r="AJ209" s="127"/>
      <c r="AK209" s="127"/>
      <c r="AL209" s="127"/>
      <c r="AM209" s="127"/>
      <c r="AO209" s="127"/>
      <c r="AP209" s="127"/>
      <c r="AQ209" s="127"/>
      <c r="AR209" s="642"/>
      <c r="AS209" s="127"/>
      <c r="AT209" s="127"/>
      <c r="AU209" s="127"/>
      <c r="AV209" s="127"/>
      <c r="AW209" s="127"/>
      <c r="AX209" s="127"/>
      <c r="AY209" s="127"/>
      <c r="AZ209" s="127"/>
      <c r="BA209" s="127"/>
      <c r="BB209" s="127"/>
      <c r="BC209" s="127"/>
      <c r="BD209" s="127"/>
      <c r="BE209" s="127"/>
      <c r="BF209" s="127"/>
      <c r="BG209" s="127"/>
    </row>
    <row r="210" spans="2:59" ht="15.75" thickBot="1">
      <c r="B210" s="2197" t="s">
        <v>679</v>
      </c>
      <c r="C210" s="2013"/>
      <c r="D210" s="2014">
        <v>1</v>
      </c>
      <c r="E210" s="2015">
        <v>70</v>
      </c>
      <c r="F210" s="2016">
        <v>1.4</v>
      </c>
      <c r="G210" s="2016">
        <v>1.6</v>
      </c>
      <c r="H210" s="2017">
        <v>900</v>
      </c>
      <c r="I210" s="2018">
        <v>1200</v>
      </c>
      <c r="J210" s="2018">
        <v>1200</v>
      </c>
      <c r="K210" s="2018">
        <v>300</v>
      </c>
      <c r="L210" s="2018">
        <v>18</v>
      </c>
      <c r="M210" s="2018">
        <v>1200</v>
      </c>
      <c r="N210" s="2018">
        <v>0.1</v>
      </c>
      <c r="O210" s="2018">
        <v>0.05</v>
      </c>
      <c r="P210" s="2019">
        <v>4</v>
      </c>
      <c r="Q210" s="357"/>
      <c r="R210" s="71"/>
      <c r="S210" s="127"/>
      <c r="T210" s="136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37"/>
      <c r="AG210" s="122"/>
      <c r="AH210" s="121"/>
      <c r="AI210" s="127"/>
      <c r="AJ210" s="127"/>
      <c r="AK210" s="127"/>
      <c r="AL210" s="127"/>
      <c r="AM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/>
    </row>
    <row r="211" spans="2:59" ht="17.25" customHeight="1">
      <c r="B211" s="968"/>
      <c r="C211" s="43" t="s">
        <v>448</v>
      </c>
      <c r="D211" s="44"/>
      <c r="E211" s="176">
        <f t="shared" ref="E211:P211" si="30">E186+E198</f>
        <v>41.998000000000005</v>
      </c>
      <c r="F211" s="298">
        <f t="shared" si="30"/>
        <v>0.79400000000000004</v>
      </c>
      <c r="G211" s="298">
        <f t="shared" si="30"/>
        <v>0.72000000000000008</v>
      </c>
      <c r="H211" s="1148">
        <f t="shared" si="30"/>
        <v>299.05</v>
      </c>
      <c r="I211" s="1148">
        <f t="shared" si="30"/>
        <v>548.98500000000001</v>
      </c>
      <c r="J211" s="298">
        <f t="shared" si="30"/>
        <v>585.12000000000012</v>
      </c>
      <c r="K211" s="298">
        <f t="shared" si="30"/>
        <v>182.69100000000003</v>
      </c>
      <c r="L211" s="298">
        <f t="shared" si="30"/>
        <v>11.423999999999999</v>
      </c>
      <c r="M211" s="298">
        <f t="shared" si="30"/>
        <v>685.93000000000006</v>
      </c>
      <c r="N211" s="298">
        <f t="shared" si="30"/>
        <v>7.060000000000001E-2</v>
      </c>
      <c r="O211" s="298">
        <f t="shared" si="30"/>
        <v>2.0020000000000003E-2</v>
      </c>
      <c r="P211" s="969">
        <f t="shared" si="30"/>
        <v>2.7389999999999999</v>
      </c>
      <c r="Q211" s="357"/>
      <c r="R211" s="359"/>
      <c r="S211" s="127"/>
      <c r="T211" s="136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88"/>
      <c r="AG211" s="150"/>
      <c r="AH211" s="226"/>
      <c r="AI211" s="127"/>
      <c r="AJ211" s="127"/>
      <c r="AK211" s="127"/>
      <c r="AL211" s="127"/>
      <c r="AM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</row>
    <row r="212" spans="2:59">
      <c r="B212" s="487"/>
      <c r="C212" s="1206" t="s">
        <v>11</v>
      </c>
      <c r="D212" s="2033">
        <v>0.6</v>
      </c>
      <c r="E212" s="2529">
        <v>42</v>
      </c>
      <c r="F212" s="1320">
        <v>0.84</v>
      </c>
      <c r="G212" s="1321">
        <v>0.96</v>
      </c>
      <c r="H212" s="2477">
        <v>540</v>
      </c>
      <c r="I212" s="2530">
        <v>720</v>
      </c>
      <c r="J212" s="2531">
        <v>720</v>
      </c>
      <c r="K212" s="2477">
        <v>180</v>
      </c>
      <c r="L212" s="1320">
        <v>10.8</v>
      </c>
      <c r="M212" s="2532">
        <v>720</v>
      </c>
      <c r="N212" s="1320">
        <v>0.06</v>
      </c>
      <c r="O212" s="1321">
        <v>0.03</v>
      </c>
      <c r="P212" s="1345">
        <v>2.4</v>
      </c>
      <c r="Q212" s="357"/>
      <c r="S212" s="127"/>
      <c r="T212" s="136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215"/>
      <c r="AH212" s="127"/>
      <c r="AI212" s="127"/>
      <c r="AJ212" s="127"/>
      <c r="AK212" s="127"/>
      <c r="AL212" s="127"/>
      <c r="AM212" s="127"/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7"/>
      <c r="BF212" s="127"/>
      <c r="BG212" s="127"/>
    </row>
    <row r="213" spans="2:59" ht="15.75" thickBot="1">
      <c r="B213" s="292"/>
      <c r="C213" s="1176" t="s">
        <v>652</v>
      </c>
      <c r="D213" s="1177" t="s">
        <v>259</v>
      </c>
      <c r="E213" s="1346">
        <f t="shared" ref="E213:P213" si="31">(E211*100/E210)-60</f>
        <v>-2.8571428571382285E-3</v>
      </c>
      <c r="F213" s="1347">
        <f t="shared" si="31"/>
        <v>-3.2857142857142776</v>
      </c>
      <c r="G213" s="1347">
        <f t="shared" si="31"/>
        <v>-14.999999999999993</v>
      </c>
      <c r="H213" s="1347">
        <f t="shared" si="31"/>
        <v>-26.772222222222226</v>
      </c>
      <c r="I213" s="1347">
        <f t="shared" si="31"/>
        <v>-14.251249999999999</v>
      </c>
      <c r="J213" s="1347">
        <f t="shared" si="31"/>
        <v>-11.239999999999988</v>
      </c>
      <c r="K213" s="1347">
        <f t="shared" si="31"/>
        <v>0.89700000000000557</v>
      </c>
      <c r="L213" s="1347">
        <f t="shared" si="31"/>
        <v>3.4666666666666615</v>
      </c>
      <c r="M213" s="1347">
        <f t="shared" si="31"/>
        <v>-2.8391666666666637</v>
      </c>
      <c r="N213" s="1347">
        <f t="shared" si="31"/>
        <v>10.600000000000009</v>
      </c>
      <c r="O213" s="1347">
        <f t="shared" si="31"/>
        <v>-19.96</v>
      </c>
      <c r="P213" s="1348">
        <f t="shared" si="31"/>
        <v>8.4749999999999943</v>
      </c>
      <c r="Q213" s="357"/>
      <c r="S213" s="148"/>
      <c r="T213" s="215"/>
      <c r="U213" s="189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41"/>
      <c r="AG213" s="122"/>
      <c r="AH213" s="118"/>
      <c r="AI213" s="127"/>
      <c r="AJ213" s="127"/>
      <c r="AK213" s="127"/>
      <c r="AL213" s="127"/>
      <c r="AM213" s="127"/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7"/>
      <c r="BF213" s="127"/>
      <c r="BG213" s="127"/>
    </row>
    <row r="214" spans="2:59" ht="15.75" customHeight="1" thickBot="1">
      <c r="Q214" s="357"/>
      <c r="R214" s="368"/>
      <c r="S214" s="41"/>
      <c r="T214" s="7"/>
      <c r="U214" s="15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37"/>
      <c r="AG214" s="122"/>
      <c r="AH214" s="118"/>
      <c r="AI214" s="127"/>
      <c r="AJ214" s="127"/>
      <c r="AK214" s="127"/>
      <c r="AL214" s="127"/>
      <c r="AM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127"/>
      <c r="BG214" s="127"/>
    </row>
    <row r="215" spans="2:59">
      <c r="B215" s="968"/>
      <c r="C215" s="43" t="s">
        <v>447</v>
      </c>
      <c r="D215" s="44"/>
      <c r="E215" s="176">
        <f t="shared" ref="E215:P215" si="32">E198+E206</f>
        <v>17.340999999999998</v>
      </c>
      <c r="F215" s="298">
        <f t="shared" si="32"/>
        <v>0.59599999999999997</v>
      </c>
      <c r="G215" s="298">
        <f t="shared" si="32"/>
        <v>0.45530000000000004</v>
      </c>
      <c r="H215" s="1148">
        <f t="shared" si="32"/>
        <v>92.054999999999993</v>
      </c>
      <c r="I215" s="1148">
        <f t="shared" si="32"/>
        <v>399.7242</v>
      </c>
      <c r="J215" s="298">
        <f t="shared" si="32"/>
        <v>406.88700000000006</v>
      </c>
      <c r="K215" s="298">
        <f t="shared" si="32"/>
        <v>130.75700000000001</v>
      </c>
      <c r="L215" s="298">
        <f t="shared" si="32"/>
        <v>8.2829999999999995</v>
      </c>
      <c r="M215" s="298">
        <f t="shared" si="32"/>
        <v>588.79200000000003</v>
      </c>
      <c r="N215" s="298">
        <f t="shared" si="32"/>
        <v>3.6200000000000003E-2</v>
      </c>
      <c r="O215" s="298">
        <f t="shared" si="32"/>
        <v>1.661E-2</v>
      </c>
      <c r="P215" s="969">
        <f t="shared" si="32"/>
        <v>1.92</v>
      </c>
      <c r="Q215" s="357"/>
      <c r="S215" s="2843"/>
      <c r="T215" s="47"/>
      <c r="U215" s="11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37"/>
      <c r="AG215" s="149"/>
      <c r="AH215" s="401"/>
      <c r="AI215" s="127"/>
      <c r="AJ215" s="127"/>
      <c r="AK215" s="127"/>
      <c r="AL215" s="127"/>
      <c r="AM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</row>
    <row r="216" spans="2:59">
      <c r="B216" s="487"/>
      <c r="C216" s="1206" t="s">
        <v>11</v>
      </c>
      <c r="D216" s="2024">
        <v>0.45</v>
      </c>
      <c r="E216" s="1319">
        <v>31.5</v>
      </c>
      <c r="F216" s="1320">
        <v>0.63</v>
      </c>
      <c r="G216" s="1321">
        <v>0.72</v>
      </c>
      <c r="H216" s="1323">
        <v>405</v>
      </c>
      <c r="I216" s="1244">
        <v>540</v>
      </c>
      <c r="J216" s="1323">
        <v>540</v>
      </c>
      <c r="K216" s="1323">
        <v>135</v>
      </c>
      <c r="L216" s="1320">
        <v>8.1</v>
      </c>
      <c r="M216" s="1244">
        <v>540</v>
      </c>
      <c r="N216" s="1320">
        <v>4.4999999999999998E-2</v>
      </c>
      <c r="O216" s="1321">
        <v>2.2499999999999999E-2</v>
      </c>
      <c r="P216" s="1345">
        <v>1.8</v>
      </c>
      <c r="Q216" s="357"/>
      <c r="R216" s="90"/>
      <c r="S216" s="137"/>
      <c r="T216" s="122"/>
      <c r="U216" s="118"/>
      <c r="V216" s="138"/>
      <c r="W216" s="218"/>
      <c r="X216" s="684"/>
      <c r="Y216" s="683"/>
      <c r="Z216" s="143"/>
      <c r="AA216" s="138"/>
      <c r="AB216" s="277"/>
      <c r="AC216" s="138"/>
      <c r="AD216" s="217"/>
      <c r="AE216" s="127"/>
      <c r="AF216" s="445"/>
      <c r="AG216" s="149"/>
      <c r="AH216" s="446"/>
      <c r="AI216" s="127"/>
      <c r="AJ216" s="127"/>
      <c r="AK216" s="127"/>
      <c r="AL216" s="127"/>
      <c r="AM216" s="127"/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7"/>
      <c r="BF216" s="127"/>
      <c r="BG216" s="127"/>
    </row>
    <row r="217" spans="2:59" ht="12.75" customHeight="1" thickBot="1">
      <c r="B217" s="292"/>
      <c r="C217" s="1176" t="s">
        <v>652</v>
      </c>
      <c r="D217" s="1177" t="s">
        <v>259</v>
      </c>
      <c r="E217" s="2032">
        <f t="shared" ref="E217:P217" si="33">(E215*100/E210)-45</f>
        <v>-20.227142857142862</v>
      </c>
      <c r="F217" s="2021">
        <f t="shared" si="33"/>
        <v>-2.4285714285714306</v>
      </c>
      <c r="G217" s="2022">
        <f t="shared" si="33"/>
        <v>-16.543749999999999</v>
      </c>
      <c r="H217" s="2022">
        <f t="shared" si="33"/>
        <v>-34.771666666666668</v>
      </c>
      <c r="I217" s="2022">
        <f t="shared" si="33"/>
        <v>-11.68965</v>
      </c>
      <c r="J217" s="2021">
        <f t="shared" si="33"/>
        <v>-11.092749999999995</v>
      </c>
      <c r="K217" s="2021">
        <f t="shared" si="33"/>
        <v>-1.4143333333333317</v>
      </c>
      <c r="L217" s="2021">
        <f t="shared" si="33"/>
        <v>1.0166666666666657</v>
      </c>
      <c r="M217" s="2021">
        <f t="shared" si="33"/>
        <v>4.0660000000000025</v>
      </c>
      <c r="N217" s="2021">
        <f t="shared" si="33"/>
        <v>-8.8000000000000043</v>
      </c>
      <c r="O217" s="2022">
        <f t="shared" si="33"/>
        <v>-11.780000000000001</v>
      </c>
      <c r="P217" s="2025">
        <f t="shared" si="33"/>
        <v>3</v>
      </c>
      <c r="Q217" s="357"/>
      <c r="R217" s="90"/>
      <c r="S217" s="138"/>
      <c r="T217" s="620"/>
      <c r="U217" s="632"/>
      <c r="V217" s="138"/>
      <c r="W217" s="218"/>
      <c r="X217" s="684"/>
      <c r="Y217" s="683"/>
      <c r="Z217" s="143"/>
      <c r="AA217" s="138"/>
      <c r="AB217" s="277"/>
      <c r="AC217" s="138"/>
      <c r="AD217" s="147"/>
      <c r="AE217" s="127"/>
      <c r="AF217" s="445"/>
      <c r="AG217" s="149"/>
      <c r="AH217" s="446"/>
      <c r="AI217" s="127"/>
      <c r="AJ217" s="127"/>
      <c r="AK217" s="127"/>
      <c r="AL217" s="127"/>
      <c r="AM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</row>
    <row r="218" spans="2:59" ht="13.5" customHeight="1" thickBot="1">
      <c r="Q218" s="357"/>
      <c r="R218" s="90"/>
      <c r="S218" s="138"/>
      <c r="T218" s="122"/>
      <c r="U218" s="118"/>
      <c r="V218" s="138"/>
      <c r="W218" s="218"/>
      <c r="X218" s="684"/>
      <c r="Y218" s="683"/>
      <c r="Z218" s="143"/>
      <c r="AA218" s="217"/>
      <c r="AB218" s="181"/>
      <c r="AC218" s="217"/>
      <c r="AD218" s="217"/>
      <c r="AE218" s="127"/>
      <c r="AF218" s="180"/>
      <c r="AG218" s="122"/>
      <c r="AH218" s="118"/>
      <c r="AI218" s="127"/>
      <c r="AJ218" s="127"/>
      <c r="AK218" s="127"/>
      <c r="AL218" s="127"/>
      <c r="AM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</row>
    <row r="219" spans="2:59" ht="12.75" customHeight="1">
      <c r="B219" s="1207" t="s">
        <v>548</v>
      </c>
      <c r="C219" s="43"/>
      <c r="D219" s="44"/>
      <c r="E219" s="1106">
        <f t="shared" ref="E219:P219" si="34">E186+E198+E206</f>
        <v>45.299000000000007</v>
      </c>
      <c r="F219" s="1107">
        <f t="shared" si="34"/>
        <v>0.93600000000000005</v>
      </c>
      <c r="G219" s="1107">
        <f t="shared" si="34"/>
        <v>0.88030000000000008</v>
      </c>
      <c r="H219" s="1349">
        <f t="shared" si="34"/>
        <v>310.05500000000001</v>
      </c>
      <c r="I219" s="1349">
        <f t="shared" si="34"/>
        <v>693.00919999999996</v>
      </c>
      <c r="J219" s="1349">
        <f t="shared" si="34"/>
        <v>705.11700000000019</v>
      </c>
      <c r="K219" s="1349">
        <f t="shared" si="34"/>
        <v>212.68800000000005</v>
      </c>
      <c r="L219" s="1107">
        <f t="shared" si="34"/>
        <v>13.119</v>
      </c>
      <c r="M219" s="1360">
        <f t="shared" si="34"/>
        <v>884.76300000000003</v>
      </c>
      <c r="N219" s="1107">
        <f t="shared" si="34"/>
        <v>7.1700000000000014E-2</v>
      </c>
      <c r="O219" s="1107">
        <f t="shared" si="34"/>
        <v>2.7630000000000002E-2</v>
      </c>
      <c r="P219" s="1241">
        <f t="shared" si="34"/>
        <v>2.9790000000000001</v>
      </c>
      <c r="Q219" s="357"/>
      <c r="R219" s="90"/>
      <c r="S219" s="127"/>
      <c r="T219" s="136"/>
      <c r="U219" s="127"/>
      <c r="V219" s="138"/>
      <c r="W219" s="218"/>
      <c r="X219" s="697"/>
      <c r="Y219" s="698"/>
      <c r="Z219" s="143"/>
      <c r="AA219" s="217"/>
      <c r="AB219" s="217"/>
      <c r="AC219" s="217"/>
      <c r="AD219" s="217"/>
      <c r="AE219" s="127"/>
      <c r="AF219" s="127"/>
      <c r="AG219" s="136"/>
      <c r="AH219" s="127"/>
      <c r="AI219" s="127"/>
      <c r="AJ219" s="127"/>
      <c r="AK219" s="127"/>
      <c r="AL219" s="127"/>
      <c r="AM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</row>
    <row r="220" spans="2:59" ht="15.75" customHeight="1">
      <c r="B220" s="1197"/>
      <c r="C220" s="1198" t="s">
        <v>11</v>
      </c>
      <c r="D220" s="2024">
        <v>0.7</v>
      </c>
      <c r="E220" s="1319">
        <v>49</v>
      </c>
      <c r="F220" s="1104">
        <v>0.98</v>
      </c>
      <c r="G220" s="1204">
        <v>1.1200000000000001</v>
      </c>
      <c r="H220" s="1321">
        <v>630</v>
      </c>
      <c r="I220" s="1244">
        <v>840</v>
      </c>
      <c r="J220" s="1321">
        <v>840</v>
      </c>
      <c r="K220" s="1321">
        <v>210</v>
      </c>
      <c r="L220" s="1320">
        <v>12.6</v>
      </c>
      <c r="M220" s="1320">
        <v>840</v>
      </c>
      <c r="N220" s="1320">
        <v>7.0000000000000007E-2</v>
      </c>
      <c r="O220" s="1321">
        <v>3.5000000000000003E-2</v>
      </c>
      <c r="P220" s="1345">
        <v>2.8</v>
      </c>
      <c r="Q220" s="357"/>
      <c r="S220" s="5"/>
      <c r="T220" s="5"/>
      <c r="U220" s="5"/>
      <c r="V220" s="774"/>
      <c r="W220" s="775"/>
      <c r="X220" s="253"/>
      <c r="Y220" s="266"/>
      <c r="Z220" s="143"/>
      <c r="AA220" s="138"/>
      <c r="AB220" s="138"/>
      <c r="AC220" s="138"/>
      <c r="AD220" s="217"/>
      <c r="AE220" s="127"/>
      <c r="AF220" s="148"/>
      <c r="AG220" s="215"/>
      <c r="AH220" s="127"/>
      <c r="AI220" s="127"/>
      <c r="AJ220" s="127"/>
      <c r="AK220" s="127"/>
      <c r="AL220" s="127"/>
      <c r="AM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</row>
    <row r="221" spans="2:59" ht="15.75" thickBot="1">
      <c r="B221" s="292"/>
      <c r="C221" s="1176" t="s">
        <v>652</v>
      </c>
      <c r="D221" s="1177" t="s">
        <v>259</v>
      </c>
      <c r="E221" s="2032">
        <f t="shared" ref="E221:P221" si="35">(E219*100/E210)-70</f>
        <v>-5.2871428571428538</v>
      </c>
      <c r="F221" s="2021">
        <f t="shared" si="35"/>
        <v>-3.1428571428571388</v>
      </c>
      <c r="G221" s="2022">
        <f t="shared" si="35"/>
        <v>-14.981250000000003</v>
      </c>
      <c r="H221" s="2022">
        <f t="shared" si="35"/>
        <v>-35.549444444444447</v>
      </c>
      <c r="I221" s="2022">
        <f t="shared" si="35"/>
        <v>-12.249233333333336</v>
      </c>
      <c r="J221" s="2021">
        <f t="shared" si="35"/>
        <v>-11.240249999999989</v>
      </c>
      <c r="K221" s="2021">
        <f t="shared" si="35"/>
        <v>0.89600000000001501</v>
      </c>
      <c r="L221" s="2021">
        <f t="shared" si="35"/>
        <v>2.88333333333334</v>
      </c>
      <c r="M221" s="2021">
        <f t="shared" si="35"/>
        <v>3.7302499999999981</v>
      </c>
      <c r="N221" s="2021">
        <f t="shared" si="35"/>
        <v>1.7000000000000171</v>
      </c>
      <c r="O221" s="2022">
        <f t="shared" si="35"/>
        <v>-14.739999999999995</v>
      </c>
      <c r="P221" s="2025">
        <f t="shared" si="35"/>
        <v>4.4750000000000085</v>
      </c>
      <c r="Q221" s="1379"/>
      <c r="S221" s="5"/>
      <c r="T221" s="5"/>
      <c r="U221" s="5"/>
      <c r="V221" s="143"/>
      <c r="W221" s="143"/>
      <c r="X221" s="263"/>
      <c r="Y221" s="215"/>
      <c r="Z221" s="143"/>
      <c r="AA221" s="138"/>
      <c r="AB221" s="138"/>
      <c r="AC221" s="138"/>
      <c r="AD221" s="217"/>
      <c r="AE221" s="127"/>
      <c r="AF221" s="147"/>
      <c r="AG221" s="135"/>
      <c r="AH221" s="401"/>
      <c r="AI221" s="127"/>
      <c r="AJ221" s="127"/>
      <c r="AK221" s="127"/>
      <c r="AL221" s="127"/>
      <c r="AM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</row>
    <row r="222" spans="2:59" ht="15" customHeight="1">
      <c r="D222" s="15"/>
      <c r="E222" s="52"/>
      <c r="F222" s="52"/>
      <c r="G222" s="52"/>
      <c r="H222" s="796"/>
      <c r="I222" s="187"/>
      <c r="J222" s="187"/>
      <c r="K222" s="52"/>
      <c r="L222" s="187"/>
      <c r="M222" s="187"/>
      <c r="N222" s="187"/>
      <c r="O222" s="187"/>
      <c r="P222" s="187"/>
      <c r="Q222" s="1298"/>
      <c r="R222" s="606"/>
      <c r="S222" s="5"/>
      <c r="T222" s="5"/>
      <c r="U222" s="5"/>
      <c r="V222" s="143"/>
      <c r="W222" s="143"/>
      <c r="X222" s="143"/>
      <c r="Y222" s="143"/>
      <c r="Z222" s="143"/>
      <c r="AA222" s="138"/>
      <c r="AB222" s="138"/>
      <c r="AC222" s="138"/>
      <c r="AD222" s="217"/>
      <c r="AE222" s="127"/>
      <c r="AF222" s="137"/>
      <c r="AG222" s="122"/>
      <c r="AH222" s="121"/>
      <c r="AI222" s="127"/>
      <c r="AJ222" s="127"/>
      <c r="AK222" s="127"/>
      <c r="AL222" s="127"/>
      <c r="AM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127"/>
      <c r="BG222" s="127"/>
    </row>
    <row r="223" spans="2:59" ht="16.5" customHeight="1">
      <c r="D223" s="12" t="s">
        <v>265</v>
      </c>
      <c r="P223"/>
      <c r="Q223" s="357"/>
      <c r="R223" s="90"/>
      <c r="S223" s="5"/>
      <c r="T223" s="5"/>
      <c r="U223" s="5"/>
      <c r="V223" s="138"/>
      <c r="W223" s="218"/>
      <c r="X223" s="684"/>
      <c r="Y223" s="683"/>
      <c r="Z223" s="143"/>
      <c r="AA223" s="126"/>
      <c r="AB223" s="268"/>
      <c r="AC223" s="126"/>
      <c r="AD223" s="116"/>
      <c r="AE223" s="127"/>
      <c r="AF223" s="137"/>
      <c r="AG223" s="122"/>
      <c r="AH223" s="118"/>
      <c r="AI223" s="127"/>
      <c r="AJ223" s="127"/>
      <c r="AK223" s="127"/>
      <c r="AL223" s="127"/>
      <c r="AM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7"/>
      <c r="BF223" s="127"/>
      <c r="BG223" s="127"/>
    </row>
    <row r="224" spans="2:59" ht="20.25" customHeight="1">
      <c r="C224" s="1042" t="s">
        <v>523</v>
      </c>
      <c r="D224"/>
      <c r="E224" s="359"/>
      <c r="P224"/>
      <c r="Q224" s="357"/>
      <c r="R224" s="90"/>
      <c r="S224" s="5"/>
      <c r="T224" s="5"/>
      <c r="U224" s="5"/>
      <c r="V224" s="138"/>
      <c r="W224" s="218"/>
      <c r="X224" s="684"/>
      <c r="Y224" s="698"/>
      <c r="Z224" s="143"/>
      <c r="AA224" s="676"/>
      <c r="AB224" s="439"/>
      <c r="AC224" s="439"/>
      <c r="AD224" s="440"/>
      <c r="AE224" s="127"/>
      <c r="AF224" s="139"/>
      <c r="AG224" s="122"/>
      <c r="AH224" s="189"/>
      <c r="AI224" s="127"/>
      <c r="AJ224" s="127"/>
      <c r="AK224" s="127"/>
      <c r="AL224" s="127"/>
      <c r="AM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7"/>
      <c r="BF224" s="127"/>
      <c r="BG224" s="127"/>
    </row>
    <row r="225" spans="2:59" ht="14.25" customHeight="1">
      <c r="C225" s="13" t="s">
        <v>524</v>
      </c>
      <c r="D225" s="178"/>
      <c r="E225" s="2"/>
      <c r="F225"/>
      <c r="P225"/>
      <c r="Q225" s="357"/>
      <c r="R225" s="90"/>
      <c r="S225" s="5"/>
      <c r="T225" s="5"/>
      <c r="U225" s="5"/>
      <c r="V225" s="138"/>
      <c r="W225" s="218"/>
      <c r="X225" s="684"/>
      <c r="Y225" s="683"/>
      <c r="Z225" s="143"/>
      <c r="AA225" s="437"/>
      <c r="AB225" s="437"/>
      <c r="AC225" s="442"/>
      <c r="AD225" s="443"/>
      <c r="AE225" s="127"/>
      <c r="AF225" s="137"/>
      <c r="AG225" s="122"/>
      <c r="AH225" s="118"/>
      <c r="AI225" s="127"/>
      <c r="AJ225" s="127"/>
      <c r="AK225" s="127"/>
      <c r="AL225" s="127"/>
      <c r="AM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</row>
    <row r="226" spans="2:59" ht="18" customHeight="1">
      <c r="E226" s="1042" t="s">
        <v>566</v>
      </c>
      <c r="F226"/>
      <c r="G226" s="25"/>
      <c r="H226" s="25"/>
      <c r="K226" s="119"/>
      <c r="P226"/>
      <c r="Q226" s="357"/>
      <c r="R226" s="90"/>
      <c r="S226" s="5"/>
      <c r="T226" s="5"/>
      <c r="U226" s="5"/>
      <c r="V226" s="138"/>
      <c r="W226" s="218"/>
      <c r="X226" s="684"/>
      <c r="Y226" s="683"/>
      <c r="Z226" s="143"/>
      <c r="AA226" s="446"/>
      <c r="AB226" s="446"/>
      <c r="AC226" s="446"/>
      <c r="AD226" s="446"/>
      <c r="AE226" s="127"/>
      <c r="AF226" s="137"/>
      <c r="AG226" s="122"/>
      <c r="AH226" s="118"/>
      <c r="AI226" s="127"/>
      <c r="AJ226" s="127"/>
      <c r="AK226" s="127"/>
      <c r="AL226" s="127"/>
      <c r="AM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</row>
    <row r="227" spans="2:59">
      <c r="C227" s="1" t="s">
        <v>332</v>
      </c>
      <c r="K227" s="359"/>
      <c r="P227"/>
      <c r="Q227" s="357"/>
      <c r="R227" s="178"/>
      <c r="S227" s="5"/>
      <c r="T227" s="5"/>
      <c r="U227" s="5"/>
      <c r="V227" s="138"/>
      <c r="W227" s="218"/>
      <c r="X227" s="684"/>
      <c r="Y227" s="683"/>
      <c r="Z227" s="143"/>
      <c r="AA227" s="143"/>
      <c r="AB227" s="143"/>
      <c r="AC227" s="143"/>
      <c r="AD227" s="127"/>
      <c r="AE227" s="127"/>
      <c r="AF227" s="137"/>
      <c r="AG227" s="122"/>
      <c r="AH227" s="118"/>
      <c r="AI227" s="127"/>
      <c r="AJ227" s="127"/>
      <c r="AK227" s="127"/>
      <c r="AL227" s="127"/>
      <c r="AM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  <c r="BE227" s="127"/>
      <c r="BF227" s="127"/>
      <c r="BG227" s="127"/>
    </row>
    <row r="228" spans="2:59">
      <c r="C228" s="25" t="s">
        <v>261</v>
      </c>
      <c r="K228" s="364"/>
      <c r="P228"/>
      <c r="Q228" s="357"/>
      <c r="R228" s="90"/>
      <c r="S228" s="5"/>
      <c r="T228" s="5"/>
      <c r="U228" s="5"/>
      <c r="V228" s="138"/>
      <c r="W228" s="218"/>
      <c r="X228" s="684"/>
      <c r="Y228" s="683"/>
      <c r="Z228" s="143"/>
      <c r="AA228" s="127"/>
      <c r="AB228" s="127"/>
      <c r="AC228" s="127"/>
      <c r="AD228" s="127"/>
      <c r="AE228" s="127"/>
      <c r="AF228" s="127"/>
      <c r="AG228" s="136"/>
      <c r="AH228" s="127"/>
      <c r="AI228" s="127"/>
      <c r="AJ228" s="127"/>
      <c r="AK228" s="127"/>
      <c r="AL228" s="127"/>
      <c r="AM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/>
      <c r="BG228" s="127"/>
    </row>
    <row r="229" spans="2:59" ht="21.75" thickBot="1">
      <c r="B229" s="978" t="s">
        <v>588</v>
      </c>
      <c r="C229" s="26"/>
      <c r="D229"/>
      <c r="F229" s="32" t="s">
        <v>1</v>
      </c>
      <c r="J229" s="2560" t="s">
        <v>741</v>
      </c>
      <c r="K229"/>
      <c r="L229" s="2"/>
      <c r="M229" s="26"/>
      <c r="N229" s="26"/>
      <c r="O229" s="33"/>
      <c r="Q229" s="357"/>
      <c r="R229" s="1201"/>
      <c r="S229" s="5"/>
      <c r="T229" s="5"/>
      <c r="U229" s="5"/>
      <c r="V229" s="263"/>
      <c r="W229" s="776"/>
      <c r="X229" s="253"/>
      <c r="Y229" s="266"/>
      <c r="Z229" s="143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7"/>
      <c r="BF229" s="127"/>
      <c r="BG229" s="127"/>
    </row>
    <row r="230" spans="2:59" ht="15.75" thickBot="1">
      <c r="B230" s="1172" t="s">
        <v>569</v>
      </c>
      <c r="C230" s="2356" t="s">
        <v>573</v>
      </c>
      <c r="D230" s="1044" t="s">
        <v>230</v>
      </c>
      <c r="E230" s="1064" t="s">
        <v>526</v>
      </c>
      <c r="F230" s="1065"/>
      <c r="G230" s="1065"/>
      <c r="H230" s="1066"/>
      <c r="I230" s="1058" t="s">
        <v>531</v>
      </c>
      <c r="J230" s="40"/>
      <c r="K230" s="1046"/>
      <c r="L230" s="40"/>
      <c r="M230" s="40"/>
      <c r="N230" s="40"/>
      <c r="O230" s="40"/>
      <c r="P230" s="61"/>
      <c r="Q230" s="1172" t="s">
        <v>564</v>
      </c>
      <c r="R230" s="1201"/>
      <c r="S230" s="5"/>
      <c r="T230" s="5"/>
      <c r="U230" s="5"/>
      <c r="V230" s="127"/>
      <c r="W230" s="127"/>
      <c r="X230" s="263"/>
      <c r="Y230" s="215"/>
      <c r="Z230" s="143"/>
      <c r="AA230" s="143"/>
      <c r="AB230" s="143"/>
      <c r="AC230" s="143"/>
      <c r="AD230" s="143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</row>
    <row r="231" spans="2:59">
      <c r="B231" s="503" t="s">
        <v>521</v>
      </c>
      <c r="C231" s="498" t="s">
        <v>236</v>
      </c>
      <c r="D231" s="1045" t="s">
        <v>237</v>
      </c>
      <c r="E231" s="1062" t="s">
        <v>527</v>
      </c>
      <c r="F231" s="1063" t="s">
        <v>528</v>
      </c>
      <c r="G231" s="1188" t="s">
        <v>529</v>
      </c>
      <c r="H231" s="1061" t="s">
        <v>530</v>
      </c>
      <c r="I231" s="1069" t="s">
        <v>532</v>
      </c>
      <c r="J231" s="1054" t="s">
        <v>533</v>
      </c>
      <c r="K231" s="1052" t="s">
        <v>534</v>
      </c>
      <c r="L231" s="1070" t="s">
        <v>535</v>
      </c>
      <c r="M231" s="1071" t="s">
        <v>541</v>
      </c>
      <c r="N231" s="827" t="s">
        <v>543</v>
      </c>
      <c r="O231" s="1071" t="s">
        <v>544</v>
      </c>
      <c r="P231" s="1189" t="s">
        <v>547</v>
      </c>
      <c r="Q231" s="1173" t="s">
        <v>565</v>
      </c>
      <c r="R231" s="1299"/>
      <c r="S231" s="5"/>
      <c r="T231" s="5"/>
      <c r="U231" s="5"/>
      <c r="V231" s="443"/>
      <c r="W231" s="443"/>
      <c r="X231" s="263"/>
      <c r="Y231" s="143"/>
      <c r="Z231" s="143"/>
      <c r="AA231" s="149"/>
      <c r="AB231" s="127"/>
      <c r="AC231" s="127"/>
      <c r="AD231" s="669"/>
      <c r="AE231" s="141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</row>
    <row r="232" spans="2:59" ht="15.75" thickBot="1">
      <c r="B232" s="509" t="s">
        <v>522</v>
      </c>
      <c r="C232" s="550"/>
      <c r="D232" s="505"/>
      <c r="E232" s="63"/>
      <c r="F232" s="1080"/>
      <c r="H232" s="1080"/>
      <c r="I232" s="1076" t="s">
        <v>536</v>
      </c>
      <c r="J232" s="1209" t="s">
        <v>537</v>
      </c>
      <c r="K232" s="1077" t="s">
        <v>538</v>
      </c>
      <c r="L232" s="1078" t="s">
        <v>539</v>
      </c>
      <c r="M232" s="1077" t="s">
        <v>540</v>
      </c>
      <c r="N232" s="365" t="s">
        <v>542</v>
      </c>
      <c r="O232" s="1079" t="s">
        <v>545</v>
      </c>
      <c r="P232" s="1210" t="s">
        <v>546</v>
      </c>
      <c r="Q232" s="1174" t="s">
        <v>456</v>
      </c>
      <c r="S232" s="5"/>
      <c r="T232" s="5"/>
      <c r="U232" s="5"/>
      <c r="V232" s="138"/>
      <c r="W232" s="138"/>
      <c r="X232" s="750"/>
      <c r="Y232" s="684"/>
      <c r="Z232" s="770"/>
      <c r="AA232" s="143"/>
      <c r="AB232" s="143"/>
      <c r="AC232" s="143"/>
      <c r="AD232" s="143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</row>
    <row r="233" spans="2:59">
      <c r="B233" s="104"/>
      <c r="C233" s="728" t="s">
        <v>183</v>
      </c>
      <c r="D233" s="1117"/>
      <c r="E233" s="1094"/>
      <c r="F233" s="513"/>
      <c r="G233" s="513"/>
      <c r="H233" s="1118"/>
      <c r="I233" s="1093"/>
      <c r="J233" s="1093"/>
      <c r="K233" s="854"/>
      <c r="L233" s="1093"/>
      <c r="M233" s="1093"/>
      <c r="N233" s="1093"/>
      <c r="O233" s="1093"/>
      <c r="P233" s="1216"/>
      <c r="Q233" s="1300"/>
      <c r="S233" s="5"/>
      <c r="T233" s="5"/>
      <c r="U233" s="5"/>
      <c r="V233" s="186"/>
      <c r="W233" s="402"/>
      <c r="X233" s="218"/>
      <c r="Y233" s="11"/>
      <c r="Z233" s="11"/>
      <c r="AA233" s="143"/>
      <c r="AB233" s="143"/>
      <c r="AC233" s="143"/>
      <c r="AD233" s="143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</row>
    <row r="234" spans="2:59">
      <c r="B234" s="2055" t="s">
        <v>860</v>
      </c>
      <c r="C234" s="824" t="s">
        <v>194</v>
      </c>
      <c r="D234" s="1382" t="s">
        <v>915</v>
      </c>
      <c r="E234" s="2419">
        <v>3.94</v>
      </c>
      <c r="F234" s="1233">
        <v>0.308</v>
      </c>
      <c r="G234" s="2437">
        <v>0.35299999999999998</v>
      </c>
      <c r="H234" s="1233">
        <v>178.02</v>
      </c>
      <c r="I234" s="2439">
        <v>215.78</v>
      </c>
      <c r="J234" s="1233">
        <v>234.95</v>
      </c>
      <c r="K234" s="2437">
        <v>44.14</v>
      </c>
      <c r="L234" s="1233">
        <v>1.635</v>
      </c>
      <c r="M234" s="2437">
        <v>176.89</v>
      </c>
      <c r="N234" s="1233">
        <v>1.4999999999999999E-2</v>
      </c>
      <c r="O234" s="2437">
        <v>8.9999999999999993E-3</v>
      </c>
      <c r="P234" s="2425">
        <v>0.62</v>
      </c>
      <c r="Q234" s="1495">
        <v>32</v>
      </c>
      <c r="S234" s="5"/>
      <c r="T234" s="5"/>
      <c r="U234" s="5"/>
      <c r="V234" s="187"/>
      <c r="W234" s="187"/>
      <c r="X234" s="750"/>
      <c r="Y234" s="11"/>
      <c r="Z234" s="11"/>
      <c r="AA234" s="252"/>
      <c r="AB234" s="149"/>
      <c r="AC234" s="149"/>
      <c r="AD234" s="149"/>
      <c r="AE234" s="149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</row>
    <row r="235" spans="2:59">
      <c r="B235" s="2056"/>
      <c r="C235" s="937" t="s">
        <v>215</v>
      </c>
      <c r="D235" s="1502"/>
      <c r="E235" s="1131"/>
      <c r="F235" s="1049"/>
      <c r="G235" s="1225"/>
      <c r="H235" s="1134"/>
      <c r="I235" s="1132"/>
      <c r="J235" s="1133"/>
      <c r="K235" s="1132"/>
      <c r="L235" s="1133"/>
      <c r="M235" s="1132"/>
      <c r="N235" s="1133"/>
      <c r="O235" s="1132"/>
      <c r="P235" s="1234"/>
      <c r="Q235" s="1548"/>
      <c r="S235" s="5"/>
      <c r="T235" s="5"/>
      <c r="U235" s="5"/>
      <c r="V235" s="186"/>
      <c r="W235" s="186"/>
      <c r="X235" s="218"/>
      <c r="Y235" s="11"/>
      <c r="Z235" s="11"/>
      <c r="AA235" s="446"/>
      <c r="AB235" s="446"/>
      <c r="AC235" s="446"/>
      <c r="AD235" s="446"/>
      <c r="AE235" s="446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127"/>
      <c r="BC235" s="127"/>
      <c r="BD235" s="127"/>
      <c r="BE235" s="127"/>
      <c r="BF235" s="127"/>
      <c r="BG235" s="127"/>
    </row>
    <row r="236" spans="2:59" ht="10.5" customHeight="1">
      <c r="B236" s="1475" t="s">
        <v>613</v>
      </c>
      <c r="C236" s="1017" t="s">
        <v>13</v>
      </c>
      <c r="D236" s="1380">
        <v>200</v>
      </c>
      <c r="E236" s="2396">
        <v>0.04</v>
      </c>
      <c r="F236" s="395">
        <v>0</v>
      </c>
      <c r="G236" s="395">
        <v>0.01</v>
      </c>
      <c r="H236" s="1050">
        <v>0.3</v>
      </c>
      <c r="I236" s="1446">
        <v>4.5</v>
      </c>
      <c r="J236" s="1446">
        <v>7.2</v>
      </c>
      <c r="K236" s="1446">
        <v>3.8</v>
      </c>
      <c r="L236" s="1446">
        <v>0.73</v>
      </c>
      <c r="M236" s="1446">
        <v>20.77</v>
      </c>
      <c r="N236" s="1446">
        <v>0</v>
      </c>
      <c r="O236" s="1446">
        <v>0</v>
      </c>
      <c r="P236" s="2402">
        <v>0</v>
      </c>
      <c r="Q236" s="1474">
        <v>73</v>
      </c>
      <c r="R236" s="972"/>
      <c r="S236" s="5"/>
      <c r="T236" s="5"/>
      <c r="U236" s="5"/>
      <c r="V236" s="52"/>
      <c r="W236" s="52"/>
      <c r="X236" s="218"/>
      <c r="Y236" s="11"/>
      <c r="Z236" s="11"/>
      <c r="AA236" s="143"/>
      <c r="AB236" s="143"/>
      <c r="AC236" s="143"/>
      <c r="AD236" s="143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7"/>
      <c r="AW236" s="127"/>
      <c r="AX236" s="127"/>
      <c r="AY236" s="127"/>
      <c r="AZ236" s="127"/>
      <c r="BA236" s="127"/>
      <c r="BB236" s="127"/>
      <c r="BC236" s="127"/>
      <c r="BD236" s="127"/>
      <c r="BE236" s="127"/>
      <c r="BF236" s="127"/>
      <c r="BG236" s="127"/>
    </row>
    <row r="237" spans="2:59">
      <c r="B237" s="2051" t="s">
        <v>861</v>
      </c>
      <c r="C237" s="607" t="s">
        <v>291</v>
      </c>
      <c r="D237" s="1381">
        <v>10</v>
      </c>
      <c r="E237" s="270">
        <v>0</v>
      </c>
      <c r="F237" s="390">
        <v>0</v>
      </c>
      <c r="G237" s="390">
        <v>0.01</v>
      </c>
      <c r="H237" s="1050">
        <v>40</v>
      </c>
      <c r="I237" s="296">
        <v>2.4</v>
      </c>
      <c r="J237" s="296">
        <v>3</v>
      </c>
      <c r="K237" s="390">
        <v>0</v>
      </c>
      <c r="L237" s="296">
        <v>0.02</v>
      </c>
      <c r="M237" s="296">
        <v>3</v>
      </c>
      <c r="N237" s="296">
        <v>0</v>
      </c>
      <c r="O237" s="296">
        <v>0</v>
      </c>
      <c r="P237" s="1194">
        <v>0</v>
      </c>
      <c r="Q237" s="1564">
        <v>15</v>
      </c>
      <c r="S237" s="137"/>
      <c r="T237" s="122"/>
      <c r="U237" s="137"/>
      <c r="V237" s="52"/>
      <c r="W237" s="52"/>
      <c r="X237" s="218"/>
      <c r="Y237" s="11"/>
      <c r="Z237" s="11"/>
      <c r="AA237" s="138"/>
      <c r="AB237" s="138"/>
      <c r="AC237" s="138"/>
      <c r="AD237" s="138"/>
      <c r="AE237" s="21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7"/>
      <c r="AW237" s="127"/>
      <c r="AX237" s="127"/>
      <c r="AY237" s="127"/>
      <c r="AZ237" s="127"/>
      <c r="BA237" s="127"/>
      <c r="BB237" s="127"/>
      <c r="BC237" s="127"/>
      <c r="BD237" s="127"/>
      <c r="BE237" s="127"/>
      <c r="BF237" s="127"/>
      <c r="BG237" s="127"/>
    </row>
    <row r="238" spans="2:59" ht="15.75">
      <c r="B238" s="1475" t="s">
        <v>9</v>
      </c>
      <c r="C238" s="1476" t="s">
        <v>10</v>
      </c>
      <c r="D238" s="1380">
        <v>30</v>
      </c>
      <c r="E238" s="1446">
        <v>0.06</v>
      </c>
      <c r="F238" s="1446">
        <v>1.2E-2</v>
      </c>
      <c r="G238" s="1446">
        <v>0.01</v>
      </c>
      <c r="H238" s="1121">
        <v>0</v>
      </c>
      <c r="I238" s="1446">
        <v>47.5</v>
      </c>
      <c r="J238" s="1446">
        <v>38.700000000000003</v>
      </c>
      <c r="K238" s="1446">
        <v>12.3</v>
      </c>
      <c r="L238" s="2402">
        <v>0.03</v>
      </c>
      <c r="M238" s="1446">
        <v>22.3</v>
      </c>
      <c r="N238" s="1446">
        <v>0</v>
      </c>
      <c r="O238" s="1446">
        <v>0</v>
      </c>
      <c r="P238" s="2401">
        <v>0</v>
      </c>
      <c r="Q238" s="1490">
        <v>18</v>
      </c>
      <c r="R238" s="359"/>
      <c r="S238" s="127"/>
      <c r="T238" s="122"/>
      <c r="U238" s="127"/>
      <c r="V238" s="186"/>
      <c r="W238" s="52"/>
      <c r="X238" s="218"/>
      <c r="Y238" s="11"/>
      <c r="Z238" s="11"/>
      <c r="AA238" s="138"/>
      <c r="AB238" s="138"/>
      <c r="AC238" s="138"/>
      <c r="AD238" s="138"/>
      <c r="AE238" s="217"/>
      <c r="AF238" s="127"/>
      <c r="AG238" s="245"/>
      <c r="AH238" s="245"/>
      <c r="AI238" s="245"/>
      <c r="AJ238" s="228"/>
      <c r="AK238" s="641"/>
      <c r="AL238" s="245"/>
      <c r="AM238" s="228"/>
      <c r="AN238" s="228"/>
      <c r="AO238" s="245"/>
      <c r="AP238" s="642"/>
      <c r="AQ238" s="245"/>
      <c r="AR238" s="245"/>
      <c r="AS238" s="127"/>
      <c r="AT238" s="149"/>
      <c r="AU238" s="127"/>
      <c r="AV238" s="127"/>
      <c r="AW238" s="127"/>
      <c r="AX238" s="127"/>
      <c r="AY238" s="127"/>
      <c r="AZ238" s="127"/>
      <c r="BA238" s="127"/>
      <c r="BB238" s="127"/>
      <c r="BC238" s="127"/>
      <c r="BD238" s="127"/>
      <c r="BE238" s="127"/>
      <c r="BF238" s="127"/>
      <c r="BG238" s="127"/>
    </row>
    <row r="239" spans="2:59" ht="15.75" thickBot="1">
      <c r="B239" s="2802" t="s">
        <v>728</v>
      </c>
      <c r="C239" s="1481" t="s">
        <v>729</v>
      </c>
      <c r="D239" s="1482">
        <v>135</v>
      </c>
      <c r="E239" s="1446">
        <v>9.4499999999999993</v>
      </c>
      <c r="F239" s="1446">
        <v>4.1000000000000002E-2</v>
      </c>
      <c r="G239" s="1446">
        <v>2.7E-2</v>
      </c>
      <c r="H239" s="1050">
        <v>0</v>
      </c>
      <c r="I239" s="2459">
        <v>21.6</v>
      </c>
      <c r="J239" s="1446">
        <v>14.85</v>
      </c>
      <c r="K239" s="1446">
        <v>12.15</v>
      </c>
      <c r="L239" s="1446">
        <v>2.97</v>
      </c>
      <c r="M239" s="1446">
        <v>71.42</v>
      </c>
      <c r="N239" s="1446">
        <v>0.01</v>
      </c>
      <c r="O239" s="1446">
        <v>0</v>
      </c>
      <c r="P239" s="1446">
        <v>0.37</v>
      </c>
      <c r="Q239" s="1483">
        <v>69</v>
      </c>
      <c r="S239" s="2041"/>
      <c r="T239" s="122"/>
      <c r="U239" s="116"/>
      <c r="V239" s="660"/>
      <c r="W239" s="2082"/>
      <c r="X239" s="2082"/>
      <c r="Y239" s="263"/>
      <c r="Z239" s="446"/>
      <c r="AA239" s="138"/>
      <c r="AB239" s="138"/>
      <c r="AC239" s="138"/>
      <c r="AD239" s="138"/>
      <c r="AE239" s="217"/>
      <c r="AF239" s="127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127"/>
      <c r="AT239" s="127"/>
      <c r="AU239" s="127"/>
      <c r="AV239" s="127"/>
      <c r="AW239" s="127"/>
      <c r="AX239" s="127"/>
      <c r="AY239" s="127"/>
      <c r="AZ239" s="127"/>
      <c r="BA239" s="127"/>
      <c r="BB239" s="127"/>
      <c r="BC239" s="127"/>
      <c r="BD239" s="127"/>
      <c r="BE239" s="127"/>
      <c r="BF239" s="127"/>
      <c r="BG239" s="127"/>
    </row>
    <row r="240" spans="2:59" ht="15.75">
      <c r="B240" s="1231" t="s">
        <v>262</v>
      </c>
      <c r="C240" s="716"/>
      <c r="D240" s="2053">
        <f>D239+D238+D237+D236+163+37</f>
        <v>575</v>
      </c>
      <c r="E240" s="176">
        <f t="shared" ref="E240:P240" si="36">SUM(E234:E239)</f>
        <v>13.489999999999998</v>
      </c>
      <c r="F240" s="298">
        <f t="shared" si="36"/>
        <v>0.36099999999999999</v>
      </c>
      <c r="G240" s="298">
        <f t="shared" si="36"/>
        <v>0.41000000000000003</v>
      </c>
      <c r="H240" s="1148">
        <f t="shared" si="36"/>
        <v>218.32000000000002</v>
      </c>
      <c r="I240" s="1148">
        <f t="shared" si="36"/>
        <v>291.78000000000003</v>
      </c>
      <c r="J240" s="298">
        <f t="shared" si="36"/>
        <v>298.7</v>
      </c>
      <c r="K240" s="298">
        <f t="shared" si="36"/>
        <v>72.39</v>
      </c>
      <c r="L240" s="298">
        <f t="shared" si="36"/>
        <v>5.3849999999999998</v>
      </c>
      <c r="M240" s="298">
        <f t="shared" si="36"/>
        <v>294.38</v>
      </c>
      <c r="N240" s="298">
        <f t="shared" si="36"/>
        <v>2.5000000000000001E-2</v>
      </c>
      <c r="O240" s="298">
        <f t="shared" si="36"/>
        <v>8.9999999999999993E-3</v>
      </c>
      <c r="P240" s="969">
        <f t="shared" si="36"/>
        <v>0.99</v>
      </c>
      <c r="Q240" s="1295"/>
      <c r="R240" s="359"/>
      <c r="S240" s="2823"/>
      <c r="T240" s="122"/>
      <c r="U240" s="118"/>
      <c r="V240" s="981"/>
      <c r="W240" s="981"/>
      <c r="X240" s="981"/>
      <c r="Y240" s="853"/>
      <c r="Z240" s="5"/>
      <c r="AA240" s="138"/>
      <c r="AB240" s="138"/>
      <c r="AC240" s="277"/>
      <c r="AD240" s="138"/>
      <c r="AE240" s="217"/>
      <c r="AF240" s="127"/>
      <c r="AG240" s="127"/>
      <c r="AH240" s="127"/>
      <c r="AI240" s="127"/>
      <c r="AJ240" s="228"/>
      <c r="AK240" s="228"/>
      <c r="AL240" s="127"/>
      <c r="AM240" s="228"/>
      <c r="AN240" s="228"/>
      <c r="AO240" s="127"/>
      <c r="AP240" s="122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</row>
    <row r="241" spans="2:59" ht="15.75">
      <c r="B241" s="1197"/>
      <c r="C241" s="2052" t="s">
        <v>11</v>
      </c>
      <c r="D241" s="2026">
        <v>0.25</v>
      </c>
      <c r="E241" s="1325">
        <v>17.5</v>
      </c>
      <c r="F241" s="2479">
        <v>0.35</v>
      </c>
      <c r="G241" s="1326">
        <v>0.4</v>
      </c>
      <c r="H241" s="1331">
        <v>225</v>
      </c>
      <c r="I241" s="1327">
        <v>300</v>
      </c>
      <c r="J241" s="2474">
        <v>300</v>
      </c>
      <c r="K241" s="1331">
        <v>75</v>
      </c>
      <c r="L241" s="2479">
        <v>4.5</v>
      </c>
      <c r="M241" s="1332">
        <v>300</v>
      </c>
      <c r="N241" s="2479">
        <v>2.5000000000000001E-2</v>
      </c>
      <c r="O241" s="1326">
        <v>1.2500000000000001E-2</v>
      </c>
      <c r="P241" s="1361">
        <v>1</v>
      </c>
      <c r="Q241" s="1295"/>
      <c r="R241" s="1301"/>
      <c r="S241" s="137"/>
      <c r="T241" s="122"/>
      <c r="U241" s="116"/>
      <c r="V241" s="186"/>
      <c r="W241" s="186"/>
      <c r="X241" s="186"/>
      <c r="Y241" s="5"/>
      <c r="Z241" s="5"/>
      <c r="AA241" s="127"/>
      <c r="AB241" s="127"/>
      <c r="AC241" s="127"/>
      <c r="AD241" s="127"/>
      <c r="AE241" s="137"/>
      <c r="AF241" s="127"/>
      <c r="AG241" s="646"/>
      <c r="AH241" s="647"/>
      <c r="AI241" s="648"/>
      <c r="AJ241" s="649"/>
      <c r="AK241" s="650"/>
      <c r="AL241" s="650"/>
      <c r="AM241" s="650"/>
      <c r="AN241" s="650"/>
      <c r="AO241" s="650"/>
      <c r="AP241" s="650"/>
      <c r="AQ241" s="646"/>
      <c r="AR241" s="646"/>
      <c r="AS241" s="651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7"/>
      <c r="BF241" s="127"/>
      <c r="BG241" s="127"/>
    </row>
    <row r="242" spans="2:59" ht="15.75" thickBot="1">
      <c r="B242" s="292"/>
      <c r="C242" s="1176" t="s">
        <v>653</v>
      </c>
      <c r="D242" s="1257" t="s">
        <v>259</v>
      </c>
      <c r="E242" s="1223">
        <f t="shared" ref="E242:P242" si="37">(E240*100/E263)-25</f>
        <v>-5.7285714285714313</v>
      </c>
      <c r="F242" s="1224">
        <f t="shared" si="37"/>
        <v>0.78571428571428825</v>
      </c>
      <c r="G242" s="1224">
        <f t="shared" si="37"/>
        <v>0.625</v>
      </c>
      <c r="H242" s="1224">
        <f t="shared" si="37"/>
        <v>-0.74222222222221745</v>
      </c>
      <c r="I242" s="1224">
        <f t="shared" si="37"/>
        <v>-0.68499999999999872</v>
      </c>
      <c r="J242" s="1224">
        <f t="shared" si="37"/>
        <v>-0.10833333333333428</v>
      </c>
      <c r="K242" s="1224">
        <f t="shared" si="37"/>
        <v>-0.87000000000000099</v>
      </c>
      <c r="L242" s="1224">
        <f t="shared" si="37"/>
        <v>4.9166666666666679</v>
      </c>
      <c r="M242" s="1224">
        <f t="shared" si="37"/>
        <v>-0.46833333333333371</v>
      </c>
      <c r="N242" s="1224">
        <f t="shared" si="37"/>
        <v>0</v>
      </c>
      <c r="O242" s="1224">
        <f t="shared" si="37"/>
        <v>-7.0000000000000036</v>
      </c>
      <c r="P242" s="1239">
        <f t="shared" si="37"/>
        <v>-0.25</v>
      </c>
      <c r="Q242" s="1295"/>
      <c r="R242" s="359"/>
      <c r="S242" s="39"/>
      <c r="T242" s="122"/>
      <c r="U242" s="118"/>
      <c r="V242" s="143"/>
      <c r="W242" s="143"/>
      <c r="X242" s="143"/>
      <c r="Y242" s="143"/>
      <c r="Z242" s="143"/>
      <c r="AA242" s="127"/>
      <c r="AB242" s="127"/>
      <c r="AC242" s="127"/>
      <c r="AD242" s="127"/>
      <c r="AE242" s="137"/>
      <c r="AF242" s="127"/>
      <c r="AG242" s="257"/>
      <c r="AH242" s="257"/>
      <c r="AI242" s="257"/>
      <c r="AJ242" s="652"/>
      <c r="AK242" s="257"/>
      <c r="AL242" s="257"/>
      <c r="AM242" s="257"/>
      <c r="AN242" s="257"/>
      <c r="AO242" s="257"/>
      <c r="AP242" s="257"/>
      <c r="AQ242" s="257"/>
      <c r="AR242" s="257"/>
      <c r="AS242" s="25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  <c r="BG242" s="127"/>
    </row>
    <row r="243" spans="2:59">
      <c r="B243" s="104"/>
      <c r="C243" s="2061" t="s">
        <v>141</v>
      </c>
      <c r="D243" s="104"/>
      <c r="E243" s="1143"/>
      <c r="F243" s="1133"/>
      <c r="G243" s="1133"/>
      <c r="H243" s="1133"/>
      <c r="I243" s="1133"/>
      <c r="J243" s="1133"/>
      <c r="K243" s="1133"/>
      <c r="L243" s="1133"/>
      <c r="M243" s="1133"/>
      <c r="N243" s="1133"/>
      <c r="O243" s="1133"/>
      <c r="P243" s="1234"/>
      <c r="Q243" s="1295"/>
      <c r="R243" s="384"/>
      <c r="S243" s="127"/>
      <c r="T243" s="136"/>
      <c r="U243" s="127"/>
      <c r="V243" s="52"/>
      <c r="W243" s="52"/>
      <c r="X243" s="113"/>
      <c r="Y243" s="11"/>
      <c r="Z243" s="753"/>
      <c r="AA243" s="127"/>
      <c r="AB243" s="127"/>
      <c r="AC243" s="127"/>
      <c r="AD243" s="127"/>
      <c r="AE243" s="137"/>
      <c r="AF243" s="127"/>
      <c r="AG243" s="138"/>
      <c r="AH243" s="138"/>
      <c r="AI243" s="138"/>
      <c r="AJ243" s="218"/>
      <c r="AK243" s="138"/>
      <c r="AL243" s="138"/>
      <c r="AM243" s="138"/>
      <c r="AN243" s="138"/>
      <c r="AO243" s="138"/>
      <c r="AP243" s="138"/>
      <c r="AQ243" s="138"/>
      <c r="AR243" s="138"/>
      <c r="AS243" s="21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</row>
    <row r="244" spans="2:59">
      <c r="B244" s="2122" t="s">
        <v>789</v>
      </c>
      <c r="C244" s="570" t="s">
        <v>790</v>
      </c>
      <c r="D244" s="519">
        <v>60</v>
      </c>
      <c r="E244" s="2436">
        <v>1.5</v>
      </c>
      <c r="F244" s="397">
        <v>1.2E-2</v>
      </c>
      <c r="G244" s="397">
        <v>1.2E-2</v>
      </c>
      <c r="H244" s="1195">
        <v>0</v>
      </c>
      <c r="I244" s="2437">
        <v>13.92</v>
      </c>
      <c r="J244" s="1233">
        <v>14.52</v>
      </c>
      <c r="K244" s="2437">
        <v>8.4649999999999999</v>
      </c>
      <c r="L244" s="1233">
        <v>0.36</v>
      </c>
      <c r="M244" s="2437">
        <v>13.5</v>
      </c>
      <c r="N244" s="1233">
        <v>4.0000000000000001E-3</v>
      </c>
      <c r="O244" s="2437">
        <v>1.5E-3</v>
      </c>
      <c r="P244" s="2671">
        <v>3.2000000000000001E-2</v>
      </c>
      <c r="Q244" s="560">
        <v>1</v>
      </c>
      <c r="S244" s="127"/>
      <c r="T244" s="136"/>
      <c r="U244" s="127"/>
      <c r="V244" s="5"/>
      <c r="W244" s="5"/>
      <c r="X244" s="5"/>
      <c r="Y244" s="11"/>
      <c r="Z244" s="5"/>
      <c r="AA244" s="127"/>
      <c r="AB244" s="127"/>
      <c r="AC244" s="127"/>
      <c r="AD244" s="127"/>
      <c r="AE244" s="137"/>
      <c r="AF244" s="127"/>
      <c r="AG244" s="664"/>
      <c r="AH244" s="664"/>
      <c r="AI244" s="664"/>
      <c r="AJ244" s="675"/>
      <c r="AK244" s="664"/>
      <c r="AL244" s="664"/>
      <c r="AM244" s="664"/>
      <c r="AN244" s="664"/>
      <c r="AO244" s="665"/>
      <c r="AP244" s="665"/>
      <c r="AQ244" s="664"/>
      <c r="AR244" s="664"/>
      <c r="AS244" s="664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</row>
    <row r="245" spans="2:59">
      <c r="B245" s="2803"/>
      <c r="C245" s="562" t="s">
        <v>791</v>
      </c>
      <c r="D245" s="2665"/>
      <c r="E245" s="2672"/>
      <c r="F245" s="2430"/>
      <c r="G245" s="2673"/>
      <c r="H245" s="2674"/>
      <c r="I245" s="2673"/>
      <c r="J245" s="2430"/>
      <c r="K245" s="2673"/>
      <c r="L245" s="2430"/>
      <c r="M245" s="2673"/>
      <c r="N245" s="2430"/>
      <c r="O245" s="2673"/>
      <c r="P245" s="2675"/>
      <c r="Q245" s="561"/>
      <c r="S245" s="148"/>
      <c r="T245" s="215"/>
      <c r="U245" s="127"/>
      <c r="V245" s="402"/>
      <c r="W245" s="402"/>
      <c r="X245" s="218"/>
      <c r="Y245" s="11"/>
      <c r="Z245" s="749"/>
      <c r="AA245" s="127"/>
      <c r="AB245" s="127"/>
      <c r="AC245" s="127"/>
      <c r="AD245" s="127"/>
      <c r="AE245" s="13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</row>
    <row r="246" spans="2:59">
      <c r="B246" s="2044" t="s">
        <v>786</v>
      </c>
      <c r="C246" s="1492" t="s">
        <v>127</v>
      </c>
      <c r="D246" s="1380">
        <v>250</v>
      </c>
      <c r="E246" s="2408">
        <v>0.125</v>
      </c>
      <c r="F246" s="395">
        <v>0.14799999999999999</v>
      </c>
      <c r="G246" s="395">
        <v>8.5000000000000006E-2</v>
      </c>
      <c r="H246" s="1050">
        <v>27.625</v>
      </c>
      <c r="I246" s="1446">
        <v>10.225</v>
      </c>
      <c r="J246" s="1446">
        <v>16.21</v>
      </c>
      <c r="K246" s="1446">
        <v>9.0500000000000007</v>
      </c>
      <c r="L246" s="1446">
        <v>1.0129999999999999</v>
      </c>
      <c r="M246" s="1446">
        <v>16.248000000000001</v>
      </c>
      <c r="N246" s="1446">
        <v>3.1E-2</v>
      </c>
      <c r="O246" s="1446">
        <v>1.6E-2</v>
      </c>
      <c r="P246" s="2402">
        <v>0.84</v>
      </c>
      <c r="Q246" s="1537">
        <v>26</v>
      </c>
      <c r="R246" s="71"/>
      <c r="S246" s="41"/>
      <c r="T246" s="122"/>
      <c r="U246" s="115"/>
      <c r="V246" s="402"/>
      <c r="W246" s="402"/>
      <c r="X246" s="218"/>
      <c r="Y246" s="11"/>
      <c r="Z246" s="683"/>
      <c r="AA246" s="127"/>
      <c r="AB246" s="127"/>
      <c r="AC246" s="127"/>
      <c r="AD246" s="127"/>
      <c r="AE246" s="13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642"/>
      <c r="AQ246" s="127"/>
      <c r="AR246" s="642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</row>
    <row r="247" spans="2:59">
      <c r="B247" s="2045" t="s">
        <v>787</v>
      </c>
      <c r="C247" s="994" t="s">
        <v>317</v>
      </c>
      <c r="D247" s="1380">
        <v>195</v>
      </c>
      <c r="E247" s="2408">
        <v>8.1050000000000004</v>
      </c>
      <c r="F247" s="1576">
        <v>0.14499999999999999</v>
      </c>
      <c r="G247" s="1576">
        <v>0.128</v>
      </c>
      <c r="H247" s="1603">
        <v>21.38</v>
      </c>
      <c r="I247" s="1604">
        <v>12.875</v>
      </c>
      <c r="J247" s="1604">
        <v>31.31</v>
      </c>
      <c r="K247" s="1604">
        <v>10.93</v>
      </c>
      <c r="L247" s="1604">
        <v>2.1840000000000002</v>
      </c>
      <c r="M247" s="1604">
        <v>20.93</v>
      </c>
      <c r="N247" s="1604">
        <v>1E-3</v>
      </c>
      <c r="O247" s="1604">
        <v>0</v>
      </c>
      <c r="P247" s="2491">
        <v>0</v>
      </c>
      <c r="Q247" s="1497">
        <v>57</v>
      </c>
      <c r="R247" s="384"/>
      <c r="S247" s="106"/>
      <c r="T247" s="122"/>
      <c r="U247" s="11"/>
      <c r="V247" s="402"/>
      <c r="W247" s="402"/>
      <c r="X247" s="218"/>
      <c r="Y247" s="11"/>
      <c r="Z247" s="749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677"/>
      <c r="AK247" s="127"/>
      <c r="AL247" s="127"/>
      <c r="AM247" s="127"/>
      <c r="AN247" s="127"/>
      <c r="AO247" s="127"/>
      <c r="AP247" s="127"/>
      <c r="AQ247" s="127"/>
      <c r="AR247" s="642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</row>
    <row r="248" spans="2:59">
      <c r="B248" s="2044" t="s">
        <v>726</v>
      </c>
      <c r="C248" s="1033" t="s">
        <v>725</v>
      </c>
      <c r="D248" s="1380">
        <v>200</v>
      </c>
      <c r="E248" s="2396">
        <v>1.1193</v>
      </c>
      <c r="F248" s="395">
        <v>6.5000000000000002E-2</v>
      </c>
      <c r="G248" s="395">
        <v>0.26300000000000001</v>
      </c>
      <c r="H248" s="1050">
        <v>28.459</v>
      </c>
      <c r="I248" s="2397">
        <v>231.47399999999999</v>
      </c>
      <c r="J248" s="1446">
        <v>183.12</v>
      </c>
      <c r="K248" s="395">
        <v>35.549999999999997</v>
      </c>
      <c r="L248" s="1446">
        <v>0.78400000000000003</v>
      </c>
      <c r="M248" s="1446">
        <v>134.791</v>
      </c>
      <c r="N248" s="1446">
        <v>0</v>
      </c>
      <c r="O248" s="1446">
        <v>5.4000000000000001E-4</v>
      </c>
      <c r="P248" s="2402">
        <v>6.9000000000000006E-2</v>
      </c>
      <c r="Q248" s="1497">
        <v>85</v>
      </c>
      <c r="R248" s="71"/>
      <c r="S248" s="2039"/>
      <c r="T248" s="122"/>
      <c r="U248" s="401"/>
      <c r="V248" s="138"/>
      <c r="W248" s="138"/>
      <c r="X248" s="218"/>
      <c r="Y248" s="11"/>
      <c r="Z248" s="752"/>
      <c r="AA248" s="127"/>
      <c r="AB248" s="127"/>
      <c r="AC248" s="127"/>
      <c r="AD248" s="127"/>
      <c r="AE248" s="127"/>
      <c r="AF248" s="127"/>
      <c r="AG248" s="137"/>
      <c r="AH248" s="122"/>
      <c r="AI248" s="121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7"/>
      <c r="BF248" s="127"/>
      <c r="BG248" s="127"/>
    </row>
    <row r="249" spans="2:59" ht="15.75">
      <c r="B249" s="2060" t="s">
        <v>609</v>
      </c>
      <c r="C249" s="1476" t="s">
        <v>616</v>
      </c>
      <c r="D249" s="1380">
        <v>30</v>
      </c>
      <c r="E249" s="270">
        <v>0</v>
      </c>
      <c r="F249" s="390">
        <v>0.21</v>
      </c>
      <c r="G249" s="390">
        <v>0.3</v>
      </c>
      <c r="H249" s="1142">
        <v>169.5</v>
      </c>
      <c r="I249" s="296">
        <v>121.995</v>
      </c>
      <c r="J249" s="296">
        <v>135</v>
      </c>
      <c r="K249" s="1446">
        <v>7.6950000000000003</v>
      </c>
      <c r="L249" s="1446">
        <v>0</v>
      </c>
      <c r="M249" s="296">
        <v>38.4</v>
      </c>
      <c r="N249" s="296">
        <v>0</v>
      </c>
      <c r="O249" s="1446">
        <v>1.4999999999999999E-2</v>
      </c>
      <c r="P249" s="2401">
        <v>0.19500000000000001</v>
      </c>
      <c r="Q249" s="1490">
        <v>17</v>
      </c>
      <c r="R249" s="71"/>
      <c r="S249" s="106"/>
      <c r="T249" s="132"/>
      <c r="U249" s="118"/>
      <c r="V249" s="186"/>
      <c r="W249" s="186"/>
      <c r="X249" s="218"/>
      <c r="Y249" s="11"/>
      <c r="Z249" s="683"/>
      <c r="AA249" s="127"/>
      <c r="AB249" s="127"/>
      <c r="AC249" s="127"/>
      <c r="AD249" s="127"/>
      <c r="AE249" s="144"/>
      <c r="AF249" s="127"/>
      <c r="AG249" s="142"/>
      <c r="AH249" s="122"/>
      <c r="AI249" s="136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</row>
    <row r="250" spans="2:59">
      <c r="B250" s="2045" t="s">
        <v>9</v>
      </c>
      <c r="C250" s="1566" t="s">
        <v>10</v>
      </c>
      <c r="D250" s="1380">
        <v>70</v>
      </c>
      <c r="E250" s="2405">
        <v>0.14000000000000001</v>
      </c>
      <c r="F250" s="1446">
        <v>2.5000000000000001E-2</v>
      </c>
      <c r="G250" s="1446">
        <v>2.3E-2</v>
      </c>
      <c r="H250" s="1050">
        <v>0</v>
      </c>
      <c r="I250" s="2399">
        <v>110.01300000000001</v>
      </c>
      <c r="J250" s="1446">
        <v>90.3</v>
      </c>
      <c r="K250" s="1446">
        <v>28.7</v>
      </c>
      <c r="L250" s="2402">
        <v>7.0000000000000007E-2</v>
      </c>
      <c r="M250" s="2404">
        <v>52.03</v>
      </c>
      <c r="N250" s="1446">
        <v>0</v>
      </c>
      <c r="O250" s="1446">
        <v>0</v>
      </c>
      <c r="P250" s="2401">
        <v>0</v>
      </c>
      <c r="Q250" s="525">
        <v>18</v>
      </c>
      <c r="R250" s="359"/>
      <c r="S250" s="41"/>
      <c r="T250" s="122"/>
      <c r="U250" s="118"/>
      <c r="V250" s="138"/>
      <c r="W250" s="138"/>
      <c r="X250" s="218"/>
      <c r="Y250" s="11"/>
      <c r="Z250" s="683"/>
      <c r="AA250" s="127"/>
      <c r="AB250" s="127"/>
      <c r="AC250" s="127"/>
      <c r="AD250" s="127"/>
      <c r="AE250" s="140"/>
      <c r="AF250" s="217"/>
      <c r="AG250" s="217"/>
      <c r="AH250" s="187"/>
      <c r="AI250" s="187"/>
      <c r="AJ250" s="187"/>
      <c r="AK250" s="59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</row>
    <row r="251" spans="2:59" ht="15.75" thickBot="1">
      <c r="B251" s="2063" t="s">
        <v>9</v>
      </c>
      <c r="C251" s="1556" t="s">
        <v>643</v>
      </c>
      <c r="D251" s="1482">
        <v>50</v>
      </c>
      <c r="E251" s="396">
        <v>0</v>
      </c>
      <c r="F251" s="398">
        <v>0.1</v>
      </c>
      <c r="G251" s="398">
        <v>0</v>
      </c>
      <c r="H251" s="1050">
        <v>0</v>
      </c>
      <c r="I251" s="296">
        <v>41.5</v>
      </c>
      <c r="J251" s="296">
        <v>75.98</v>
      </c>
      <c r="K251" s="296">
        <v>22.8</v>
      </c>
      <c r="L251" s="296">
        <v>0.05</v>
      </c>
      <c r="M251" s="1446">
        <v>72</v>
      </c>
      <c r="N251" s="1446">
        <v>1.25E-3</v>
      </c>
      <c r="O251" s="1446">
        <v>0</v>
      </c>
      <c r="P251" s="2401">
        <v>0</v>
      </c>
      <c r="Q251" s="525">
        <v>19</v>
      </c>
      <c r="R251" s="359"/>
      <c r="S251" s="56"/>
      <c r="T251" s="135"/>
      <c r="U251" s="127"/>
      <c r="V251" s="660"/>
      <c r="W251" s="2082"/>
      <c r="X251" s="2082"/>
      <c r="Y251" s="263"/>
      <c r="Z251" s="446"/>
      <c r="AA251" s="127"/>
      <c r="AB251" s="127"/>
      <c r="AC251" s="127"/>
      <c r="AD251" s="127"/>
      <c r="AE251" s="127"/>
      <c r="AF251" s="127"/>
      <c r="AG251" s="127"/>
      <c r="AH251" s="215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27"/>
      <c r="BF251" s="127"/>
      <c r="BG251" s="127"/>
    </row>
    <row r="252" spans="2:59">
      <c r="B252" s="2676" t="s">
        <v>247</v>
      </c>
      <c r="C252" s="2059"/>
      <c r="D252" s="2053">
        <f>SUM(D244:D251)</f>
        <v>855</v>
      </c>
      <c r="E252" s="176">
        <f t="shared" ref="E252:P252" si="38">SUM(E244:E251)</f>
        <v>10.9893</v>
      </c>
      <c r="F252" s="298">
        <f t="shared" si="38"/>
        <v>0.70499999999999996</v>
      </c>
      <c r="G252" s="298">
        <f t="shared" si="38"/>
        <v>0.81100000000000005</v>
      </c>
      <c r="H252" s="1148">
        <f t="shared" si="38"/>
        <v>246.964</v>
      </c>
      <c r="I252" s="1148">
        <f t="shared" si="38"/>
        <v>542.00199999999995</v>
      </c>
      <c r="J252" s="298">
        <f t="shared" si="38"/>
        <v>546.43999999999994</v>
      </c>
      <c r="K252" s="298">
        <f t="shared" si="38"/>
        <v>123.19</v>
      </c>
      <c r="L252" s="298">
        <f t="shared" si="38"/>
        <v>4.4610000000000003</v>
      </c>
      <c r="M252" s="298">
        <f t="shared" si="38"/>
        <v>347.899</v>
      </c>
      <c r="N252" s="298">
        <f t="shared" si="38"/>
        <v>3.7250000000000005E-2</v>
      </c>
      <c r="O252" s="298">
        <f t="shared" si="38"/>
        <v>3.304E-2</v>
      </c>
      <c r="P252" s="969">
        <f t="shared" si="38"/>
        <v>1.1360000000000001</v>
      </c>
      <c r="Q252" s="1295"/>
      <c r="R252" s="359"/>
      <c r="S252" s="698"/>
      <c r="T252" s="139"/>
      <c r="U252" s="118"/>
      <c r="V252" s="981"/>
      <c r="W252" s="981"/>
      <c r="X252" s="981"/>
      <c r="Y252" s="853"/>
      <c r="Z252" s="5"/>
      <c r="AA252" s="127"/>
      <c r="AB252" s="127"/>
      <c r="AC252" s="127"/>
      <c r="AD252" s="127"/>
      <c r="AE252" s="127"/>
      <c r="AF252" s="127"/>
      <c r="AG252" s="445"/>
      <c r="AH252" s="122"/>
      <c r="AI252" s="118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  <c r="BE252" s="127"/>
      <c r="BF252" s="127"/>
      <c r="BG252" s="127"/>
    </row>
    <row r="253" spans="2:59" ht="18.75" customHeight="1">
      <c r="B253" s="68"/>
      <c r="C253" s="759" t="s">
        <v>11</v>
      </c>
      <c r="D253" s="2026">
        <v>0.35</v>
      </c>
      <c r="E253" s="1319">
        <v>24.5</v>
      </c>
      <c r="F253" s="1320">
        <v>0.49</v>
      </c>
      <c r="G253" s="1321">
        <v>0.56000000000000005</v>
      </c>
      <c r="H253" s="1322">
        <v>315</v>
      </c>
      <c r="I253" s="1244">
        <v>420</v>
      </c>
      <c r="J253" s="1323">
        <v>420</v>
      </c>
      <c r="K253" s="1322">
        <v>105</v>
      </c>
      <c r="L253" s="1320">
        <v>6.3</v>
      </c>
      <c r="M253" s="1324">
        <v>420</v>
      </c>
      <c r="N253" s="1320">
        <v>3.5000000000000003E-2</v>
      </c>
      <c r="O253" s="1204">
        <v>1.7500000000000002E-2</v>
      </c>
      <c r="P253" s="1345">
        <v>1.4</v>
      </c>
      <c r="Q253" s="1295"/>
      <c r="S253" s="137"/>
      <c r="T253" s="122"/>
      <c r="U253" s="116"/>
      <c r="V253" s="186"/>
      <c r="W253" s="186"/>
      <c r="X253" s="186"/>
      <c r="Y253" s="5"/>
      <c r="Z253" s="5"/>
      <c r="AA253" s="127"/>
      <c r="AB253" s="127"/>
      <c r="AC253" s="127"/>
      <c r="AD253" s="127"/>
      <c r="AE253" s="127"/>
      <c r="AF253" s="127"/>
      <c r="AG253" s="127"/>
      <c r="AH253" s="135"/>
      <c r="AI253" s="189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27"/>
      <c r="BF253" s="127"/>
      <c r="BG253" s="127"/>
    </row>
    <row r="254" spans="2:59" ht="15.75" thickBot="1">
      <c r="B254" s="292"/>
      <c r="C254" s="1176" t="s">
        <v>653</v>
      </c>
      <c r="D254" s="1257" t="s">
        <v>259</v>
      </c>
      <c r="E254" s="1223">
        <f t="shared" ref="E254:P254" si="39">(E252*100/E263)-35</f>
        <v>-19.300999999999998</v>
      </c>
      <c r="F254" s="1224">
        <f t="shared" si="39"/>
        <v>15.357142857142861</v>
      </c>
      <c r="G254" s="1224">
        <f t="shared" si="39"/>
        <v>15.6875</v>
      </c>
      <c r="H254" s="1224">
        <f t="shared" si="39"/>
        <v>-7.5595555555555549</v>
      </c>
      <c r="I254" s="1224">
        <f t="shared" si="39"/>
        <v>10.166833333333329</v>
      </c>
      <c r="J254" s="1224">
        <f t="shared" si="39"/>
        <v>10.536666666666662</v>
      </c>
      <c r="K254" s="1224">
        <f t="shared" si="39"/>
        <v>6.0633333333333326</v>
      </c>
      <c r="L254" s="1224">
        <f t="shared" si="39"/>
        <v>-10.216666666666665</v>
      </c>
      <c r="M254" s="1224">
        <f t="shared" si="39"/>
        <v>-6.0084166666666654</v>
      </c>
      <c r="N254" s="1224">
        <f t="shared" si="39"/>
        <v>2.25</v>
      </c>
      <c r="O254" s="1224">
        <f t="shared" si="39"/>
        <v>31.08</v>
      </c>
      <c r="P254" s="1239">
        <f t="shared" si="39"/>
        <v>-6.5999999999999979</v>
      </c>
      <c r="Q254" s="1295"/>
      <c r="R254" s="433"/>
      <c r="S254" s="137"/>
      <c r="T254" s="122"/>
      <c r="U254" s="118"/>
      <c r="V254" s="143"/>
      <c r="W254" s="143"/>
      <c r="X254" s="143"/>
      <c r="Y254" s="143"/>
      <c r="Z254" s="143"/>
      <c r="AA254" s="127"/>
      <c r="AB254" s="127"/>
      <c r="AC254" s="127"/>
      <c r="AD254" s="127"/>
      <c r="AE254" s="127"/>
      <c r="AF254" s="127"/>
      <c r="AG254" s="148"/>
      <c r="AH254" s="135"/>
      <c r="AI254" s="401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7"/>
      <c r="BF254" s="127"/>
      <c r="BG254" s="127"/>
    </row>
    <row r="255" spans="2:59">
      <c r="B255" s="572"/>
      <c r="C255" s="202" t="s">
        <v>303</v>
      </c>
      <c r="D255" s="97"/>
      <c r="E255" s="2034"/>
      <c r="F255" s="1051"/>
      <c r="G255" s="1051"/>
      <c r="H255" s="1051"/>
      <c r="I255" s="1051"/>
      <c r="J255" s="1051"/>
      <c r="K255" s="1051"/>
      <c r="L255" s="1051"/>
      <c r="M255" s="1051"/>
      <c r="N255" s="1051"/>
      <c r="O255" s="1051"/>
      <c r="P255" s="1151"/>
      <c r="Q255" s="1295"/>
      <c r="S255" s="127"/>
      <c r="T255" s="136"/>
      <c r="U255" s="127"/>
      <c r="V255" s="402"/>
      <c r="W255" s="402"/>
      <c r="X255" s="218"/>
      <c r="Y255" s="11"/>
      <c r="Z255" s="707"/>
      <c r="AA255" s="127"/>
      <c r="AB255" s="127"/>
      <c r="AC255" s="127"/>
      <c r="AD255" s="127"/>
      <c r="AE255" s="127"/>
      <c r="AF255" s="127"/>
      <c r="AG255" s="139"/>
      <c r="AH255" s="122"/>
      <c r="AI255" s="118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</row>
    <row r="256" spans="2:59">
      <c r="B256" s="1041" t="s">
        <v>641</v>
      </c>
      <c r="C256" s="925" t="s">
        <v>621</v>
      </c>
      <c r="D256" s="1380">
        <v>200</v>
      </c>
      <c r="E256" s="2396">
        <v>1.3299999999999999E-2</v>
      </c>
      <c r="F256" s="395">
        <v>0</v>
      </c>
      <c r="G256" s="395">
        <v>3.0000000000000001E-3</v>
      </c>
      <c r="H256" s="1050">
        <v>0.1</v>
      </c>
      <c r="I256" s="1446">
        <v>1.4666999999999999</v>
      </c>
      <c r="J256" s="1446">
        <v>2.4</v>
      </c>
      <c r="K256" s="1446">
        <v>1.2666999999999999</v>
      </c>
      <c r="L256" s="1446">
        <v>0.23669999999999999</v>
      </c>
      <c r="M256" s="1446">
        <v>30.9</v>
      </c>
      <c r="N256" s="1446">
        <v>0</v>
      </c>
      <c r="O256" s="1446">
        <v>0</v>
      </c>
      <c r="P256" s="2402">
        <v>0</v>
      </c>
      <c r="Q256" s="1474">
        <v>77</v>
      </c>
      <c r="S256" s="127"/>
      <c r="T256" s="136"/>
      <c r="U256" s="127"/>
      <c r="V256" s="402"/>
      <c r="W256" s="402"/>
      <c r="X256" s="218"/>
      <c r="Y256" s="11"/>
      <c r="Z256" s="683"/>
      <c r="AA256" s="127"/>
      <c r="AB256" s="127"/>
      <c r="AC256" s="127"/>
      <c r="AD256" s="127"/>
      <c r="AE256" s="127"/>
      <c r="AF256" s="127"/>
      <c r="AG256" s="137"/>
      <c r="AH256" s="122"/>
      <c r="AI256" s="118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127"/>
      <c r="BG256" s="127"/>
    </row>
    <row r="257" spans="2:59" ht="14.25" customHeight="1">
      <c r="B257" s="2055" t="s">
        <v>863</v>
      </c>
      <c r="C257" s="824" t="s">
        <v>592</v>
      </c>
      <c r="D257" s="1382" t="s">
        <v>510</v>
      </c>
      <c r="E257" s="2448">
        <v>7.0270000000000001</v>
      </c>
      <c r="F257" s="397">
        <v>0.14000000000000001</v>
      </c>
      <c r="G257" s="2432">
        <v>0.16</v>
      </c>
      <c r="H257" s="1195">
        <v>90</v>
      </c>
      <c r="I257" s="2437">
        <v>31.06</v>
      </c>
      <c r="J257" s="1233">
        <v>93.394999999999996</v>
      </c>
      <c r="K257" s="2437">
        <v>24</v>
      </c>
      <c r="L257" s="1233">
        <v>1.155</v>
      </c>
      <c r="M257" s="2437">
        <v>96</v>
      </c>
      <c r="N257" s="1233">
        <v>0.01</v>
      </c>
      <c r="O257" s="2437">
        <v>5.0000000000000001E-3</v>
      </c>
      <c r="P257" s="2425">
        <v>0.4</v>
      </c>
      <c r="Q257" s="1495">
        <v>31</v>
      </c>
      <c r="R257" s="71"/>
      <c r="S257" s="127"/>
      <c r="T257" s="136"/>
      <c r="U257" s="127"/>
      <c r="V257" s="217"/>
      <c r="W257" s="400"/>
      <c r="X257" s="750"/>
      <c r="Y257" s="189"/>
      <c r="Z257" s="136"/>
      <c r="AA257" s="127"/>
      <c r="AB257" s="127"/>
      <c r="AC257" s="127"/>
      <c r="AD257" s="127"/>
      <c r="AE257" s="127"/>
      <c r="AF257" s="127"/>
      <c r="AG257" s="137"/>
      <c r="AH257" s="122"/>
      <c r="AI257" s="118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7"/>
      <c r="AW257" s="127"/>
      <c r="AX257" s="127"/>
      <c r="AY257" s="127"/>
      <c r="AZ257" s="127"/>
      <c r="BA257" s="127"/>
      <c r="BB257" s="127"/>
      <c r="BC257" s="127"/>
      <c r="BD257" s="127"/>
      <c r="BE257" s="127"/>
      <c r="BF257" s="127"/>
      <c r="BG257" s="127"/>
    </row>
    <row r="258" spans="2:59" ht="9.75" customHeight="1" thickBot="1">
      <c r="B258" s="845"/>
      <c r="C258" s="1039" t="s">
        <v>215</v>
      </c>
      <c r="D258" s="1569"/>
      <c r="E258" s="1235"/>
      <c r="F258" s="1229"/>
      <c r="G258" s="1236"/>
      <c r="H258" s="1237"/>
      <c r="I258" s="1048"/>
      <c r="J258" s="1057"/>
      <c r="K258" s="1048"/>
      <c r="L258" s="1057"/>
      <c r="M258" s="1048"/>
      <c r="N258" s="1057"/>
      <c r="O258" s="1048"/>
      <c r="P258" s="431"/>
      <c r="Q258" s="1302"/>
      <c r="R258" s="1303"/>
      <c r="S258" s="127"/>
      <c r="T258" s="136"/>
      <c r="U258" s="127"/>
      <c r="V258" s="660"/>
      <c r="W258" s="2082"/>
      <c r="X258" s="2082"/>
      <c r="Y258" s="263"/>
      <c r="Z258" s="446"/>
      <c r="AA258" s="127"/>
      <c r="AB258" s="127"/>
      <c r="AC258" s="127"/>
      <c r="AD258" s="127"/>
      <c r="AE258" s="127"/>
      <c r="AF258" s="127"/>
      <c r="AG258" s="127"/>
      <c r="AH258" s="136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</row>
    <row r="259" spans="2:59" ht="15.75" thickBot="1">
      <c r="B259" s="533" t="s">
        <v>330</v>
      </c>
      <c r="C259" s="2059"/>
      <c r="D259" s="2053">
        <f>D256+156+24</f>
        <v>380</v>
      </c>
      <c r="E259" s="1113">
        <f t="shared" ref="E259:P259" si="40">SUM(E256:E258)</f>
        <v>7.0403000000000002</v>
      </c>
      <c r="F259" s="1114">
        <f t="shared" si="40"/>
        <v>0.14000000000000001</v>
      </c>
      <c r="G259" s="1114">
        <f t="shared" si="40"/>
        <v>0.16300000000000001</v>
      </c>
      <c r="H259" s="1114">
        <f t="shared" si="40"/>
        <v>90.1</v>
      </c>
      <c r="I259" s="1352">
        <f t="shared" si="40"/>
        <v>32.526699999999998</v>
      </c>
      <c r="J259" s="1114">
        <f t="shared" si="40"/>
        <v>95.795000000000002</v>
      </c>
      <c r="K259" s="1114">
        <f t="shared" si="40"/>
        <v>25.2667</v>
      </c>
      <c r="L259" s="1114">
        <f t="shared" si="40"/>
        <v>1.3916999999999999</v>
      </c>
      <c r="M259" s="1114">
        <f t="shared" si="40"/>
        <v>126.9</v>
      </c>
      <c r="N259" s="1238">
        <f t="shared" si="40"/>
        <v>0.01</v>
      </c>
      <c r="O259" s="1114">
        <f t="shared" si="40"/>
        <v>5.0000000000000001E-3</v>
      </c>
      <c r="P259" s="2534">
        <f t="shared" si="40"/>
        <v>0.4</v>
      </c>
      <c r="Q259" s="357"/>
      <c r="R259" s="359"/>
      <c r="S259" s="148"/>
      <c r="T259" s="215"/>
      <c r="U259" s="189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48"/>
      <c r="AH259" s="215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  <c r="BE259" s="127"/>
      <c r="BF259" s="127"/>
      <c r="BG259" s="127"/>
    </row>
    <row r="260" spans="2:59">
      <c r="B260" s="97"/>
      <c r="C260" s="759" t="s">
        <v>11</v>
      </c>
      <c r="D260" s="2026">
        <v>0.1</v>
      </c>
      <c r="E260" s="1319">
        <v>7</v>
      </c>
      <c r="F260" s="1320">
        <v>0.14000000000000001</v>
      </c>
      <c r="G260" s="1321">
        <v>0.16</v>
      </c>
      <c r="H260" s="1343">
        <v>90</v>
      </c>
      <c r="I260" s="1244">
        <v>120</v>
      </c>
      <c r="J260" s="1321">
        <v>120</v>
      </c>
      <c r="K260" s="1343">
        <v>30</v>
      </c>
      <c r="L260" s="1320">
        <v>1.8</v>
      </c>
      <c r="M260" s="1324">
        <v>120</v>
      </c>
      <c r="N260" s="1320">
        <v>0.01</v>
      </c>
      <c r="O260" s="1321">
        <v>5.0000000000000001E-3</v>
      </c>
      <c r="P260" s="1345">
        <v>0.4</v>
      </c>
      <c r="Q260" s="357"/>
      <c r="S260" s="707"/>
      <c r="T260" s="7"/>
      <c r="U260" s="116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38"/>
      <c r="AF260" s="127"/>
      <c r="AG260" s="137"/>
      <c r="AH260" s="122"/>
      <c r="AI260" s="121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  <c r="BE260" s="127"/>
      <c r="BF260" s="127"/>
      <c r="BG260" s="127"/>
    </row>
    <row r="261" spans="2:59" ht="15.75" thickBot="1">
      <c r="B261" s="292"/>
      <c r="C261" s="1176" t="s">
        <v>653</v>
      </c>
      <c r="D261" s="1177" t="s">
        <v>259</v>
      </c>
      <c r="E261" s="2020">
        <f t="shared" ref="E261:P261" si="41">(E259*100/E263)-10</f>
        <v>5.7571428571428385E-2</v>
      </c>
      <c r="F261" s="2021">
        <f t="shared" si="41"/>
        <v>0</v>
      </c>
      <c r="G261" s="2021">
        <f t="shared" si="41"/>
        <v>0.1875</v>
      </c>
      <c r="H261" s="2021">
        <f t="shared" si="41"/>
        <v>1.1111111111111072E-2</v>
      </c>
      <c r="I261" s="2021">
        <f t="shared" si="41"/>
        <v>-7.2894416666666668</v>
      </c>
      <c r="J261" s="2021">
        <f t="shared" si="41"/>
        <v>-2.0170833333333329</v>
      </c>
      <c r="K261" s="2021">
        <f t="shared" si="41"/>
        <v>-1.5777666666666672</v>
      </c>
      <c r="L261" s="2021">
        <f t="shared" si="41"/>
        <v>-2.2683333333333344</v>
      </c>
      <c r="M261" s="2021">
        <f t="shared" si="41"/>
        <v>0.57499999999999929</v>
      </c>
      <c r="N261" s="2021">
        <f t="shared" si="41"/>
        <v>0</v>
      </c>
      <c r="O261" s="2021">
        <f t="shared" si="41"/>
        <v>0</v>
      </c>
      <c r="P261" s="2025">
        <f t="shared" si="41"/>
        <v>0</v>
      </c>
      <c r="Q261" s="357"/>
      <c r="S261" s="137"/>
      <c r="T261" s="122"/>
      <c r="U261" s="138"/>
      <c r="V261" s="218"/>
      <c r="W261" s="1367"/>
      <c r="X261" s="122"/>
      <c r="Y261" s="118"/>
      <c r="Z261" s="138"/>
      <c r="AA261" s="138"/>
      <c r="AB261" s="138"/>
      <c r="AC261" s="750"/>
      <c r="AD261" s="217"/>
      <c r="AE261" s="137"/>
      <c r="AF261" s="127"/>
      <c r="AG261" s="137"/>
      <c r="AH261" s="122"/>
      <c r="AI261" s="122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  <c r="BC261" s="127"/>
      <c r="BD261" s="127"/>
      <c r="BE261" s="127"/>
      <c r="BF261" s="127"/>
      <c r="BG261" s="127"/>
    </row>
    <row r="262" spans="2:59" ht="15.75" thickBot="1">
      <c r="Q262" s="357"/>
      <c r="S262" s="127"/>
      <c r="T262" s="122"/>
      <c r="U262" s="127"/>
      <c r="V262" s="218"/>
      <c r="W262" s="683"/>
      <c r="X262" s="122"/>
      <c r="Y262" s="118"/>
      <c r="Z262" s="138"/>
      <c r="AA262" s="138"/>
      <c r="AB262" s="138"/>
      <c r="AC262" s="750"/>
      <c r="AD262" s="217"/>
      <c r="AE262" s="137"/>
      <c r="AF262" s="127"/>
      <c r="AG262" s="137"/>
      <c r="AH262" s="122"/>
      <c r="AI262" s="118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  <c r="BE262" s="127"/>
      <c r="BF262" s="127"/>
      <c r="BG262" s="127"/>
    </row>
    <row r="263" spans="2:59" ht="15.75" thickBot="1">
      <c r="B263" s="2197" t="s">
        <v>679</v>
      </c>
      <c r="C263" s="2013"/>
      <c r="D263" s="2014">
        <v>1</v>
      </c>
      <c r="E263" s="2015">
        <v>70</v>
      </c>
      <c r="F263" s="2016">
        <v>1.4</v>
      </c>
      <c r="G263" s="2016">
        <v>1.6</v>
      </c>
      <c r="H263" s="2017">
        <v>900</v>
      </c>
      <c r="I263" s="2018">
        <v>1200</v>
      </c>
      <c r="J263" s="2018">
        <v>1200</v>
      </c>
      <c r="K263" s="2018">
        <v>300</v>
      </c>
      <c r="L263" s="2018">
        <v>18</v>
      </c>
      <c r="M263" s="2018">
        <v>1200</v>
      </c>
      <c r="N263" s="2018">
        <v>0.1</v>
      </c>
      <c r="O263" s="2018">
        <v>0.05</v>
      </c>
      <c r="P263" s="2019">
        <v>4</v>
      </c>
      <c r="Q263" s="357"/>
      <c r="S263" s="127"/>
      <c r="T263" s="122"/>
      <c r="U263" s="127"/>
      <c r="V263" s="441"/>
      <c r="W263" s="441"/>
      <c r="X263" s="441"/>
      <c r="Y263" s="441"/>
      <c r="Z263" s="441"/>
      <c r="AA263" s="441"/>
      <c r="AB263" s="441"/>
      <c r="AC263" s="441"/>
      <c r="AD263" s="441"/>
      <c r="AE263" s="137"/>
      <c r="AF263" s="127"/>
      <c r="AG263" s="141"/>
      <c r="AH263" s="122"/>
      <c r="AI263" s="118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/>
      <c r="AW263" s="127"/>
      <c r="AX263" s="127"/>
      <c r="AY263" s="127"/>
      <c r="AZ263" s="127"/>
      <c r="BA263" s="127"/>
      <c r="BB263" s="127"/>
      <c r="BC263" s="127"/>
      <c r="BD263" s="127"/>
      <c r="BE263" s="127"/>
      <c r="BF263" s="127"/>
      <c r="BG263" s="127"/>
    </row>
    <row r="264" spans="2:59">
      <c r="B264" s="968"/>
      <c r="C264" s="43" t="s">
        <v>448</v>
      </c>
      <c r="D264" s="44"/>
      <c r="E264" s="176">
        <f t="shared" ref="E264:P264" si="42">E240+E252</f>
        <v>24.479299999999999</v>
      </c>
      <c r="F264" s="298">
        <f t="shared" si="42"/>
        <v>1.0659999999999998</v>
      </c>
      <c r="G264" s="298">
        <f t="shared" si="42"/>
        <v>1.2210000000000001</v>
      </c>
      <c r="H264" s="1148">
        <f t="shared" si="42"/>
        <v>465.28399999999999</v>
      </c>
      <c r="I264" s="1149">
        <f t="shared" si="42"/>
        <v>833.78199999999993</v>
      </c>
      <c r="J264" s="1149">
        <f t="shared" si="42"/>
        <v>845.13999999999987</v>
      </c>
      <c r="K264" s="298">
        <f t="shared" si="42"/>
        <v>195.57999999999998</v>
      </c>
      <c r="L264" s="298">
        <f t="shared" si="42"/>
        <v>9.8460000000000001</v>
      </c>
      <c r="M264" s="298">
        <f t="shared" si="42"/>
        <v>642.279</v>
      </c>
      <c r="N264" s="298">
        <f t="shared" si="42"/>
        <v>6.2250000000000007E-2</v>
      </c>
      <c r="O264" s="298">
        <f t="shared" si="42"/>
        <v>4.2040000000000001E-2</v>
      </c>
      <c r="P264" s="969">
        <f t="shared" si="42"/>
        <v>2.1260000000000003</v>
      </c>
      <c r="Q264" s="357"/>
      <c r="S264" s="5"/>
      <c r="T264" s="5"/>
      <c r="U264" s="5"/>
      <c r="V264" s="1600"/>
      <c r="W264" s="1601"/>
      <c r="X264" s="1601"/>
      <c r="Y264" s="1599"/>
      <c r="Z264" s="1599"/>
      <c r="AA264" s="1599"/>
      <c r="AB264" s="1599"/>
      <c r="AC264" s="1599"/>
      <c r="AD264" s="1599"/>
      <c r="AE264" s="137"/>
      <c r="AF264" s="127"/>
      <c r="AG264" s="137"/>
      <c r="AH264" s="122"/>
      <c r="AI264" s="118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7"/>
      <c r="AW264" s="127"/>
      <c r="AX264" s="127"/>
      <c r="AY264" s="127"/>
      <c r="AZ264" s="127"/>
      <c r="BA264" s="127"/>
      <c r="BB264" s="127"/>
      <c r="BC264" s="127"/>
      <c r="BD264" s="127"/>
      <c r="BE264" s="127"/>
      <c r="BF264" s="127"/>
      <c r="BG264" s="127"/>
    </row>
    <row r="265" spans="2:59">
      <c r="B265" s="487"/>
      <c r="C265" s="1206" t="s">
        <v>11</v>
      </c>
      <c r="D265" s="2024">
        <v>0.6</v>
      </c>
      <c r="E265" s="1319">
        <v>42</v>
      </c>
      <c r="F265" s="1320">
        <v>0.84</v>
      </c>
      <c r="G265" s="1321">
        <v>0.96</v>
      </c>
      <c r="H265" s="1343">
        <v>540</v>
      </c>
      <c r="I265" s="1244">
        <v>720</v>
      </c>
      <c r="J265" s="1321">
        <v>720</v>
      </c>
      <c r="K265" s="1343">
        <v>180</v>
      </c>
      <c r="L265" s="1320">
        <v>10.8</v>
      </c>
      <c r="M265" s="1324">
        <v>720</v>
      </c>
      <c r="N265" s="1320">
        <v>0.06</v>
      </c>
      <c r="O265" s="1321">
        <v>0.03</v>
      </c>
      <c r="P265" s="1345">
        <v>2.4</v>
      </c>
      <c r="Q265" s="357"/>
      <c r="S265" s="5"/>
      <c r="T265" s="5"/>
      <c r="U265" s="5"/>
      <c r="V265" s="138"/>
      <c r="W265" s="218"/>
      <c r="X265" s="1602"/>
      <c r="Y265" s="683"/>
      <c r="Z265" s="143"/>
      <c r="AA265" s="143"/>
      <c r="AB265" s="143"/>
      <c r="AC265" s="143"/>
      <c r="AD265" s="127"/>
      <c r="AE265" s="141"/>
      <c r="AF265" s="127"/>
      <c r="AG265" s="137"/>
      <c r="AH265" s="122"/>
      <c r="AI265" s="118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27"/>
      <c r="BA265" s="127"/>
      <c r="BB265" s="127"/>
      <c r="BC265" s="127"/>
      <c r="BD265" s="127"/>
      <c r="BE265" s="127"/>
      <c r="BF265" s="127"/>
      <c r="BG265" s="127"/>
    </row>
    <row r="266" spans="2:59" ht="15.75" thickBot="1">
      <c r="B266" s="292"/>
      <c r="C266" s="1176" t="s">
        <v>653</v>
      </c>
      <c r="D266" s="1177" t="s">
        <v>259</v>
      </c>
      <c r="E266" s="1346">
        <f t="shared" ref="E266:P266" si="43">(E264*100/E263)-60</f>
        <v>-25.02957142857143</v>
      </c>
      <c r="F266" s="1347">
        <f t="shared" si="43"/>
        <v>16.142857142857139</v>
      </c>
      <c r="G266" s="1347">
        <f t="shared" si="43"/>
        <v>16.3125</v>
      </c>
      <c r="H266" s="1347">
        <f t="shared" si="43"/>
        <v>-8.3017777777777795</v>
      </c>
      <c r="I266" s="1347">
        <f t="shared" si="43"/>
        <v>9.4818333333333271</v>
      </c>
      <c r="J266" s="1347">
        <f t="shared" si="43"/>
        <v>10.428333333333327</v>
      </c>
      <c r="K266" s="1347">
        <f t="shared" si="43"/>
        <v>5.193333333333328</v>
      </c>
      <c r="L266" s="1347">
        <f t="shared" si="43"/>
        <v>-5.2999999999999972</v>
      </c>
      <c r="M266" s="1347">
        <f t="shared" si="43"/>
        <v>-6.4767499999999956</v>
      </c>
      <c r="N266" s="1347">
        <f t="shared" si="43"/>
        <v>2.25</v>
      </c>
      <c r="O266" s="1347">
        <f t="shared" si="43"/>
        <v>24.079999999999984</v>
      </c>
      <c r="P266" s="1348">
        <f t="shared" si="43"/>
        <v>-6.8499999999999943</v>
      </c>
      <c r="Q266" s="357"/>
      <c r="S266" s="5"/>
      <c r="T266" s="5"/>
      <c r="U266" s="5"/>
      <c r="V266" s="127"/>
      <c r="W266" s="127"/>
      <c r="X266" s="127"/>
      <c r="Y266" s="127"/>
      <c r="Z266" s="127"/>
      <c r="AA266" s="400"/>
      <c r="AB266" s="682"/>
      <c r="AC266" s="400"/>
      <c r="AD266" s="400"/>
      <c r="AE266" s="217"/>
      <c r="AF266" s="127"/>
      <c r="AG266" s="137"/>
      <c r="AH266" s="122"/>
      <c r="AI266" s="118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27"/>
      <c r="BA266" s="127"/>
      <c r="BB266" s="127"/>
      <c r="BC266" s="127"/>
      <c r="BD266" s="127"/>
      <c r="BE266" s="127"/>
      <c r="BF266" s="127"/>
      <c r="BG266" s="127"/>
    </row>
    <row r="267" spans="2:59" ht="15.75" thickBot="1">
      <c r="Q267" s="357"/>
      <c r="S267" s="5"/>
      <c r="T267" s="5"/>
      <c r="U267" s="5"/>
      <c r="V267" s="127"/>
      <c r="W267" s="127"/>
      <c r="X267" s="127"/>
      <c r="Y267" s="127"/>
      <c r="Z267" s="127"/>
      <c r="AA267" s="138"/>
      <c r="AB267" s="277"/>
      <c r="AC267" s="138"/>
      <c r="AD267" s="138"/>
      <c r="AE267" s="21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7"/>
      <c r="AW267" s="127"/>
      <c r="AX267" s="127"/>
      <c r="AY267" s="127"/>
      <c r="AZ267" s="127"/>
      <c r="BA267" s="127"/>
      <c r="BB267" s="127"/>
      <c r="BC267" s="127"/>
      <c r="BD267" s="127"/>
      <c r="BE267" s="127"/>
      <c r="BF267" s="127"/>
      <c r="BG267" s="127"/>
    </row>
    <row r="268" spans="2:59">
      <c r="B268" s="968"/>
      <c r="C268" s="43" t="s">
        <v>447</v>
      </c>
      <c r="D268" s="44"/>
      <c r="E268" s="176">
        <f t="shared" ref="E268:P268" si="44">E252+E259</f>
        <v>18.029600000000002</v>
      </c>
      <c r="F268" s="298">
        <f t="shared" si="44"/>
        <v>0.84499999999999997</v>
      </c>
      <c r="G268" s="298">
        <f t="shared" si="44"/>
        <v>0.97400000000000009</v>
      </c>
      <c r="H268" s="1148">
        <f t="shared" si="44"/>
        <v>337.06399999999996</v>
      </c>
      <c r="I268" s="1148">
        <f t="shared" si="44"/>
        <v>574.52869999999996</v>
      </c>
      <c r="J268" s="298">
        <f t="shared" si="44"/>
        <v>642.2349999999999</v>
      </c>
      <c r="K268" s="298">
        <f t="shared" si="44"/>
        <v>148.45670000000001</v>
      </c>
      <c r="L268" s="298">
        <f t="shared" si="44"/>
        <v>5.8527000000000005</v>
      </c>
      <c r="M268" s="298">
        <f t="shared" si="44"/>
        <v>474.79899999999998</v>
      </c>
      <c r="N268" s="298">
        <f t="shared" si="44"/>
        <v>4.7250000000000007E-2</v>
      </c>
      <c r="O268" s="298">
        <f t="shared" si="44"/>
        <v>3.8039999999999997E-2</v>
      </c>
      <c r="P268" s="969">
        <f t="shared" si="44"/>
        <v>1.536</v>
      </c>
      <c r="Q268" s="357"/>
      <c r="S268" s="5"/>
      <c r="T268" s="5"/>
      <c r="U268" s="5"/>
      <c r="V268" s="127"/>
      <c r="W268" s="127"/>
      <c r="X268" s="127"/>
      <c r="Y268" s="127"/>
      <c r="Z268" s="127"/>
      <c r="AA268" s="138"/>
      <c r="AB268" s="138"/>
      <c r="AC268" s="138"/>
      <c r="AD268" s="138"/>
      <c r="AE268" s="21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127"/>
      <c r="BF268" s="127"/>
      <c r="BG268" s="127"/>
    </row>
    <row r="269" spans="2:59" ht="15.75" thickBot="1">
      <c r="B269" s="487"/>
      <c r="C269" s="1206" t="s">
        <v>11</v>
      </c>
      <c r="D269" s="2024">
        <v>0.45</v>
      </c>
      <c r="E269" s="1333">
        <v>31.5</v>
      </c>
      <c r="F269" s="1334">
        <v>0.63</v>
      </c>
      <c r="G269" s="1335">
        <v>0.72</v>
      </c>
      <c r="H269" s="1338">
        <v>405</v>
      </c>
      <c r="I269" s="1337">
        <v>540</v>
      </c>
      <c r="J269" s="1338">
        <v>540</v>
      </c>
      <c r="K269" s="1338">
        <v>135</v>
      </c>
      <c r="L269" s="1334">
        <v>8.1</v>
      </c>
      <c r="M269" s="1337">
        <v>540</v>
      </c>
      <c r="N269" s="1334">
        <v>4.4999999999999998E-2</v>
      </c>
      <c r="O269" s="1335">
        <v>2.2499999999999999E-2</v>
      </c>
      <c r="P269" s="1341">
        <v>1.8</v>
      </c>
      <c r="Q269" s="357"/>
      <c r="S269" s="5"/>
      <c r="T269" s="5"/>
      <c r="U269" s="5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7"/>
      <c r="AW269" s="127"/>
      <c r="AX269" s="127"/>
      <c r="AY269" s="127"/>
      <c r="AZ269" s="127"/>
      <c r="BA269" s="127"/>
      <c r="BB269" s="127"/>
      <c r="BC269" s="127"/>
      <c r="BD269" s="127"/>
      <c r="BE269" s="127"/>
      <c r="BF269" s="127"/>
      <c r="BG269" s="127"/>
    </row>
    <row r="270" spans="2:59" ht="15.75" thickBot="1">
      <c r="B270" s="292"/>
      <c r="C270" s="1176" t="s">
        <v>653</v>
      </c>
      <c r="D270" s="1177" t="s">
        <v>259</v>
      </c>
      <c r="E270" s="1346">
        <f t="shared" ref="E270:P270" si="45">(E268*100/E263)-45</f>
        <v>-19.243428571428566</v>
      </c>
      <c r="F270" s="1347">
        <f t="shared" si="45"/>
        <v>15.357142857142861</v>
      </c>
      <c r="G270" s="1347">
        <f t="shared" si="45"/>
        <v>15.875</v>
      </c>
      <c r="H270" s="1347">
        <f t="shared" si="45"/>
        <v>-7.5484444444444492</v>
      </c>
      <c r="I270" s="1347">
        <f t="shared" si="45"/>
        <v>2.8773916666666608</v>
      </c>
      <c r="J270" s="1347">
        <f t="shared" si="45"/>
        <v>8.5195833333333297</v>
      </c>
      <c r="K270" s="1347">
        <f t="shared" si="45"/>
        <v>4.4855666666666707</v>
      </c>
      <c r="L270" s="1347">
        <f t="shared" si="45"/>
        <v>-12.484999999999992</v>
      </c>
      <c r="M270" s="1347">
        <f t="shared" si="45"/>
        <v>-5.4334166666666732</v>
      </c>
      <c r="N270" s="1347">
        <f t="shared" si="45"/>
        <v>2.25</v>
      </c>
      <c r="O270" s="1347">
        <f t="shared" si="45"/>
        <v>31.08</v>
      </c>
      <c r="P270" s="1348">
        <f t="shared" si="45"/>
        <v>-6.6000000000000014</v>
      </c>
      <c r="Q270" s="357"/>
      <c r="S270" s="5"/>
      <c r="T270" s="5"/>
      <c r="U270" s="5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  <c r="AV270" s="127"/>
      <c r="AW270" s="127"/>
      <c r="AX270" s="127"/>
      <c r="AY270" s="127"/>
      <c r="AZ270" s="127"/>
      <c r="BA270" s="127"/>
      <c r="BB270" s="127"/>
      <c r="BC270" s="127"/>
      <c r="BD270" s="127"/>
      <c r="BE270" s="127"/>
      <c r="BF270" s="127"/>
      <c r="BG270" s="127"/>
    </row>
    <row r="271" spans="2:59" ht="15.75" thickBot="1">
      <c r="K271"/>
      <c r="P271"/>
      <c r="Q271" s="357"/>
      <c r="S271" s="5"/>
      <c r="T271" s="5"/>
      <c r="U271" s="5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/>
      <c r="BD271" s="127"/>
      <c r="BE271" s="127"/>
      <c r="BF271" s="127"/>
      <c r="BG271" s="127"/>
    </row>
    <row r="272" spans="2:59">
      <c r="B272" s="1207" t="s">
        <v>548</v>
      </c>
      <c r="C272" s="43"/>
      <c r="D272" s="44"/>
      <c r="E272" s="1240">
        <f t="shared" ref="E272:P272" si="46">E240+E252+E259</f>
        <v>31.519599999999997</v>
      </c>
      <c r="F272" s="1107">
        <f t="shared" si="46"/>
        <v>1.206</v>
      </c>
      <c r="G272" s="1107">
        <f t="shared" si="46"/>
        <v>1.3840000000000001</v>
      </c>
      <c r="H272" s="1349">
        <f t="shared" si="46"/>
        <v>555.38400000000001</v>
      </c>
      <c r="I272" s="1360">
        <f t="shared" si="46"/>
        <v>866.30869999999993</v>
      </c>
      <c r="J272" s="1360">
        <f t="shared" si="46"/>
        <v>940.93499999999983</v>
      </c>
      <c r="K272" s="1107">
        <f t="shared" si="46"/>
        <v>220.8467</v>
      </c>
      <c r="L272" s="1107">
        <f t="shared" si="46"/>
        <v>11.2377</v>
      </c>
      <c r="M272" s="1107">
        <f t="shared" si="46"/>
        <v>769.17899999999997</v>
      </c>
      <c r="N272" s="1107">
        <f t="shared" si="46"/>
        <v>7.2250000000000009E-2</v>
      </c>
      <c r="O272" s="1107">
        <f t="shared" si="46"/>
        <v>4.7039999999999998E-2</v>
      </c>
      <c r="P272" s="1241">
        <f t="shared" si="46"/>
        <v>2.5260000000000002</v>
      </c>
      <c r="Q272" s="357"/>
      <c r="S272" s="5"/>
      <c r="T272" s="5"/>
      <c r="U272" s="5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  <c r="BE272" s="127"/>
      <c r="BF272" s="127"/>
      <c r="BG272" s="127"/>
    </row>
    <row r="273" spans="2:59">
      <c r="B273" s="1197"/>
      <c r="C273" s="1198" t="s">
        <v>11</v>
      </c>
      <c r="D273" s="2024">
        <v>0.7</v>
      </c>
      <c r="E273" s="1319">
        <v>49</v>
      </c>
      <c r="F273" s="1320">
        <v>0.98</v>
      </c>
      <c r="G273" s="1321">
        <v>1.1200000000000001</v>
      </c>
      <c r="H273" s="1323">
        <v>630</v>
      </c>
      <c r="I273" s="1244">
        <v>840</v>
      </c>
      <c r="J273" s="1323">
        <v>840</v>
      </c>
      <c r="K273" s="1323">
        <v>210</v>
      </c>
      <c r="L273" s="1320">
        <v>12.6</v>
      </c>
      <c r="M273" s="1244">
        <v>840</v>
      </c>
      <c r="N273" s="1320">
        <v>7.0000000000000007E-2</v>
      </c>
      <c r="O273" s="1321">
        <v>3.5000000000000003E-2</v>
      </c>
      <c r="P273" s="1345">
        <v>2.8</v>
      </c>
      <c r="Q273" s="357"/>
      <c r="S273" s="5"/>
      <c r="T273" s="5"/>
      <c r="U273" s="5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/>
      <c r="BA273" s="127"/>
      <c r="BB273" s="127"/>
      <c r="BC273" s="127"/>
      <c r="BD273" s="127"/>
      <c r="BE273" s="127"/>
      <c r="BF273" s="127"/>
      <c r="BG273" s="127"/>
    </row>
    <row r="274" spans="2:59" ht="15.75" thickBot="1">
      <c r="B274" s="292"/>
      <c r="C274" s="1176" t="s">
        <v>653</v>
      </c>
      <c r="D274" s="1177" t="s">
        <v>259</v>
      </c>
      <c r="E274" s="1346">
        <f t="shared" ref="E274:P274" si="47">(E272*100/E263)-70</f>
        <v>-24.972000000000008</v>
      </c>
      <c r="F274" s="1347">
        <f t="shared" si="47"/>
        <v>16.142857142857139</v>
      </c>
      <c r="G274" s="1347">
        <f t="shared" si="47"/>
        <v>16.5</v>
      </c>
      <c r="H274" s="1347">
        <f t="shared" si="47"/>
        <v>-8.2906666666666666</v>
      </c>
      <c r="I274" s="1347">
        <f t="shared" si="47"/>
        <v>2.1923916666666656</v>
      </c>
      <c r="J274" s="1347">
        <f t="shared" si="47"/>
        <v>8.4112499999999812</v>
      </c>
      <c r="K274" s="1347">
        <f t="shared" si="47"/>
        <v>3.6155666666666662</v>
      </c>
      <c r="L274" s="1347">
        <f t="shared" si="47"/>
        <v>-7.5683333333333351</v>
      </c>
      <c r="M274" s="1347">
        <f t="shared" si="47"/>
        <v>-5.9017500000000069</v>
      </c>
      <c r="N274" s="1347">
        <f t="shared" si="47"/>
        <v>2.25</v>
      </c>
      <c r="O274" s="1347">
        <f t="shared" si="47"/>
        <v>24.079999999999984</v>
      </c>
      <c r="P274" s="1348">
        <f t="shared" si="47"/>
        <v>-6.8499999999999943</v>
      </c>
      <c r="Q274" s="357"/>
      <c r="S274" s="5"/>
      <c r="T274" s="5"/>
      <c r="U274" s="5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</row>
    <row r="275" spans="2:59">
      <c r="B275" s="752"/>
      <c r="C275" s="7"/>
      <c r="D275" s="15"/>
      <c r="E275" s="52"/>
      <c r="F275" s="52"/>
      <c r="G275" s="52"/>
      <c r="H275" s="796"/>
      <c r="I275" s="187"/>
      <c r="J275" s="187"/>
      <c r="K275" s="187"/>
      <c r="L275" s="1432"/>
      <c r="M275" s="187"/>
      <c r="N275" s="187"/>
      <c r="O275" s="187"/>
      <c r="P275" s="187"/>
      <c r="Q275" s="597"/>
      <c r="S275" s="5"/>
      <c r="T275" s="5"/>
      <c r="U275" s="5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7"/>
      <c r="AW275" s="127"/>
      <c r="AX275" s="127"/>
      <c r="AY275" s="127"/>
      <c r="AZ275" s="127"/>
      <c r="BA275" s="127"/>
      <c r="BB275" s="127"/>
      <c r="BC275" s="127"/>
      <c r="BD275" s="127"/>
      <c r="BE275" s="127"/>
      <c r="BF275" s="127"/>
      <c r="BG275" s="127"/>
    </row>
    <row r="276" spans="2:59">
      <c r="D276" s="15"/>
      <c r="E276" s="52"/>
      <c r="F276" s="52"/>
      <c r="G276" s="52"/>
      <c r="H276" s="796"/>
      <c r="I276" s="187"/>
      <c r="J276" s="187"/>
      <c r="K276" s="52"/>
      <c r="L276" s="187"/>
      <c r="M276" s="187"/>
      <c r="N276" s="187"/>
      <c r="O276" s="187"/>
      <c r="P276" s="187"/>
      <c r="Q276" s="597"/>
      <c r="S276" s="5"/>
      <c r="T276" s="5"/>
      <c r="U276" s="5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  <c r="BE276" s="127"/>
      <c r="BF276" s="127"/>
      <c r="BG276" s="127"/>
    </row>
    <row r="277" spans="2:59" ht="15.75">
      <c r="C277" s="1042" t="s">
        <v>523</v>
      </c>
      <c r="D277"/>
      <c r="E277" s="359"/>
      <c r="K277" s="1208"/>
      <c r="P277"/>
      <c r="Q277" s="357"/>
      <c r="S277" s="5"/>
      <c r="T277" s="5"/>
      <c r="U277" s="5"/>
      <c r="V277" s="127"/>
      <c r="W277" s="127"/>
      <c r="X277" s="127"/>
      <c r="Y277" s="127"/>
      <c r="Z277" s="127"/>
      <c r="AA277" s="143"/>
      <c r="AB277" s="143"/>
      <c r="AC277" s="143"/>
      <c r="AD277" s="143"/>
      <c r="AE277" s="127"/>
      <c r="AF277" s="127"/>
      <c r="AG277" s="245"/>
      <c r="AH277" s="245"/>
      <c r="AI277" s="245"/>
      <c r="AJ277" s="228"/>
      <c r="AK277" s="641"/>
      <c r="AL277" s="245"/>
      <c r="AM277" s="228"/>
      <c r="AN277" s="228"/>
      <c r="AO277" s="245"/>
      <c r="AP277" s="642"/>
      <c r="AQ277" s="245"/>
      <c r="AR277" s="245"/>
      <c r="AS277" s="127"/>
      <c r="AT277" s="149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/>
      <c r="BE277" s="127"/>
      <c r="BF277" s="127"/>
      <c r="BG277" s="127"/>
    </row>
    <row r="278" spans="2:59">
      <c r="C278" s="13" t="s">
        <v>524</v>
      </c>
      <c r="D278" s="178"/>
      <c r="E278" s="2"/>
      <c r="K278"/>
      <c r="P278"/>
      <c r="Q278" s="357"/>
      <c r="S278" s="5"/>
      <c r="T278" s="5"/>
      <c r="U278" s="5"/>
      <c r="V278" s="127"/>
      <c r="W278" s="127"/>
      <c r="X278" s="127"/>
      <c r="Y278" s="127"/>
      <c r="Z278" s="127"/>
      <c r="AA278" s="143"/>
      <c r="AB278" s="143"/>
      <c r="AC278" s="143"/>
      <c r="AD278" s="143"/>
      <c r="AE278" s="127"/>
      <c r="AF278" s="127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  <c r="BC278" s="127"/>
      <c r="BD278" s="127"/>
      <c r="BE278" s="127"/>
      <c r="BF278" s="127"/>
      <c r="BG278" s="127"/>
    </row>
    <row r="279" spans="2:59" ht="15.75">
      <c r="B279" s="1042" t="s">
        <v>566</v>
      </c>
      <c r="D279" s="1" t="s">
        <v>853</v>
      </c>
      <c r="E279"/>
      <c r="F279"/>
      <c r="K279" s="71"/>
      <c r="P279"/>
      <c r="Q279" s="357"/>
      <c r="S279" s="5"/>
      <c r="T279" s="5"/>
      <c r="U279" s="5"/>
      <c r="V279" s="127"/>
      <c r="W279" s="127"/>
      <c r="X279" s="127"/>
      <c r="Y279" s="127"/>
      <c r="Z279" s="127"/>
      <c r="AA279" s="143"/>
      <c r="AB279" s="143"/>
      <c r="AC279" s="143"/>
      <c r="AD279" s="143"/>
      <c r="AE279" s="127"/>
      <c r="AF279" s="127"/>
      <c r="AG279" s="127"/>
      <c r="AH279" s="127"/>
      <c r="AI279" s="127"/>
      <c r="AJ279" s="228"/>
      <c r="AK279" s="228"/>
      <c r="AL279" s="127"/>
      <c r="AM279" s="228"/>
      <c r="AN279" s="228"/>
      <c r="AO279" s="127"/>
      <c r="AP279" s="122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/>
      <c r="BF279" s="127"/>
      <c r="BG279" s="127"/>
    </row>
    <row r="280" spans="2:59" ht="15.75">
      <c r="C280" s="25" t="s">
        <v>261</v>
      </c>
      <c r="E280"/>
      <c r="F280"/>
      <c r="G280" s="25"/>
      <c r="H280" s="25"/>
      <c r="K280" s="1209"/>
      <c r="P280"/>
      <c r="Q280" s="357"/>
      <c r="S280" s="5"/>
      <c r="T280" s="5"/>
      <c r="U280" s="5"/>
      <c r="V280" s="127"/>
      <c r="W280" s="127"/>
      <c r="X280" s="127"/>
      <c r="Y280" s="127"/>
      <c r="Z280" s="127"/>
      <c r="AA280" s="143"/>
      <c r="AB280" s="143"/>
      <c r="AC280" s="143"/>
      <c r="AD280" s="143"/>
      <c r="AE280" s="127"/>
      <c r="AF280" s="127"/>
      <c r="AG280" s="646"/>
      <c r="AH280" s="647"/>
      <c r="AI280" s="648"/>
      <c r="AJ280" s="649"/>
      <c r="AK280" s="650"/>
      <c r="AL280" s="650"/>
      <c r="AM280" s="650"/>
      <c r="AN280" s="650"/>
      <c r="AO280" s="650"/>
      <c r="AP280" s="650"/>
      <c r="AQ280" s="646"/>
      <c r="AR280" s="646"/>
      <c r="AS280" s="651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</row>
    <row r="281" spans="2:59" ht="21.75" thickBot="1">
      <c r="B281" s="978" t="s">
        <v>588</v>
      </c>
      <c r="D281"/>
      <c r="F281" s="32" t="s">
        <v>854</v>
      </c>
      <c r="I281" s="28"/>
      <c r="J281"/>
      <c r="K281" s="26" t="s">
        <v>745</v>
      </c>
      <c r="L281" s="26"/>
      <c r="M281" s="26"/>
      <c r="N281" s="33"/>
      <c r="Q281" s="357"/>
      <c r="S281" s="5"/>
      <c r="T281" s="5"/>
      <c r="U281" s="5"/>
      <c r="V281" s="127"/>
      <c r="W281" s="127"/>
      <c r="X281" s="127"/>
      <c r="Y281" s="127"/>
      <c r="Z281" s="127"/>
      <c r="AA281" s="143"/>
      <c r="AB281" s="143"/>
      <c r="AC281" s="143"/>
      <c r="AD281" s="143"/>
      <c r="AE281" s="127"/>
      <c r="AF281" s="127"/>
      <c r="AG281" s="257"/>
      <c r="AH281" s="257"/>
      <c r="AI281" s="257"/>
      <c r="AJ281" s="652"/>
      <c r="AK281" s="257"/>
      <c r="AL281" s="257"/>
      <c r="AM281" s="257"/>
      <c r="AN281" s="257"/>
      <c r="AO281" s="257"/>
      <c r="AP281" s="257"/>
      <c r="AQ281" s="257"/>
      <c r="AR281" s="257"/>
      <c r="AS281" s="257"/>
      <c r="AT281" s="127"/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27"/>
      <c r="BF281" s="127"/>
      <c r="BG281" s="127"/>
    </row>
    <row r="282" spans="2:59" ht="15.75" thickBot="1">
      <c r="B282" s="1172" t="s">
        <v>569</v>
      </c>
      <c r="C282" s="1242" t="s">
        <v>574</v>
      </c>
      <c r="D282" s="1044" t="s">
        <v>230</v>
      </c>
      <c r="E282" s="1064" t="s">
        <v>526</v>
      </c>
      <c r="F282" s="1065"/>
      <c r="G282" s="1065"/>
      <c r="H282" s="1066"/>
      <c r="I282" s="1058" t="s">
        <v>531</v>
      </c>
      <c r="J282" s="40"/>
      <c r="K282" s="1046"/>
      <c r="L282" s="40"/>
      <c r="M282" s="40"/>
      <c r="N282" s="40"/>
      <c r="O282" s="40"/>
      <c r="P282" s="61"/>
      <c r="Q282" s="1172" t="s">
        <v>564</v>
      </c>
      <c r="S282" s="5"/>
      <c r="T282" s="5"/>
      <c r="U282" s="5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L282" s="217"/>
      <c r="AM282" s="217"/>
      <c r="AN282" s="217"/>
      <c r="AO282" s="217"/>
      <c r="AP282" s="217"/>
      <c r="AQ282" s="217"/>
      <c r="AR282" s="217"/>
      <c r="AS282" s="217"/>
      <c r="AT282" s="127"/>
      <c r="AU282" s="127"/>
      <c r="AV282" s="127"/>
      <c r="AW282" s="127"/>
      <c r="AX282" s="127"/>
      <c r="AY282" s="127"/>
      <c r="AZ282" s="127"/>
      <c r="BA282" s="127"/>
      <c r="BB282" s="127"/>
      <c r="BC282" s="127"/>
      <c r="BD282" s="127"/>
      <c r="BE282" s="127"/>
      <c r="BF282" s="127"/>
      <c r="BG282" s="127"/>
    </row>
    <row r="283" spans="2:59">
      <c r="B283" s="1243" t="s">
        <v>521</v>
      </c>
      <c r="C283" s="498" t="s">
        <v>236</v>
      </c>
      <c r="D283" s="1045" t="s">
        <v>237</v>
      </c>
      <c r="E283" s="1062" t="s">
        <v>527</v>
      </c>
      <c r="F283" s="1063" t="s">
        <v>528</v>
      </c>
      <c r="G283" s="1188" t="s">
        <v>529</v>
      </c>
      <c r="H283" s="1061" t="s">
        <v>530</v>
      </c>
      <c r="I283" s="1069" t="s">
        <v>532</v>
      </c>
      <c r="J283" s="1054" t="s">
        <v>533</v>
      </c>
      <c r="K283" s="1052" t="s">
        <v>534</v>
      </c>
      <c r="L283" s="1070" t="s">
        <v>535</v>
      </c>
      <c r="M283" s="1071" t="s">
        <v>541</v>
      </c>
      <c r="N283" s="827" t="s">
        <v>543</v>
      </c>
      <c r="O283" s="1071" t="s">
        <v>544</v>
      </c>
      <c r="P283" s="1189" t="s">
        <v>547</v>
      </c>
      <c r="Q283" s="1173" t="s">
        <v>565</v>
      </c>
      <c r="S283" s="5"/>
      <c r="T283" s="5"/>
      <c r="U283" s="5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L283" s="664"/>
      <c r="AM283" s="664"/>
      <c r="AN283" s="664"/>
      <c r="AO283" s="665"/>
      <c r="AP283" s="665"/>
      <c r="AQ283" s="664"/>
      <c r="AR283" s="664"/>
      <c r="AS283" s="664"/>
      <c r="AT283" s="127"/>
      <c r="AU283" s="127"/>
      <c r="AV283" s="127"/>
      <c r="AW283" s="127"/>
      <c r="AX283" s="127"/>
      <c r="AY283" s="127"/>
      <c r="AZ283" s="127"/>
      <c r="BA283" s="127"/>
      <c r="BB283" s="127"/>
      <c r="BC283" s="127"/>
      <c r="BD283" s="127"/>
      <c r="BE283" s="127"/>
      <c r="BF283" s="127"/>
      <c r="BG283" s="127"/>
    </row>
    <row r="284" spans="2:59" ht="16.5" customHeight="1" thickBot="1">
      <c r="B284" s="509" t="s">
        <v>522</v>
      </c>
      <c r="C284" s="550"/>
      <c r="D284" s="505"/>
      <c r="E284" s="538"/>
      <c r="F284" s="1057"/>
      <c r="G284" s="1048"/>
      <c r="H284" s="1057"/>
      <c r="I284" s="1072" t="s">
        <v>536</v>
      </c>
      <c r="J284" s="1059" t="s">
        <v>537</v>
      </c>
      <c r="K284" s="1060" t="s">
        <v>538</v>
      </c>
      <c r="L284" s="1067" t="s">
        <v>539</v>
      </c>
      <c r="M284" s="1060" t="s">
        <v>540</v>
      </c>
      <c r="N284" s="1073" t="s">
        <v>542</v>
      </c>
      <c r="O284" s="1074" t="s">
        <v>545</v>
      </c>
      <c r="P284" s="1191" t="s">
        <v>546</v>
      </c>
      <c r="Q284" s="1174" t="s">
        <v>456</v>
      </c>
      <c r="S284" s="5"/>
      <c r="T284" s="5"/>
      <c r="U284" s="5"/>
      <c r="V284" s="181"/>
      <c r="W284" s="181"/>
      <c r="X284" s="218"/>
      <c r="Y284" s="127"/>
      <c r="Z284" s="127"/>
      <c r="AA284" s="127"/>
      <c r="AB284" s="127"/>
      <c r="AC284" s="127"/>
      <c r="AD284" s="127"/>
      <c r="AE284" s="127"/>
      <c r="AF284" s="127"/>
      <c r="AG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  <c r="BC284" s="127"/>
      <c r="BD284" s="127"/>
      <c r="BE284" s="127"/>
      <c r="BF284" s="127"/>
      <c r="BG284" s="127"/>
    </row>
    <row r="285" spans="2:59" ht="14.25" customHeight="1">
      <c r="B285" s="104"/>
      <c r="C285" s="728" t="s">
        <v>183</v>
      </c>
      <c r="D285" s="511"/>
      <c r="E285" s="1094"/>
      <c r="F285" s="513"/>
      <c r="G285" s="513"/>
      <c r="H285" s="729"/>
      <c r="I285" s="1093"/>
      <c r="J285" s="1093"/>
      <c r="K285" s="1095"/>
      <c r="L285" s="1093"/>
      <c r="M285" s="1093"/>
      <c r="N285" s="1093"/>
      <c r="O285" s="1093"/>
      <c r="P285" s="1216"/>
      <c r="Q285" s="1300"/>
      <c r="R285" s="606"/>
      <c r="S285" s="5"/>
      <c r="T285" s="5"/>
      <c r="U285" s="5"/>
      <c r="V285" s="143"/>
      <c r="W285" s="143"/>
      <c r="X285" s="143"/>
      <c r="Y285" s="127"/>
      <c r="Z285" s="127"/>
      <c r="AA285" s="127"/>
      <c r="AB285" s="127"/>
      <c r="AC285" s="127"/>
      <c r="AD285" s="127"/>
      <c r="AE285" s="127"/>
      <c r="AF285" s="127"/>
      <c r="AG285" s="127"/>
      <c r="AL285" s="127"/>
      <c r="AM285" s="127"/>
      <c r="AN285" s="127"/>
      <c r="AO285" s="127"/>
      <c r="AP285" s="642"/>
      <c r="AQ285" s="127"/>
      <c r="AR285" s="642"/>
      <c r="AS285" s="127"/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27"/>
      <c r="BF285" s="127"/>
      <c r="BG285" s="127"/>
    </row>
    <row r="286" spans="2:59" ht="15.75" customHeight="1">
      <c r="B286" s="2677" t="s">
        <v>848</v>
      </c>
      <c r="C286" s="570" t="s">
        <v>790</v>
      </c>
      <c r="D286" s="519">
        <v>60</v>
      </c>
      <c r="E286" s="2436">
        <v>18</v>
      </c>
      <c r="F286" s="397">
        <v>1.2E-2</v>
      </c>
      <c r="G286" s="2432">
        <v>0.01</v>
      </c>
      <c r="H286" s="1213">
        <v>0</v>
      </c>
      <c r="I286" s="397">
        <v>11.885999999999999</v>
      </c>
      <c r="J286" s="397">
        <v>1.4E-2</v>
      </c>
      <c r="K286" s="2432">
        <v>1.7000000000000001E-2</v>
      </c>
      <c r="L286" s="1213">
        <v>0</v>
      </c>
      <c r="M286" s="397">
        <v>118.86</v>
      </c>
      <c r="N286" s="397">
        <v>1.4E-2</v>
      </c>
      <c r="O286" s="2432">
        <v>1.7000000000000001E-2</v>
      </c>
      <c r="P286" s="1213">
        <v>0</v>
      </c>
      <c r="Q286" s="560">
        <v>3</v>
      </c>
      <c r="R286" s="1304"/>
      <c r="S286" s="5"/>
      <c r="T286" s="5"/>
      <c r="U286" s="5"/>
      <c r="V286" s="402"/>
      <c r="W286" s="402"/>
      <c r="X286" s="218"/>
      <c r="Y286" s="127"/>
      <c r="Z286" s="127"/>
      <c r="AA286" s="127"/>
      <c r="AB286" s="127"/>
      <c r="AC286" s="127"/>
      <c r="AD286" s="127"/>
      <c r="AE286" s="127"/>
      <c r="AF286" s="137"/>
      <c r="AG286" s="127"/>
      <c r="AL286" s="127"/>
      <c r="AM286" s="127"/>
      <c r="AN286" s="127"/>
      <c r="AO286" s="127"/>
      <c r="AP286" s="127"/>
      <c r="AQ286" s="127"/>
      <c r="AR286" s="642"/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</row>
    <row r="287" spans="2:59" ht="13.5" customHeight="1">
      <c r="B287" s="2804"/>
      <c r="C287" s="562" t="s">
        <v>797</v>
      </c>
      <c r="D287" s="2665"/>
      <c r="F287" s="1051"/>
      <c r="H287" s="2668"/>
      <c r="I287" s="1051"/>
      <c r="J287" s="1051"/>
      <c r="L287" s="2668"/>
      <c r="M287" s="1051"/>
      <c r="N287" s="1051"/>
      <c r="P287" s="2668"/>
      <c r="Q287" s="2665"/>
      <c r="R287" s="1305"/>
      <c r="S287" s="5"/>
      <c r="T287" s="5"/>
      <c r="U287" s="5"/>
      <c r="V287" s="402"/>
      <c r="W287" s="402"/>
      <c r="X287" s="218"/>
      <c r="Y287" s="127"/>
      <c r="Z287" s="127"/>
      <c r="AA287" s="127"/>
      <c r="AB287" s="127"/>
      <c r="AC287" s="127"/>
      <c r="AD287" s="127"/>
      <c r="AE287" s="127"/>
      <c r="AF287" s="137"/>
      <c r="AG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/>
      <c r="AZ287" s="127"/>
      <c r="BA287" s="127"/>
      <c r="BB287" s="127"/>
      <c r="BC287" s="127"/>
      <c r="BD287" s="127"/>
      <c r="BE287" s="127"/>
      <c r="BF287" s="127"/>
      <c r="BG287" s="127"/>
    </row>
    <row r="288" spans="2:59">
      <c r="B288" s="1444" t="s">
        <v>794</v>
      </c>
      <c r="C288" s="1013" t="s">
        <v>465</v>
      </c>
      <c r="D288" s="519">
        <v>100</v>
      </c>
      <c r="E288" s="1575">
        <v>1.27</v>
      </c>
      <c r="F288" s="1576">
        <v>7.5999999999999998E-2</v>
      </c>
      <c r="G288" s="2180">
        <v>6.2E-2</v>
      </c>
      <c r="H288" s="1126">
        <v>138.785</v>
      </c>
      <c r="I288" s="1604">
        <v>99.821299999999994</v>
      </c>
      <c r="J288" s="1604">
        <v>46.25</v>
      </c>
      <c r="K288" s="1604">
        <v>8.9090000000000007</v>
      </c>
      <c r="L288" s="1604">
        <v>2.6</v>
      </c>
      <c r="M288" s="1446">
        <v>43.451000000000001</v>
      </c>
      <c r="N288" s="2397">
        <v>0.01</v>
      </c>
      <c r="O288" s="1446">
        <v>5.0000000000000001E-3</v>
      </c>
      <c r="P288" s="2402">
        <v>0.65</v>
      </c>
      <c r="Q288" s="551">
        <v>52</v>
      </c>
      <c r="R288" s="1306"/>
      <c r="S288" s="5"/>
      <c r="T288" s="5"/>
      <c r="U288" s="5"/>
      <c r="V288" s="402"/>
      <c r="W288" s="402"/>
      <c r="X288" s="218"/>
      <c r="Y288" s="127"/>
      <c r="Z288" s="127"/>
      <c r="AA288" s="127"/>
      <c r="AB288" s="127"/>
      <c r="AC288" s="127"/>
      <c r="AD288" s="127"/>
      <c r="AE288" s="127"/>
      <c r="AF288" s="445"/>
      <c r="AG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/>
      <c r="AW288" s="127"/>
      <c r="AX288" s="127"/>
      <c r="AY288" s="127"/>
      <c r="AZ288" s="127"/>
      <c r="BA288" s="127"/>
      <c r="BB288" s="127"/>
      <c r="BC288" s="127"/>
      <c r="BD288" s="127"/>
      <c r="BE288" s="127"/>
      <c r="BF288" s="127"/>
      <c r="BG288" s="127"/>
    </row>
    <row r="289" spans="2:59">
      <c r="B289" s="1444" t="s">
        <v>795</v>
      </c>
      <c r="C289" s="483" t="s">
        <v>346</v>
      </c>
      <c r="D289" s="529">
        <v>180</v>
      </c>
      <c r="E289" s="2408">
        <v>8.65</v>
      </c>
      <c r="F289" s="1576">
        <v>0.14599999999999999</v>
      </c>
      <c r="G289" s="1576">
        <v>0.26</v>
      </c>
      <c r="H289" s="1126">
        <v>45.33</v>
      </c>
      <c r="I289" s="1604">
        <v>19.27</v>
      </c>
      <c r="J289" s="1604">
        <v>28.76</v>
      </c>
      <c r="K289" s="1604">
        <v>6.72</v>
      </c>
      <c r="L289" s="1604">
        <v>1.06</v>
      </c>
      <c r="M289" s="1604">
        <v>91.28</v>
      </c>
      <c r="N289" s="2556">
        <v>0</v>
      </c>
      <c r="O289" s="1604">
        <v>0</v>
      </c>
      <c r="P289" s="2491">
        <v>0.37</v>
      </c>
      <c r="Q289" s="1490">
        <v>44</v>
      </c>
      <c r="R289" s="1306"/>
      <c r="S289" s="5"/>
      <c r="T289" s="5"/>
      <c r="U289" s="5"/>
      <c r="V289" s="402"/>
      <c r="W289" s="138"/>
      <c r="X289" s="218"/>
      <c r="Y289" s="127"/>
      <c r="Z289" s="127"/>
      <c r="AA289" s="127"/>
      <c r="AB289" s="127"/>
      <c r="AC289" s="127"/>
      <c r="AD289" s="127"/>
      <c r="AE289" s="127"/>
      <c r="AF289" s="445"/>
      <c r="AG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7"/>
      <c r="AW289" s="127"/>
      <c r="AX289" s="127"/>
      <c r="AY289" s="127"/>
      <c r="AZ289" s="127"/>
      <c r="BA289" s="127"/>
      <c r="BB289" s="127"/>
      <c r="BC289" s="127"/>
      <c r="BD289" s="127"/>
      <c r="BE289" s="127"/>
      <c r="BF289" s="127"/>
      <c r="BG289" s="127"/>
    </row>
    <row r="290" spans="2:59" ht="15.75">
      <c r="B290" s="2793" t="s">
        <v>796</v>
      </c>
      <c r="C290" s="567" t="s">
        <v>622</v>
      </c>
      <c r="D290" s="529">
        <v>200</v>
      </c>
      <c r="E290" s="2408">
        <v>2.0299999999999998</v>
      </c>
      <c r="F290" s="1576">
        <v>0.01</v>
      </c>
      <c r="G290" s="1576">
        <v>0.01</v>
      </c>
      <c r="H290" s="1126">
        <v>12.08</v>
      </c>
      <c r="I290" s="1604">
        <v>50.06</v>
      </c>
      <c r="J290" s="1604">
        <v>11.34</v>
      </c>
      <c r="K290" s="1604">
        <v>4.0599999999999996</v>
      </c>
      <c r="L290" s="1604">
        <v>0.63</v>
      </c>
      <c r="M290" s="1446">
        <v>55.91</v>
      </c>
      <c r="N290" s="1446">
        <v>0</v>
      </c>
      <c r="O290" s="1446">
        <v>7.0000000000000001E-3</v>
      </c>
      <c r="P290" s="2402">
        <v>0.02</v>
      </c>
      <c r="Q290" s="551">
        <v>83</v>
      </c>
      <c r="S290" s="624"/>
      <c r="T290" s="127"/>
      <c r="U290" s="127"/>
      <c r="V290" s="138"/>
      <c r="W290" s="138"/>
      <c r="X290" s="218"/>
      <c r="Y290" s="127"/>
      <c r="Z290" s="127"/>
      <c r="AA290" s="2552"/>
      <c r="AB290" s="2179"/>
      <c r="AC290" s="2179"/>
      <c r="AD290" s="2179"/>
      <c r="AE290" s="127"/>
      <c r="AF290" s="445"/>
      <c r="AG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/>
      <c r="AZ290" s="127"/>
      <c r="BA290" s="127"/>
      <c r="BB290" s="127"/>
      <c r="BC290" s="127"/>
      <c r="BD290" s="127"/>
      <c r="BE290" s="127"/>
      <c r="BF290" s="127"/>
      <c r="BG290" s="127"/>
    </row>
    <row r="291" spans="2:59" ht="14.25" customHeight="1">
      <c r="B291" s="1041" t="s">
        <v>9</v>
      </c>
      <c r="C291" s="524" t="s">
        <v>10</v>
      </c>
      <c r="D291" s="529">
        <v>45</v>
      </c>
      <c r="E291" s="1446">
        <v>0.09</v>
      </c>
      <c r="F291" s="1446">
        <v>1.7999999999999999E-2</v>
      </c>
      <c r="G291" s="1446">
        <v>1.4999999999999999E-2</v>
      </c>
      <c r="H291" s="1121">
        <v>0</v>
      </c>
      <c r="I291" s="2459">
        <v>71.25</v>
      </c>
      <c r="J291" s="1446">
        <v>58.05</v>
      </c>
      <c r="K291" s="1446">
        <v>18.45</v>
      </c>
      <c r="L291" s="2402">
        <v>4.4999999999999998E-2</v>
      </c>
      <c r="M291" s="2407">
        <v>33.450000000000003</v>
      </c>
      <c r="N291" s="1446">
        <v>0</v>
      </c>
      <c r="O291" s="1446">
        <v>0</v>
      </c>
      <c r="P291" s="2401">
        <v>0</v>
      </c>
      <c r="Q291" s="525">
        <v>18</v>
      </c>
      <c r="R291" s="211"/>
      <c r="S291" s="127"/>
      <c r="T291" s="215"/>
      <c r="U291" s="127"/>
      <c r="V291" s="1370"/>
      <c r="W291" s="2082"/>
      <c r="X291" s="2087"/>
      <c r="Y291" s="263"/>
      <c r="Z291" s="446"/>
      <c r="AA291" s="127"/>
      <c r="AB291" s="127"/>
      <c r="AC291" s="127"/>
      <c r="AD291" s="127"/>
      <c r="AE291" s="127"/>
      <c r="AF291" s="127"/>
      <c r="AG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/>
    </row>
    <row r="292" spans="2:59" ht="12.75" customHeight="1" thickBot="1">
      <c r="B292" s="1041" t="s">
        <v>9</v>
      </c>
      <c r="C292" s="531" t="s">
        <v>643</v>
      </c>
      <c r="D292" s="544">
        <v>30</v>
      </c>
      <c r="E292" s="396">
        <v>0</v>
      </c>
      <c r="F292" s="398">
        <v>0.06</v>
      </c>
      <c r="G292" s="398">
        <v>0</v>
      </c>
      <c r="H292" s="1115">
        <v>0</v>
      </c>
      <c r="I292" s="388">
        <v>24.9</v>
      </c>
      <c r="J292" s="388">
        <v>58.2</v>
      </c>
      <c r="K292" s="398">
        <v>17.100000000000001</v>
      </c>
      <c r="L292" s="388">
        <v>0.03</v>
      </c>
      <c r="M292" s="388">
        <v>43.2</v>
      </c>
      <c r="N292" s="388">
        <v>1E-3</v>
      </c>
      <c r="O292" s="388">
        <v>0</v>
      </c>
      <c r="P292" s="1196">
        <v>0</v>
      </c>
      <c r="Q292" s="525">
        <v>19</v>
      </c>
      <c r="S292" s="41"/>
      <c r="T292" s="122"/>
      <c r="U292" s="115"/>
      <c r="V292" s="981"/>
      <c r="W292" s="981"/>
      <c r="X292" s="981"/>
      <c r="Y292" s="853"/>
      <c r="Z292" s="143"/>
      <c r="AA292" s="127"/>
      <c r="AB292" s="127"/>
      <c r="AC292" s="127"/>
      <c r="AD292" s="127"/>
      <c r="AE292" s="127"/>
      <c r="AF292" s="148"/>
      <c r="AG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27"/>
      <c r="BF292" s="127"/>
      <c r="BG292" s="127"/>
    </row>
    <row r="293" spans="2:59" ht="17.25" customHeight="1">
      <c r="B293" s="1231" t="s">
        <v>262</v>
      </c>
      <c r="D293" s="2061">
        <f>SUM(D286:D292)</f>
        <v>615</v>
      </c>
      <c r="E293" s="534">
        <f t="shared" ref="E293:P293" si="48">SUM(E286:E292)</f>
        <v>30.040000000000003</v>
      </c>
      <c r="F293" s="1075">
        <f t="shared" si="48"/>
        <v>0.32200000000000001</v>
      </c>
      <c r="G293" s="1075">
        <f t="shared" si="48"/>
        <v>0.35700000000000004</v>
      </c>
      <c r="H293" s="1222">
        <f t="shared" si="48"/>
        <v>196.19500000000002</v>
      </c>
      <c r="I293" s="1222">
        <f t="shared" si="48"/>
        <v>277.18729999999999</v>
      </c>
      <c r="J293" s="1075">
        <f t="shared" si="48"/>
        <v>202.61399999999998</v>
      </c>
      <c r="K293" s="1075">
        <f t="shared" si="48"/>
        <v>55.256</v>
      </c>
      <c r="L293" s="1075">
        <f t="shared" si="48"/>
        <v>4.3650000000000002</v>
      </c>
      <c r="M293" s="1222">
        <f t="shared" si="48"/>
        <v>386.15099999999995</v>
      </c>
      <c r="N293" s="1075">
        <f t="shared" si="48"/>
        <v>2.5000000000000001E-2</v>
      </c>
      <c r="O293" s="1075">
        <f t="shared" si="48"/>
        <v>2.9000000000000001E-2</v>
      </c>
      <c r="P293" s="1218">
        <f t="shared" si="48"/>
        <v>1.04</v>
      </c>
      <c r="Q293" s="1295"/>
      <c r="S293" s="106"/>
      <c r="T293" s="122"/>
      <c r="U293" s="11"/>
      <c r="V293" s="402"/>
      <c r="W293" s="402"/>
      <c r="X293" s="402"/>
      <c r="Y293" s="143"/>
      <c r="Z293" s="143"/>
      <c r="AA293" s="127"/>
      <c r="AB293" s="127"/>
      <c r="AC293" s="127"/>
      <c r="AD293" s="127"/>
      <c r="AE293" s="127"/>
      <c r="AF293" s="147"/>
      <c r="AG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27"/>
      <c r="BA293" s="127"/>
      <c r="BB293" s="127"/>
      <c r="BC293" s="127"/>
      <c r="BD293" s="127"/>
      <c r="BE293" s="127"/>
      <c r="BF293" s="127"/>
      <c r="BG293" s="127"/>
    </row>
    <row r="294" spans="2:59" ht="15.75" customHeight="1">
      <c r="B294" s="1197"/>
      <c r="C294" s="1198" t="s">
        <v>11</v>
      </c>
      <c r="D294" s="2026">
        <v>0.25</v>
      </c>
      <c r="E294" s="1325">
        <v>17.5</v>
      </c>
      <c r="F294" s="2479">
        <v>0.35</v>
      </c>
      <c r="G294" s="1326">
        <v>0.4</v>
      </c>
      <c r="H294" s="2475">
        <v>225</v>
      </c>
      <c r="I294" s="1327">
        <v>300</v>
      </c>
      <c r="J294" s="2474">
        <v>300</v>
      </c>
      <c r="K294" s="1331">
        <v>75</v>
      </c>
      <c r="L294" s="2479">
        <v>4.5</v>
      </c>
      <c r="M294" s="1332">
        <v>300</v>
      </c>
      <c r="N294" s="2479">
        <v>2.5000000000000001E-2</v>
      </c>
      <c r="O294" s="1326">
        <v>1.2500000000000001E-2</v>
      </c>
      <c r="P294" s="1331">
        <v>1</v>
      </c>
      <c r="Q294" s="1295"/>
      <c r="R294" s="606"/>
      <c r="S294" s="2041"/>
      <c r="T294" s="135"/>
      <c r="U294" s="116"/>
      <c r="V294" s="143"/>
      <c r="W294" s="143"/>
      <c r="X294" s="143"/>
      <c r="Y294" s="143"/>
      <c r="Z294" s="143"/>
      <c r="AA294" s="127"/>
      <c r="AB294" s="127"/>
      <c r="AC294" s="127"/>
      <c r="AD294" s="127"/>
      <c r="AE294" s="127"/>
      <c r="AF294" s="137"/>
      <c r="AG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</row>
    <row r="295" spans="2:59" ht="15" customHeight="1" thickBot="1">
      <c r="B295" s="292"/>
      <c r="C295" s="1176" t="s">
        <v>653</v>
      </c>
      <c r="D295" s="1177" t="s">
        <v>259</v>
      </c>
      <c r="E295" s="1223">
        <f t="shared" ref="E295:P295" si="49">(E293*100/E317)-25</f>
        <v>17.914285714285718</v>
      </c>
      <c r="F295" s="1224">
        <f t="shared" si="49"/>
        <v>-1.9999999999999964</v>
      </c>
      <c r="G295" s="1224">
        <f t="shared" si="49"/>
        <v>-2.6875</v>
      </c>
      <c r="H295" s="1224">
        <f t="shared" si="49"/>
        <v>-3.2005555555555532</v>
      </c>
      <c r="I295" s="1224">
        <f t="shared" si="49"/>
        <v>-1.9010583333333351</v>
      </c>
      <c r="J295" s="1224">
        <f t="shared" si="49"/>
        <v>-8.1155000000000008</v>
      </c>
      <c r="K295" s="1224">
        <f t="shared" si="49"/>
        <v>-6.5813333333333333</v>
      </c>
      <c r="L295" s="1224">
        <f t="shared" si="49"/>
        <v>-0.75</v>
      </c>
      <c r="M295" s="1224">
        <f t="shared" si="49"/>
        <v>7.1792499999999961</v>
      </c>
      <c r="N295" s="1224">
        <f t="shared" si="49"/>
        <v>0</v>
      </c>
      <c r="O295" s="1224">
        <f t="shared" si="49"/>
        <v>33.000000000000007</v>
      </c>
      <c r="P295" s="1239">
        <f t="shared" si="49"/>
        <v>1</v>
      </c>
      <c r="Q295" s="1295"/>
      <c r="R295" s="1304"/>
      <c r="S295" s="2041"/>
      <c r="T295" s="122"/>
      <c r="U295" s="118"/>
      <c r="V295" s="138"/>
      <c r="W295" s="138"/>
      <c r="X295" s="750"/>
      <c r="Y295" s="127"/>
      <c r="Z295" s="127"/>
      <c r="AA295" s="127"/>
      <c r="AB295" s="127"/>
      <c r="AC295" s="127"/>
      <c r="AD295" s="127"/>
      <c r="AE295" s="127"/>
      <c r="AF295" s="148"/>
      <c r="AG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127"/>
      <c r="BG295" s="127"/>
    </row>
    <row r="296" spans="2:59" ht="15" customHeight="1">
      <c r="B296" s="104"/>
      <c r="C296" s="510" t="s">
        <v>141</v>
      </c>
      <c r="D296" s="104"/>
      <c r="E296" s="1139"/>
      <c r="F296" s="1140"/>
      <c r="G296" s="1140"/>
      <c r="H296" s="1140"/>
      <c r="I296" s="1137"/>
      <c r="J296" s="1137"/>
      <c r="K296" s="1137"/>
      <c r="L296" s="1137"/>
      <c r="M296" s="1137"/>
      <c r="N296" s="1137"/>
      <c r="O296" s="1137"/>
      <c r="P296" s="1192"/>
      <c r="Q296" s="1295"/>
      <c r="R296" s="1305"/>
      <c r="S296" s="137"/>
      <c r="T296" s="122"/>
      <c r="U296" s="118"/>
      <c r="V296" s="682"/>
      <c r="W296" s="682"/>
      <c r="X296" s="218"/>
      <c r="Y296" s="127"/>
      <c r="Z296" s="127"/>
      <c r="AA296" s="127"/>
      <c r="AB296" s="127"/>
      <c r="AC296" s="127"/>
      <c r="AD296" s="127"/>
      <c r="AE296" s="127"/>
      <c r="AF296" s="137"/>
      <c r="AG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127"/>
      <c r="BG296" s="127"/>
    </row>
    <row r="297" spans="2:59">
      <c r="B297" s="2670" t="s">
        <v>801</v>
      </c>
      <c r="C297" s="312" t="s">
        <v>802</v>
      </c>
      <c r="D297" s="529">
        <v>60</v>
      </c>
      <c r="E297" s="396">
        <v>1.3125</v>
      </c>
      <c r="F297" s="398">
        <v>0.03</v>
      </c>
      <c r="G297" s="398">
        <v>0.04</v>
      </c>
      <c r="H297" s="1195">
        <v>784.5</v>
      </c>
      <c r="I297" s="1233">
        <v>15.75</v>
      </c>
      <c r="J297" s="388">
        <v>3.15</v>
      </c>
      <c r="K297" s="388">
        <v>2.1749999999999998</v>
      </c>
      <c r="L297" s="388">
        <v>0.4</v>
      </c>
      <c r="M297" s="388">
        <v>108.75</v>
      </c>
      <c r="N297" s="388">
        <v>1.8E-3</v>
      </c>
      <c r="O297" s="2678">
        <v>1.8000000000000001E-4</v>
      </c>
      <c r="P297" s="1196">
        <v>0.36</v>
      </c>
      <c r="Q297" s="525">
        <v>9</v>
      </c>
      <c r="R297" s="1306"/>
      <c r="S297" s="2039"/>
      <c r="T297" s="122"/>
      <c r="U297" s="118"/>
      <c r="V297" s="682"/>
      <c r="W297" s="682"/>
      <c r="X297" s="218"/>
      <c r="Y297" s="127"/>
      <c r="Z297" s="127"/>
      <c r="AA297" s="127"/>
      <c r="AB297" s="127"/>
      <c r="AC297" s="127"/>
      <c r="AD297" s="127"/>
      <c r="AE297" s="127"/>
      <c r="AF297" s="127"/>
      <c r="AG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</row>
    <row r="298" spans="2:59">
      <c r="B298" s="2044" t="s">
        <v>798</v>
      </c>
      <c r="C298" s="524" t="s">
        <v>255</v>
      </c>
      <c r="D298" s="529">
        <v>250</v>
      </c>
      <c r="E298" s="2424">
        <v>1.7999999999999999E-2</v>
      </c>
      <c r="F298" s="403">
        <v>9.2999999999999999E-2</v>
      </c>
      <c r="G298" s="403">
        <v>0.18099999999999999</v>
      </c>
      <c r="H298" s="1121">
        <v>79.424999999999997</v>
      </c>
      <c r="I298" s="1446">
        <v>12.505000000000001</v>
      </c>
      <c r="J298" s="1446">
        <v>4.3099999999999996</v>
      </c>
      <c r="K298" s="1446">
        <v>9.5250000000000004</v>
      </c>
      <c r="L298" s="1446">
        <v>0.64900000000000002</v>
      </c>
      <c r="M298" s="1446">
        <v>48.58</v>
      </c>
      <c r="N298" s="1446">
        <v>7.0000000000000001E-3</v>
      </c>
      <c r="O298" s="1446">
        <v>2E-3</v>
      </c>
      <c r="P298" s="2817">
        <v>0.86299999999999999</v>
      </c>
      <c r="Q298" s="732">
        <v>27</v>
      </c>
      <c r="R298" s="1304"/>
      <c r="S298" s="137"/>
      <c r="T298" s="122"/>
      <c r="U298" s="118"/>
      <c r="V298" s="402"/>
      <c r="W298" s="402"/>
      <c r="X298" s="218"/>
      <c r="Y298" s="127"/>
      <c r="Z298" s="127"/>
      <c r="AA298" s="127"/>
      <c r="AB298" s="127"/>
      <c r="AC298" s="127"/>
      <c r="AD298" s="127"/>
      <c r="AE298" s="127"/>
      <c r="AF298" s="127"/>
      <c r="AG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27"/>
      <c r="BF298" s="127"/>
      <c r="BG298" s="127"/>
    </row>
    <row r="299" spans="2:59" ht="13.5" customHeight="1">
      <c r="B299" s="1041" t="s">
        <v>799</v>
      </c>
      <c r="C299" s="326" t="s">
        <v>455</v>
      </c>
      <c r="D299" s="529">
        <v>100</v>
      </c>
      <c r="E299" s="2424">
        <v>5.6000000000000001E-2</v>
      </c>
      <c r="F299" s="403">
        <v>9.0999999999999998E-2</v>
      </c>
      <c r="G299" s="403">
        <v>0.161</v>
      </c>
      <c r="H299" s="1121">
        <v>47.52</v>
      </c>
      <c r="I299" s="1446">
        <v>21.04</v>
      </c>
      <c r="J299" s="1446">
        <v>62.29</v>
      </c>
      <c r="K299" s="1446">
        <v>8.8450000000000006</v>
      </c>
      <c r="L299" s="1446">
        <v>2.7719999999999998</v>
      </c>
      <c r="M299" s="1446">
        <v>40.277999999999999</v>
      </c>
      <c r="N299" s="1446">
        <v>0</v>
      </c>
      <c r="O299" s="1446">
        <v>8.0000000000000002E-3</v>
      </c>
      <c r="P299" s="2402">
        <v>0.11</v>
      </c>
      <c r="Q299" s="551">
        <v>67</v>
      </c>
      <c r="R299" s="1305"/>
      <c r="S299" s="137"/>
      <c r="T299" s="122"/>
      <c r="U299" s="118"/>
      <c r="V299" s="217"/>
      <c r="W299" s="217"/>
      <c r="X299" s="750"/>
      <c r="Y299" s="127"/>
      <c r="Z299" s="127"/>
      <c r="AA299" s="127"/>
      <c r="AB299" s="127"/>
      <c r="AC299" s="127"/>
      <c r="AD299" s="127"/>
      <c r="AE299" s="127"/>
      <c r="AF299" s="127"/>
      <c r="AG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  <c r="BC299" s="127"/>
      <c r="BD299" s="127"/>
      <c r="BE299" s="127"/>
      <c r="BF299" s="127"/>
      <c r="BG299" s="127"/>
    </row>
    <row r="300" spans="2:59" ht="14.25" customHeight="1">
      <c r="B300" s="2472" t="s">
        <v>906</v>
      </c>
      <c r="C300" s="567" t="s">
        <v>353</v>
      </c>
      <c r="D300" s="315" t="s">
        <v>664</v>
      </c>
      <c r="E300" s="2448">
        <v>8.3450000000000006</v>
      </c>
      <c r="F300" s="2449">
        <v>0.12</v>
      </c>
      <c r="G300" s="2435">
        <v>0.113</v>
      </c>
      <c r="H300" s="2557">
        <v>63.08</v>
      </c>
      <c r="I300" s="2438">
        <v>17.2</v>
      </c>
      <c r="J300" s="702">
        <v>13.69</v>
      </c>
      <c r="K300" s="2438">
        <v>9.391</v>
      </c>
      <c r="L300" s="702">
        <v>1.115</v>
      </c>
      <c r="M300" s="2438">
        <v>1.526</v>
      </c>
      <c r="N300" s="702">
        <v>7.0000000000000001E-3</v>
      </c>
      <c r="O300" s="2438">
        <v>3.0000000000000001E-3</v>
      </c>
      <c r="P300" s="2458">
        <v>6.0000000000000001E-3</v>
      </c>
      <c r="Q300" s="560">
        <v>45</v>
      </c>
      <c r="R300" s="1306"/>
      <c r="S300" s="127"/>
      <c r="T300" s="136"/>
      <c r="U300" s="127"/>
      <c r="V300" s="138"/>
      <c r="W300" s="138"/>
      <c r="X300" s="218"/>
      <c r="Y300" s="127"/>
      <c r="Z300" s="127"/>
      <c r="AA300" s="127"/>
      <c r="AB300" s="127"/>
      <c r="AC300" s="127"/>
      <c r="AD300" s="127"/>
      <c r="AE300" s="127"/>
      <c r="AF300" s="127"/>
      <c r="AG300" s="127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27"/>
      <c r="BA300" s="127"/>
      <c r="BB300" s="127"/>
      <c r="BC300" s="127"/>
      <c r="BD300" s="127"/>
      <c r="BE300" s="127"/>
      <c r="BF300" s="127"/>
      <c r="BG300" s="127"/>
    </row>
    <row r="301" spans="2:59" ht="13.5" customHeight="1">
      <c r="B301" s="2796"/>
      <c r="C301" s="2506" t="s">
        <v>563</v>
      </c>
      <c r="D301" s="2505"/>
      <c r="E301" s="700"/>
      <c r="F301" s="701"/>
      <c r="G301" s="361"/>
      <c r="H301" s="1245"/>
      <c r="J301" s="1080"/>
      <c r="L301" s="1080"/>
      <c r="N301" s="1080"/>
      <c r="P301" s="922"/>
      <c r="Q301" s="566"/>
      <c r="S301" s="127"/>
      <c r="T301" s="136"/>
      <c r="U301" s="127"/>
      <c r="V301" s="138"/>
      <c r="W301" s="138"/>
      <c r="X301" s="218"/>
      <c r="Y301" s="127"/>
      <c r="Z301" s="127"/>
      <c r="AA301" s="127"/>
      <c r="AB301" s="127"/>
      <c r="AC301" s="127"/>
      <c r="AD301" s="127"/>
      <c r="AE301" s="127"/>
      <c r="AF301" s="127"/>
      <c r="AG301" s="127"/>
      <c r="AK301" s="127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/>
      <c r="AZ301" s="127"/>
      <c r="BA301" s="127"/>
      <c r="BB301" s="127"/>
      <c r="BC301" s="127"/>
      <c r="BD301" s="127"/>
      <c r="BE301" s="127"/>
      <c r="BF301" s="127"/>
      <c r="BG301" s="127"/>
    </row>
    <row r="302" spans="2:59" ht="14.25" customHeight="1">
      <c r="B302" s="1041" t="s">
        <v>856</v>
      </c>
      <c r="C302" s="389" t="s">
        <v>551</v>
      </c>
      <c r="D302" s="529">
        <v>200</v>
      </c>
      <c r="E302" s="270">
        <v>2.33</v>
      </c>
      <c r="F302" s="390">
        <v>2E-3</v>
      </c>
      <c r="G302" s="390">
        <v>4.0000000000000001E-3</v>
      </c>
      <c r="H302" s="730">
        <v>0</v>
      </c>
      <c r="I302" s="296">
        <v>70.400000000000006</v>
      </c>
      <c r="J302" s="296">
        <v>36</v>
      </c>
      <c r="K302" s="296">
        <v>0.8</v>
      </c>
      <c r="L302" s="296">
        <v>1.31</v>
      </c>
      <c r="M302" s="296">
        <v>152</v>
      </c>
      <c r="N302" s="1446">
        <v>0</v>
      </c>
      <c r="O302" s="1446">
        <v>0</v>
      </c>
      <c r="P302" s="2402">
        <v>0</v>
      </c>
      <c r="Q302" s="1550">
        <v>72</v>
      </c>
      <c r="S302" s="127"/>
      <c r="T302" s="136"/>
      <c r="U302" s="127"/>
      <c r="V302" s="138"/>
      <c r="W302" s="138"/>
      <c r="X302" s="218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36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127"/>
      <c r="BG302" s="127"/>
    </row>
    <row r="303" spans="2:59" ht="16.5" customHeight="1">
      <c r="B303" s="1041" t="s">
        <v>9</v>
      </c>
      <c r="C303" s="432" t="s">
        <v>10</v>
      </c>
      <c r="D303" s="529">
        <v>60</v>
      </c>
      <c r="E303" s="1446">
        <v>0.12</v>
      </c>
      <c r="F303" s="1446">
        <v>2.1000000000000001E-2</v>
      </c>
      <c r="G303" s="1446">
        <v>0.02</v>
      </c>
      <c r="H303" s="1121">
        <v>0</v>
      </c>
      <c r="I303" s="2459">
        <v>95</v>
      </c>
      <c r="J303" s="1446">
        <v>77.400000000000006</v>
      </c>
      <c r="K303" s="1446">
        <v>24.6</v>
      </c>
      <c r="L303" s="2402">
        <v>0.06</v>
      </c>
      <c r="M303" s="2404">
        <v>44.6</v>
      </c>
      <c r="N303" s="1446">
        <v>0</v>
      </c>
      <c r="O303" s="1446">
        <v>0</v>
      </c>
      <c r="P303" s="2401">
        <v>0</v>
      </c>
      <c r="Q303" s="525">
        <v>18</v>
      </c>
      <c r="R303" s="211"/>
      <c r="S303" s="127"/>
      <c r="T303" s="136"/>
      <c r="U303" s="127"/>
      <c r="V303" s="402"/>
      <c r="W303" s="138"/>
      <c r="X303" s="218"/>
      <c r="Y303" s="127"/>
      <c r="Z303" s="127"/>
      <c r="AA303" s="127"/>
      <c r="AB303" s="127"/>
      <c r="AC303" s="127"/>
      <c r="AD303" s="127"/>
      <c r="AE303" s="127"/>
      <c r="AF303" s="137"/>
      <c r="AG303" s="127"/>
      <c r="AH303" s="136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27"/>
      <c r="BF303" s="127"/>
      <c r="BG303" s="127"/>
    </row>
    <row r="304" spans="2:59" ht="12.75" customHeight="1">
      <c r="B304" s="2794" t="s">
        <v>9</v>
      </c>
      <c r="C304" s="483" t="s">
        <v>643</v>
      </c>
      <c r="D304" s="1382">
        <v>40</v>
      </c>
      <c r="E304" s="396">
        <v>0</v>
      </c>
      <c r="F304" s="398">
        <v>0.08</v>
      </c>
      <c r="G304" s="398">
        <v>0</v>
      </c>
      <c r="H304" s="730">
        <v>0</v>
      </c>
      <c r="I304" s="296">
        <v>33.200000000000003</v>
      </c>
      <c r="J304" s="296">
        <v>60.54</v>
      </c>
      <c r="K304" s="390">
        <v>19.68</v>
      </c>
      <c r="L304" s="296">
        <v>0.04</v>
      </c>
      <c r="M304" s="296">
        <v>57.6</v>
      </c>
      <c r="N304" s="296">
        <v>1E-3</v>
      </c>
      <c r="O304" s="1193">
        <v>2.0000000000000001E-4</v>
      </c>
      <c r="P304" s="1138">
        <v>0</v>
      </c>
      <c r="Q304" s="525">
        <v>19</v>
      </c>
      <c r="S304" s="127"/>
      <c r="T304" s="136"/>
      <c r="U304" s="127"/>
      <c r="V304" s="660"/>
      <c r="W304" s="2082"/>
      <c r="X304" s="2082"/>
      <c r="Y304" s="263"/>
      <c r="Z304" s="446"/>
      <c r="AA304" s="127"/>
      <c r="AB304" s="127"/>
      <c r="AC304" s="127"/>
      <c r="AD304" s="127"/>
      <c r="AE304" s="127"/>
      <c r="AF304" s="137"/>
      <c r="AG304" s="148"/>
      <c r="AH304" s="215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127"/>
      <c r="BG304" s="127"/>
    </row>
    <row r="305" spans="2:59" ht="15.75" thickBot="1">
      <c r="B305" s="2802" t="s">
        <v>728</v>
      </c>
      <c r="C305" s="306" t="s">
        <v>734</v>
      </c>
      <c r="D305" s="544">
        <v>105</v>
      </c>
      <c r="E305" s="1604">
        <v>60</v>
      </c>
      <c r="F305" s="1604">
        <v>4.2000000000000003E-2</v>
      </c>
      <c r="G305" s="1604">
        <v>0.06</v>
      </c>
      <c r="H305" s="1603">
        <v>8.4</v>
      </c>
      <c r="I305" s="1604">
        <v>35.99</v>
      </c>
      <c r="J305" s="1604">
        <v>24</v>
      </c>
      <c r="K305" s="1604">
        <v>3.4390000000000001</v>
      </c>
      <c r="L305" s="1604">
        <v>0.29399999999999998</v>
      </c>
      <c r="M305" s="1604">
        <v>66.849999999999994</v>
      </c>
      <c r="N305" s="1604">
        <v>0</v>
      </c>
      <c r="O305" s="1604">
        <v>0</v>
      </c>
      <c r="P305" s="1604">
        <v>0</v>
      </c>
      <c r="Q305" s="719">
        <v>71</v>
      </c>
      <c r="R305" s="606"/>
      <c r="S305" s="127"/>
      <c r="T305" s="136"/>
      <c r="U305" s="127"/>
      <c r="V305" s="981"/>
      <c r="W305" s="981"/>
      <c r="X305" s="981"/>
      <c r="Y305" s="853"/>
      <c r="Z305" s="143"/>
      <c r="AA305" s="127"/>
      <c r="AB305" s="127"/>
      <c r="AC305" s="127"/>
      <c r="AD305" s="127"/>
      <c r="AE305" s="127"/>
      <c r="AF305" s="138"/>
      <c r="AG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127"/>
      <c r="BG305" s="127"/>
    </row>
    <row r="306" spans="2:59">
      <c r="B306" s="1231" t="s">
        <v>247</v>
      </c>
      <c r="C306" s="777"/>
      <c r="D306" s="2061">
        <f>D297+D298+D299+D302+D303+D304+D305+150+30</f>
        <v>995</v>
      </c>
      <c r="E306" s="545">
        <f t="shared" ref="E306:P306" si="50">SUM(E297:E305)</f>
        <v>72.1815</v>
      </c>
      <c r="F306" s="1075">
        <f t="shared" si="50"/>
        <v>0.47899999999999998</v>
      </c>
      <c r="G306" s="1075">
        <f t="shared" si="50"/>
        <v>0.57899999999999996</v>
      </c>
      <c r="H306" s="1222">
        <f t="shared" si="50"/>
        <v>982.92499999999995</v>
      </c>
      <c r="I306" s="1222">
        <f t="shared" si="50"/>
        <v>301.08500000000004</v>
      </c>
      <c r="J306" s="1075">
        <f t="shared" si="50"/>
        <v>281.38</v>
      </c>
      <c r="K306" s="1075">
        <f t="shared" si="50"/>
        <v>78.454999999999984</v>
      </c>
      <c r="L306" s="1075">
        <f t="shared" si="50"/>
        <v>6.64</v>
      </c>
      <c r="M306" s="1075">
        <f t="shared" si="50"/>
        <v>520.18400000000008</v>
      </c>
      <c r="N306" s="1075">
        <f t="shared" si="50"/>
        <v>1.6800000000000002E-2</v>
      </c>
      <c r="O306" s="1075">
        <f t="shared" si="50"/>
        <v>1.3380000000000001E-2</v>
      </c>
      <c r="P306" s="1218">
        <f t="shared" si="50"/>
        <v>1.339</v>
      </c>
      <c r="Q306" s="1295"/>
      <c r="R306" s="1304"/>
      <c r="S306" s="127"/>
      <c r="T306" s="136"/>
      <c r="U306" s="127"/>
      <c r="V306" s="402"/>
      <c r="W306" s="402"/>
      <c r="X306" s="402"/>
      <c r="Y306" s="143"/>
      <c r="Z306" s="143"/>
      <c r="AA306" s="127"/>
      <c r="AB306" s="127"/>
      <c r="AC306" s="127"/>
      <c r="AD306" s="127"/>
      <c r="AE306" s="127"/>
      <c r="AF306" s="245"/>
      <c r="AG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</row>
    <row r="307" spans="2:59" ht="15.75">
      <c r="B307" s="1197"/>
      <c r="C307" s="1198" t="s">
        <v>11</v>
      </c>
      <c r="D307" s="2026">
        <v>0.35</v>
      </c>
      <c r="E307" s="2529">
        <v>24.5</v>
      </c>
      <c r="F307" s="1244">
        <v>0.49</v>
      </c>
      <c r="G307" s="1323">
        <v>0.56000000000000005</v>
      </c>
      <c r="H307" s="1322">
        <v>315</v>
      </c>
      <c r="I307" s="1244">
        <v>420</v>
      </c>
      <c r="J307" s="1323">
        <v>420</v>
      </c>
      <c r="K307" s="1322">
        <v>105</v>
      </c>
      <c r="L307" s="1244">
        <v>6.3</v>
      </c>
      <c r="M307" s="1324">
        <v>420</v>
      </c>
      <c r="N307" s="1244">
        <v>3.5000000000000003E-2</v>
      </c>
      <c r="O307" s="1323">
        <v>1.7500000000000002E-2</v>
      </c>
      <c r="P307" s="1322">
        <v>1.4</v>
      </c>
      <c r="Q307" s="1295"/>
      <c r="R307" s="1305"/>
      <c r="S307" s="148"/>
      <c r="T307" s="215"/>
      <c r="U307" s="127"/>
      <c r="V307" s="143"/>
      <c r="W307" s="143"/>
      <c r="X307" s="143"/>
      <c r="Y307" s="143"/>
      <c r="Z307" s="143"/>
      <c r="AA307" s="127"/>
      <c r="AB307" s="127"/>
      <c r="AC307" s="127"/>
      <c r="AD307" s="127"/>
      <c r="AE307" s="127"/>
      <c r="AF307" s="245"/>
      <c r="AG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/>
      <c r="BD307" s="127"/>
      <c r="BE307" s="127"/>
      <c r="BF307" s="127"/>
      <c r="BG307" s="127"/>
    </row>
    <row r="308" spans="2:59" ht="15.75" thickBot="1">
      <c r="B308" s="292"/>
      <c r="C308" s="1176" t="s">
        <v>653</v>
      </c>
      <c r="D308" s="1177" t="s">
        <v>259</v>
      </c>
      <c r="E308" s="1223">
        <f t="shared" ref="E308:P308" si="51">(E306*100/E317)-35</f>
        <v>68.116428571428571</v>
      </c>
      <c r="F308" s="1224">
        <f t="shared" si="51"/>
        <v>-0.7857142857142847</v>
      </c>
      <c r="G308" s="1224">
        <f t="shared" si="51"/>
        <v>1.1875</v>
      </c>
      <c r="H308" s="1224">
        <f t="shared" si="51"/>
        <v>74.213888888888889</v>
      </c>
      <c r="I308" s="1224">
        <f t="shared" si="51"/>
        <v>-9.9095833333333303</v>
      </c>
      <c r="J308" s="1224">
        <f t="shared" si="51"/>
        <v>-11.551666666666666</v>
      </c>
      <c r="K308" s="1224">
        <f t="shared" si="51"/>
        <v>-8.8483333333333398</v>
      </c>
      <c r="L308" s="1224">
        <f t="shared" si="51"/>
        <v>1.8888888888888857</v>
      </c>
      <c r="M308" s="1224">
        <f t="shared" si="51"/>
        <v>8.3486666666666736</v>
      </c>
      <c r="N308" s="1224">
        <f t="shared" si="51"/>
        <v>-18.2</v>
      </c>
      <c r="O308" s="1224">
        <f t="shared" si="51"/>
        <v>-8.2399999999999984</v>
      </c>
      <c r="P308" s="1239">
        <f t="shared" si="51"/>
        <v>-1.5249999999999986</v>
      </c>
      <c r="Q308" s="1295"/>
      <c r="R308" s="1306"/>
      <c r="S308" s="698"/>
      <c r="T308" s="122"/>
      <c r="U308" s="118"/>
      <c r="V308" s="402"/>
      <c r="W308" s="402"/>
      <c r="X308" s="218"/>
      <c r="Y308" s="127"/>
      <c r="Z308" s="770"/>
      <c r="AA308" s="127"/>
      <c r="AB308" s="127"/>
      <c r="AC308" s="127"/>
      <c r="AD308" s="127"/>
      <c r="AE308" s="127"/>
      <c r="AF308" s="127"/>
      <c r="AG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127"/>
      <c r="BG308" s="127"/>
    </row>
    <row r="309" spans="2:59" ht="18" customHeight="1">
      <c r="B309" s="572"/>
      <c r="C309" s="821" t="s">
        <v>303</v>
      </c>
      <c r="D309" s="104"/>
      <c r="E309" s="63"/>
      <c r="F309" s="539"/>
      <c r="G309" s="539"/>
      <c r="H309" s="539"/>
      <c r="I309" s="1051"/>
      <c r="J309" s="1051"/>
      <c r="K309" s="1097"/>
      <c r="L309" s="1051"/>
      <c r="M309" s="1051"/>
      <c r="N309" s="1051"/>
      <c r="O309" s="1051"/>
      <c r="P309" s="1151"/>
      <c r="Q309" s="1295"/>
      <c r="S309" s="2039"/>
      <c r="T309" s="122"/>
      <c r="U309" s="401"/>
      <c r="V309" s="402"/>
      <c r="W309" s="402"/>
      <c r="X309" s="218"/>
      <c r="Y309" s="127"/>
      <c r="Z309" s="683"/>
      <c r="AA309" s="127"/>
      <c r="AB309" s="127"/>
      <c r="AC309" s="127"/>
      <c r="AD309" s="127"/>
      <c r="AE309" s="127"/>
      <c r="AF309" s="646"/>
      <c r="AG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127"/>
      <c r="BG309" s="127"/>
    </row>
    <row r="310" spans="2:59" ht="17.25" customHeight="1">
      <c r="B310" s="2044" t="s">
        <v>803</v>
      </c>
      <c r="C310" s="824" t="s">
        <v>554</v>
      </c>
      <c r="D310" s="434">
        <v>200</v>
      </c>
      <c r="E310" s="2396">
        <v>1.1399999999999999</v>
      </c>
      <c r="F310" s="395">
        <v>0</v>
      </c>
      <c r="G310" s="395">
        <v>5.0000000000000001E-3</v>
      </c>
      <c r="H310" s="1121">
        <v>0.23</v>
      </c>
      <c r="I310" s="1446">
        <v>4.7858000000000001</v>
      </c>
      <c r="J310" s="1446">
        <v>4.9000000000000004</v>
      </c>
      <c r="K310" s="1446">
        <v>2.6</v>
      </c>
      <c r="L310" s="1446">
        <v>0.435</v>
      </c>
      <c r="M310" s="1446">
        <v>46.699399999999997</v>
      </c>
      <c r="N310" s="1446">
        <v>0</v>
      </c>
      <c r="O310" s="1446">
        <v>0</v>
      </c>
      <c r="P310" s="2402">
        <v>0.224</v>
      </c>
      <c r="Q310" s="525">
        <v>74</v>
      </c>
      <c r="S310" s="53"/>
      <c r="T310" s="122"/>
      <c r="U310" s="118"/>
      <c r="V310" s="138"/>
      <c r="W310" s="138"/>
      <c r="X310" s="750"/>
      <c r="Y310" s="127"/>
      <c r="Z310" s="683"/>
      <c r="AA310" s="127"/>
      <c r="AB310" s="127"/>
      <c r="AC310" s="127"/>
      <c r="AD310" s="127"/>
      <c r="AE310" s="127"/>
      <c r="AF310" s="257"/>
      <c r="AG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27"/>
      <c r="BF310" s="127"/>
      <c r="BG310" s="127"/>
    </row>
    <row r="311" spans="2:59" ht="18.75" customHeight="1">
      <c r="B311" s="300" t="s">
        <v>668</v>
      </c>
      <c r="C311" s="2165" t="s">
        <v>669</v>
      </c>
      <c r="D311" s="519">
        <v>100</v>
      </c>
      <c r="E311" s="2448">
        <v>1.07</v>
      </c>
      <c r="F311" s="397">
        <v>0.04</v>
      </c>
      <c r="G311" s="2432">
        <v>0.16</v>
      </c>
      <c r="H311" s="1195">
        <v>89.9</v>
      </c>
      <c r="I311" s="2437">
        <v>75.099999999999994</v>
      </c>
      <c r="J311" s="1233">
        <v>41.28</v>
      </c>
      <c r="K311" s="2437">
        <v>8.86</v>
      </c>
      <c r="L311" s="1233">
        <v>1.53</v>
      </c>
      <c r="M311" s="2437">
        <v>12.7</v>
      </c>
      <c r="N311" s="1233">
        <v>8.9999999999999993E-3</v>
      </c>
      <c r="O311" s="2437">
        <v>8.8999999999999999E-3</v>
      </c>
      <c r="P311" s="2458">
        <v>0.24</v>
      </c>
      <c r="Q311" s="560">
        <v>53</v>
      </c>
      <c r="S311" s="11"/>
      <c r="T311" s="135"/>
      <c r="U311" s="127"/>
      <c r="V311" s="660"/>
      <c r="W311" s="2082"/>
      <c r="X311" s="2082"/>
      <c r="Y311" s="263"/>
      <c r="Z311" s="446"/>
      <c r="AA311" s="127"/>
      <c r="AB311" s="127"/>
      <c r="AC311" s="127"/>
      <c r="AD311" s="127"/>
      <c r="AE311" s="127"/>
      <c r="AF311" s="217"/>
      <c r="AG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127"/>
      <c r="BG311" s="127"/>
    </row>
    <row r="312" spans="2:59" ht="12.75" customHeight="1" thickBot="1">
      <c r="B312" s="2057" t="s">
        <v>9</v>
      </c>
      <c r="C312" s="941" t="s">
        <v>643</v>
      </c>
      <c r="D312" s="1482">
        <v>50</v>
      </c>
      <c r="E312" s="396">
        <v>0</v>
      </c>
      <c r="F312" s="398">
        <v>0.1</v>
      </c>
      <c r="G312" s="398">
        <v>0</v>
      </c>
      <c r="H312" s="1050">
        <v>0</v>
      </c>
      <c r="I312" s="296">
        <v>41.5</v>
      </c>
      <c r="J312" s="296">
        <v>75.98</v>
      </c>
      <c r="K312" s="296">
        <v>22.8</v>
      </c>
      <c r="L312" s="296">
        <v>0.05</v>
      </c>
      <c r="M312" s="1446">
        <v>72</v>
      </c>
      <c r="N312" s="1446">
        <v>1.25E-3</v>
      </c>
      <c r="O312" s="1446">
        <v>0</v>
      </c>
      <c r="P312" s="2401">
        <v>0</v>
      </c>
      <c r="Q312" s="1557">
        <v>19</v>
      </c>
      <c r="S312" s="41"/>
      <c r="T312" s="122"/>
      <c r="U312" s="137"/>
      <c r="V312" s="981"/>
      <c r="W312" s="981"/>
      <c r="X312" s="981"/>
      <c r="Y312" s="2805"/>
      <c r="Z312" s="143"/>
      <c r="AA312" s="127"/>
      <c r="AB312" s="127"/>
      <c r="AC312" s="127"/>
      <c r="AD312" s="127"/>
      <c r="AE312" s="127"/>
      <c r="AF312" s="664"/>
      <c r="AG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27"/>
      <c r="BF312" s="127"/>
      <c r="BG312" s="127"/>
    </row>
    <row r="313" spans="2:59" ht="15.75" customHeight="1">
      <c r="B313" s="533" t="s">
        <v>330</v>
      </c>
      <c r="C313" s="758"/>
      <c r="D313" s="548">
        <f>SUM(D310:D312)</f>
        <v>350</v>
      </c>
      <c r="E313" s="545">
        <f t="shared" ref="E313:P313" si="52">SUM(E310:E312)</f>
        <v>2.21</v>
      </c>
      <c r="F313" s="1075">
        <f t="shared" si="52"/>
        <v>0.14000000000000001</v>
      </c>
      <c r="G313" s="1075">
        <f t="shared" si="52"/>
        <v>0.16500000000000001</v>
      </c>
      <c r="H313" s="1075">
        <f t="shared" si="52"/>
        <v>90.13000000000001</v>
      </c>
      <c r="I313" s="1222">
        <f t="shared" si="52"/>
        <v>121.38579999999999</v>
      </c>
      <c r="J313" s="1075">
        <f t="shared" si="52"/>
        <v>122.16</v>
      </c>
      <c r="K313" s="1075">
        <f t="shared" si="52"/>
        <v>34.26</v>
      </c>
      <c r="L313" s="1075">
        <f t="shared" si="52"/>
        <v>2.0150000000000001</v>
      </c>
      <c r="M313" s="1075">
        <f t="shared" si="52"/>
        <v>131.39940000000001</v>
      </c>
      <c r="N313" s="1075">
        <f t="shared" si="52"/>
        <v>1.0249999999999999E-2</v>
      </c>
      <c r="O313" s="1075">
        <f t="shared" si="52"/>
        <v>8.8999999999999999E-3</v>
      </c>
      <c r="P313" s="1232">
        <f t="shared" si="52"/>
        <v>0.46399999999999997</v>
      </c>
      <c r="Q313" s="357"/>
      <c r="S313" s="106"/>
      <c r="T313" s="122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</row>
    <row r="314" spans="2:59" ht="14.25" customHeight="1">
      <c r="B314" s="1197"/>
      <c r="C314" s="1198" t="s">
        <v>11</v>
      </c>
      <c r="D314" s="2024">
        <v>0.1</v>
      </c>
      <c r="E314" s="2529">
        <v>7</v>
      </c>
      <c r="F314" s="1244">
        <v>0.14000000000000001</v>
      </c>
      <c r="G314" s="1323">
        <v>0.16</v>
      </c>
      <c r="H314" s="1322">
        <v>90</v>
      </c>
      <c r="I314" s="1244">
        <v>120</v>
      </c>
      <c r="J314" s="1323">
        <v>120</v>
      </c>
      <c r="K314" s="1322">
        <v>30</v>
      </c>
      <c r="L314" s="1244">
        <v>1.8</v>
      </c>
      <c r="M314" s="1324">
        <v>120</v>
      </c>
      <c r="N314" s="1244">
        <v>0.01</v>
      </c>
      <c r="O314" s="1323">
        <v>5.0000000000000001E-3</v>
      </c>
      <c r="P314" s="2533">
        <v>0.4</v>
      </c>
      <c r="Q314" s="357"/>
      <c r="S314" s="41"/>
      <c r="T314" s="122"/>
      <c r="U314" s="118"/>
      <c r="V314" s="127"/>
      <c r="W314" s="127"/>
      <c r="X314" s="127"/>
      <c r="Y314" s="127"/>
      <c r="Z314" s="127"/>
      <c r="AA314" s="127"/>
      <c r="AB314" s="127"/>
      <c r="AC314" s="127"/>
      <c r="AD314" s="127"/>
      <c r="AE314" s="127"/>
      <c r="AF314" s="127"/>
      <c r="AG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</row>
    <row r="315" spans="2:59" ht="15.75" thickBot="1">
      <c r="B315" s="292"/>
      <c r="C315" s="1176" t="s">
        <v>653</v>
      </c>
      <c r="D315" s="1177" t="s">
        <v>259</v>
      </c>
      <c r="E315" s="1223">
        <f t="shared" ref="E315:P315" si="53">(E313*100/E317)-10</f>
        <v>-6.8428571428571434</v>
      </c>
      <c r="F315" s="1224">
        <f t="shared" si="53"/>
        <v>0</v>
      </c>
      <c r="G315" s="1224">
        <f t="shared" si="53"/>
        <v>0.3125</v>
      </c>
      <c r="H315" s="1224">
        <f t="shared" si="53"/>
        <v>1.4444444444446702E-2</v>
      </c>
      <c r="I315" s="1224">
        <f t="shared" si="53"/>
        <v>0.11548333333333183</v>
      </c>
      <c r="J315" s="1224">
        <f t="shared" si="53"/>
        <v>0.17999999999999972</v>
      </c>
      <c r="K315" s="1224">
        <f t="shared" si="53"/>
        <v>1.42</v>
      </c>
      <c r="L315" s="1224">
        <f t="shared" si="53"/>
        <v>1.1944444444444446</v>
      </c>
      <c r="M315" s="1224">
        <f t="shared" si="53"/>
        <v>0.94995000000000118</v>
      </c>
      <c r="N315" s="1224">
        <f t="shared" si="53"/>
        <v>0.24999999999999822</v>
      </c>
      <c r="O315" s="1224">
        <f t="shared" si="53"/>
        <v>7.8000000000000007</v>
      </c>
      <c r="P315" s="1239">
        <f t="shared" si="53"/>
        <v>1.5999999999999996</v>
      </c>
      <c r="Q315" s="357"/>
      <c r="S315" s="137"/>
      <c r="T315" s="122"/>
      <c r="U315" s="118"/>
      <c r="V315" s="127"/>
      <c r="W315" s="127"/>
      <c r="X315" s="127"/>
      <c r="Y315" s="127"/>
      <c r="Z315" s="127"/>
      <c r="AA315" s="127"/>
      <c r="AB315" s="127"/>
      <c r="AC315" s="127"/>
      <c r="AD315" s="127"/>
      <c r="AE315" s="127"/>
      <c r="AF315" s="127"/>
      <c r="AG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</row>
    <row r="316" spans="2:59" ht="15.75" thickBot="1">
      <c r="E316" s="1220"/>
      <c r="F316" s="1220"/>
      <c r="G316" s="1220"/>
      <c r="H316" s="1275"/>
      <c r="I316" s="1275"/>
      <c r="J316" s="1220"/>
      <c r="K316" s="1220"/>
      <c r="L316" s="1220"/>
      <c r="M316" s="1220"/>
      <c r="N316" s="1220"/>
      <c r="O316" s="1220"/>
      <c r="P316" s="1220"/>
      <c r="Q316" s="357"/>
      <c r="S316" s="137"/>
      <c r="T316" s="122"/>
      <c r="U316" s="118"/>
      <c r="V316" s="127"/>
      <c r="W316" s="127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</row>
    <row r="317" spans="2:59" ht="15.75" thickBot="1">
      <c r="B317" s="2197" t="s">
        <v>679</v>
      </c>
      <c r="C317" s="2013"/>
      <c r="D317" s="2014">
        <v>1</v>
      </c>
      <c r="E317" s="2015">
        <v>70</v>
      </c>
      <c r="F317" s="2016">
        <v>1.4</v>
      </c>
      <c r="G317" s="2016">
        <v>1.6</v>
      </c>
      <c r="H317" s="2017">
        <v>900</v>
      </c>
      <c r="I317" s="2018">
        <v>1200</v>
      </c>
      <c r="J317" s="2018">
        <v>1200</v>
      </c>
      <c r="K317" s="2018">
        <v>300</v>
      </c>
      <c r="L317" s="2018">
        <v>18</v>
      </c>
      <c r="M317" s="2018">
        <v>1200</v>
      </c>
      <c r="N317" s="2018">
        <v>0.1</v>
      </c>
      <c r="O317" s="2018">
        <v>0.05</v>
      </c>
      <c r="P317" s="2019">
        <v>4</v>
      </c>
      <c r="Q317" s="357"/>
      <c r="S317" s="39"/>
      <c r="T317" s="122"/>
      <c r="U317" s="118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</row>
    <row r="318" spans="2:59" ht="16.5" customHeight="1" thickBot="1">
      <c r="Q318" s="357"/>
      <c r="S318" s="127"/>
      <c r="T318" s="136"/>
      <c r="U318" s="127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</row>
    <row r="319" spans="2:59" ht="16.5" customHeight="1">
      <c r="B319" s="968"/>
      <c r="C319" s="43" t="s">
        <v>448</v>
      </c>
      <c r="D319" s="44"/>
      <c r="E319" s="2806">
        <f t="shared" ref="E319:P319" si="54">E293+E306</f>
        <v>102.22150000000001</v>
      </c>
      <c r="F319" s="298">
        <f t="shared" si="54"/>
        <v>0.80099999999999993</v>
      </c>
      <c r="G319" s="298">
        <f t="shared" si="54"/>
        <v>0.93599999999999994</v>
      </c>
      <c r="H319" s="1149">
        <f t="shared" si="54"/>
        <v>1179.1199999999999</v>
      </c>
      <c r="I319" s="1148">
        <f t="shared" si="54"/>
        <v>578.27230000000009</v>
      </c>
      <c r="J319" s="298">
        <f t="shared" si="54"/>
        <v>483.99399999999997</v>
      </c>
      <c r="K319" s="298">
        <f t="shared" si="54"/>
        <v>133.71099999999998</v>
      </c>
      <c r="L319" s="298">
        <f t="shared" si="54"/>
        <v>11.004999999999999</v>
      </c>
      <c r="M319" s="298">
        <f t="shared" si="54"/>
        <v>906.33500000000004</v>
      </c>
      <c r="N319" s="298">
        <f t="shared" si="54"/>
        <v>4.1800000000000004E-2</v>
      </c>
      <c r="O319" s="298">
        <f t="shared" si="54"/>
        <v>4.2380000000000001E-2</v>
      </c>
      <c r="P319" s="969">
        <f t="shared" si="54"/>
        <v>2.379</v>
      </c>
      <c r="Q319" s="357"/>
      <c r="S319" s="127"/>
      <c r="T319" s="136"/>
      <c r="U319" s="127"/>
      <c r="V319" s="127"/>
      <c r="W319" s="127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</row>
    <row r="320" spans="2:59" ht="15.75" customHeight="1">
      <c r="B320" s="487"/>
      <c r="C320" s="1206" t="s">
        <v>11</v>
      </c>
      <c r="D320" s="2024">
        <v>0.6</v>
      </c>
      <c r="E320" s="1319">
        <v>42</v>
      </c>
      <c r="F320" s="1320">
        <v>0.84</v>
      </c>
      <c r="G320" s="1321">
        <v>0.96</v>
      </c>
      <c r="H320" s="1322">
        <v>540</v>
      </c>
      <c r="I320" s="1244">
        <v>720</v>
      </c>
      <c r="J320" s="1323">
        <v>720</v>
      </c>
      <c r="K320" s="1322">
        <v>180</v>
      </c>
      <c r="L320" s="1320">
        <v>10.8</v>
      </c>
      <c r="M320" s="1324">
        <v>720</v>
      </c>
      <c r="N320" s="1320">
        <v>0.06</v>
      </c>
      <c r="O320" s="1321">
        <v>0.03</v>
      </c>
      <c r="P320" s="1345">
        <v>2.4</v>
      </c>
      <c r="Q320" s="357"/>
      <c r="S320" s="127"/>
      <c r="T320" s="136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</row>
    <row r="321" spans="2:59" ht="14.25" customHeight="1" thickBot="1">
      <c r="B321" s="292"/>
      <c r="C321" s="1176" t="s">
        <v>653</v>
      </c>
      <c r="D321" s="1177" t="s">
        <v>259</v>
      </c>
      <c r="E321" s="1223">
        <f t="shared" ref="E321:P321" si="55">(E319*100/E317)-60</f>
        <v>86.030714285714311</v>
      </c>
      <c r="F321" s="1224">
        <f t="shared" si="55"/>
        <v>-2.7857142857142847</v>
      </c>
      <c r="G321" s="1224">
        <f t="shared" si="55"/>
        <v>-1.5000000000000071</v>
      </c>
      <c r="H321" s="1224">
        <f t="shared" si="55"/>
        <v>71.013333333333321</v>
      </c>
      <c r="I321" s="1224">
        <f t="shared" si="55"/>
        <v>-11.810641666666655</v>
      </c>
      <c r="J321" s="1224">
        <f t="shared" si="55"/>
        <v>-19.667166666666674</v>
      </c>
      <c r="K321" s="1224">
        <f t="shared" si="55"/>
        <v>-15.42966666666667</v>
      </c>
      <c r="L321" s="1224">
        <f t="shared" si="55"/>
        <v>1.1388888888888857</v>
      </c>
      <c r="M321" s="1224">
        <f t="shared" si="55"/>
        <v>15.52791666666667</v>
      </c>
      <c r="N321" s="1224">
        <f t="shared" si="55"/>
        <v>-18.199999999999996</v>
      </c>
      <c r="O321" s="1224">
        <f t="shared" si="55"/>
        <v>24.760000000000005</v>
      </c>
      <c r="P321" s="1239">
        <f t="shared" si="55"/>
        <v>-0.52499999999999858</v>
      </c>
      <c r="Q321" s="357"/>
      <c r="S321" s="127"/>
      <c r="T321" s="136"/>
      <c r="U321" s="127"/>
      <c r="V321" s="127"/>
      <c r="W321" s="127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</row>
    <row r="322" spans="2:59" ht="15.75" thickBot="1">
      <c r="Q322" s="357"/>
      <c r="S322" s="127"/>
      <c r="T322" s="136"/>
      <c r="U322" s="127"/>
      <c r="V322" s="127"/>
      <c r="W322" s="127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127"/>
      <c r="BG322" s="127"/>
    </row>
    <row r="323" spans="2:59" ht="13.5" customHeight="1">
      <c r="B323" s="968"/>
      <c r="C323" s="43" t="s">
        <v>447</v>
      </c>
      <c r="D323" s="44"/>
      <c r="E323" s="176">
        <f t="shared" ref="E323:P323" si="56">E306+E313</f>
        <v>74.391499999999994</v>
      </c>
      <c r="F323" s="298">
        <f t="shared" si="56"/>
        <v>0.61899999999999999</v>
      </c>
      <c r="G323" s="298">
        <f t="shared" si="56"/>
        <v>0.74399999999999999</v>
      </c>
      <c r="H323" s="1149">
        <f t="shared" si="56"/>
        <v>1073.0550000000001</v>
      </c>
      <c r="I323" s="1148">
        <f t="shared" si="56"/>
        <v>422.47080000000005</v>
      </c>
      <c r="J323" s="298">
        <f t="shared" si="56"/>
        <v>403.53999999999996</v>
      </c>
      <c r="K323" s="298">
        <f t="shared" si="56"/>
        <v>112.71499999999997</v>
      </c>
      <c r="L323" s="298">
        <f t="shared" si="56"/>
        <v>8.6549999999999994</v>
      </c>
      <c r="M323" s="298">
        <f t="shared" si="56"/>
        <v>651.5834000000001</v>
      </c>
      <c r="N323" s="298">
        <f t="shared" si="56"/>
        <v>2.7050000000000001E-2</v>
      </c>
      <c r="O323" s="298">
        <f t="shared" si="56"/>
        <v>2.2280000000000001E-2</v>
      </c>
      <c r="P323" s="969">
        <f t="shared" si="56"/>
        <v>1.8029999999999999</v>
      </c>
      <c r="Q323" s="357"/>
      <c r="S323" s="148"/>
      <c r="T323" s="215"/>
      <c r="U323" s="189"/>
      <c r="V323" s="127"/>
      <c r="W323" s="127"/>
      <c r="X323" s="127"/>
      <c r="Y323" s="127"/>
      <c r="Z323" s="127"/>
      <c r="AA323" s="138"/>
      <c r="AB323" s="138"/>
      <c r="AC323" s="138"/>
      <c r="AD323" s="138"/>
      <c r="AE323" s="217"/>
      <c r="AF323" s="127"/>
      <c r="AG323" s="245"/>
      <c r="AH323" s="245"/>
      <c r="AI323" s="245"/>
      <c r="AJ323" s="228"/>
      <c r="AK323" s="641"/>
      <c r="AL323" s="245"/>
      <c r="AM323" s="228"/>
      <c r="AN323" s="228"/>
      <c r="AO323" s="245"/>
      <c r="AP323" s="642"/>
      <c r="AQ323" s="245"/>
      <c r="AR323" s="245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</row>
    <row r="324" spans="2:59" ht="13.5" customHeight="1">
      <c r="B324" s="487"/>
      <c r="C324" s="1206" t="s">
        <v>11</v>
      </c>
      <c r="D324" s="2024">
        <v>0.45</v>
      </c>
      <c r="E324" s="1319">
        <v>31.5</v>
      </c>
      <c r="F324" s="1320">
        <v>0.63</v>
      </c>
      <c r="G324" s="1321">
        <v>0.72</v>
      </c>
      <c r="H324" s="1323">
        <v>405</v>
      </c>
      <c r="I324" s="1244">
        <v>540</v>
      </c>
      <c r="J324" s="1323">
        <v>540</v>
      </c>
      <c r="K324" s="1323">
        <v>135</v>
      </c>
      <c r="L324" s="1320">
        <v>8.1</v>
      </c>
      <c r="M324" s="1244">
        <v>540</v>
      </c>
      <c r="N324" s="1320">
        <v>4.4999999999999998E-2</v>
      </c>
      <c r="O324" s="1321">
        <v>2.2499999999999999E-2</v>
      </c>
      <c r="P324" s="1345">
        <v>1.8</v>
      </c>
      <c r="Q324" s="357"/>
      <c r="S324" s="2039"/>
      <c r="T324" s="122"/>
      <c r="U324" s="116"/>
      <c r="V324" s="127"/>
      <c r="W324" s="127"/>
      <c r="X324" s="127"/>
      <c r="Y324" s="127"/>
      <c r="Z324" s="127"/>
      <c r="AA324" s="138"/>
      <c r="AB324" s="138"/>
      <c r="AC324" s="138"/>
      <c r="AD324" s="138"/>
      <c r="AE324" s="217"/>
      <c r="AF324" s="127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</row>
    <row r="325" spans="2:59" ht="15" customHeight="1" thickBot="1">
      <c r="B325" s="292"/>
      <c r="C325" s="1176" t="s">
        <v>653</v>
      </c>
      <c r="D325" s="1177" t="s">
        <v>259</v>
      </c>
      <c r="E325" s="1223">
        <f t="shared" ref="E325:P325" si="57">(E323*100/E317)-45</f>
        <v>61.273571428571429</v>
      </c>
      <c r="F325" s="1224">
        <f t="shared" si="57"/>
        <v>-0.7857142857142847</v>
      </c>
      <c r="G325" s="1224">
        <f t="shared" si="57"/>
        <v>1.5</v>
      </c>
      <c r="H325" s="1224">
        <f t="shared" si="57"/>
        <v>74.228333333333339</v>
      </c>
      <c r="I325" s="1224">
        <f t="shared" si="57"/>
        <v>-9.7941000000000003</v>
      </c>
      <c r="J325" s="1224">
        <f t="shared" si="57"/>
        <v>-11.37166666666667</v>
      </c>
      <c r="K325" s="1224">
        <f t="shared" si="57"/>
        <v>-7.4283333333333417</v>
      </c>
      <c r="L325" s="1224">
        <f t="shared" si="57"/>
        <v>3.0833333333333286</v>
      </c>
      <c r="M325" s="1224">
        <f t="shared" si="57"/>
        <v>9.2986166666666747</v>
      </c>
      <c r="N325" s="1224">
        <f t="shared" si="57"/>
        <v>-17.95</v>
      </c>
      <c r="O325" s="1224">
        <f t="shared" si="57"/>
        <v>-0.43999999999999773</v>
      </c>
      <c r="P325" s="1239">
        <f t="shared" si="57"/>
        <v>7.4999999999995737E-2</v>
      </c>
      <c r="Q325" s="357"/>
      <c r="S325" s="41"/>
      <c r="T325" s="324"/>
      <c r="U325" s="116"/>
      <c r="V325" s="127"/>
      <c r="W325" s="127"/>
      <c r="X325" s="127"/>
      <c r="Y325" s="127"/>
      <c r="Z325" s="127"/>
      <c r="AA325" s="138"/>
      <c r="AB325" s="138"/>
      <c r="AC325" s="277"/>
      <c r="AD325" s="138"/>
      <c r="AE325" s="217"/>
      <c r="AF325" s="127"/>
      <c r="AG325" s="127"/>
      <c r="AH325" s="127"/>
      <c r="AI325" s="127"/>
      <c r="AJ325" s="228"/>
      <c r="AK325" s="228"/>
      <c r="AL325" s="127"/>
      <c r="AM325" s="228"/>
      <c r="AN325" s="228"/>
      <c r="AO325" s="127"/>
      <c r="AP325" s="122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</row>
    <row r="326" spans="2:59" ht="14.25" customHeight="1" thickBot="1">
      <c r="P326"/>
      <c r="Q326" s="357"/>
      <c r="S326" s="137"/>
      <c r="T326" s="122"/>
      <c r="U326" s="632"/>
      <c r="V326" s="127"/>
      <c r="W326" s="127"/>
      <c r="X326" s="127"/>
      <c r="Y326" s="127"/>
      <c r="Z326" s="127"/>
      <c r="AA326" s="466"/>
      <c r="AB326" s="268"/>
      <c r="AC326" s="126"/>
      <c r="AD326" s="126"/>
      <c r="AE326" s="116"/>
      <c r="AF326" s="127"/>
      <c r="AG326" s="646"/>
      <c r="AH326" s="647"/>
      <c r="AI326" s="648"/>
      <c r="AJ326" s="649"/>
      <c r="AK326" s="650"/>
      <c r="AL326" s="650"/>
      <c r="AM326" s="650"/>
      <c r="AN326" s="650"/>
      <c r="AO326" s="650"/>
      <c r="AP326" s="650"/>
      <c r="AQ326" s="646"/>
      <c r="AR326" s="646"/>
      <c r="AS326" s="651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</row>
    <row r="327" spans="2:59">
      <c r="B327" s="1207" t="s">
        <v>548</v>
      </c>
      <c r="C327" s="43"/>
      <c r="D327" s="44"/>
      <c r="E327" s="2807">
        <f t="shared" ref="E327:P327" si="58">E293+E306+E313</f>
        <v>104.4315</v>
      </c>
      <c r="F327" s="1107">
        <f t="shared" si="58"/>
        <v>0.94099999999999995</v>
      </c>
      <c r="G327" s="1107">
        <f t="shared" si="58"/>
        <v>1.101</v>
      </c>
      <c r="H327" s="1360">
        <f t="shared" si="58"/>
        <v>1269.25</v>
      </c>
      <c r="I327" s="1349">
        <f t="shared" si="58"/>
        <v>699.6581000000001</v>
      </c>
      <c r="J327" s="1107">
        <f t="shared" si="58"/>
        <v>606.154</v>
      </c>
      <c r="K327" s="1107">
        <f t="shared" si="58"/>
        <v>167.97099999999998</v>
      </c>
      <c r="L327" s="1107">
        <f t="shared" si="58"/>
        <v>13.02</v>
      </c>
      <c r="M327" s="1349">
        <f t="shared" si="58"/>
        <v>1037.7344000000001</v>
      </c>
      <c r="N327" s="1107">
        <f t="shared" si="58"/>
        <v>5.2049999999999999E-2</v>
      </c>
      <c r="O327" s="1107">
        <f t="shared" si="58"/>
        <v>5.1279999999999999E-2</v>
      </c>
      <c r="P327" s="1241">
        <f t="shared" si="58"/>
        <v>2.843</v>
      </c>
      <c r="Q327" s="357"/>
      <c r="S327" s="5"/>
      <c r="T327" s="5"/>
      <c r="U327" s="5"/>
      <c r="V327" s="127"/>
      <c r="W327" s="127"/>
      <c r="X327" s="127"/>
      <c r="Y327" s="127"/>
      <c r="Z327" s="127"/>
      <c r="AA327" s="676"/>
      <c r="AB327" s="439"/>
      <c r="AC327" s="439"/>
      <c r="AD327" s="440"/>
      <c r="AE327" s="440"/>
      <c r="AF327" s="127"/>
      <c r="AG327" s="257"/>
      <c r="AH327" s="257"/>
      <c r="AI327" s="257"/>
      <c r="AJ327" s="652"/>
      <c r="AK327" s="257"/>
      <c r="AL327" s="257"/>
      <c r="AM327" s="257"/>
      <c r="AN327" s="257"/>
      <c r="AO327" s="257"/>
      <c r="AP327" s="257"/>
      <c r="AQ327" s="257"/>
      <c r="AR327" s="257"/>
      <c r="AS327" s="25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</row>
    <row r="328" spans="2:59">
      <c r="B328" s="1197"/>
      <c r="C328" s="1198" t="s">
        <v>11</v>
      </c>
      <c r="D328" s="2024">
        <v>0.7</v>
      </c>
      <c r="E328" s="2529">
        <v>49</v>
      </c>
      <c r="F328" s="1244">
        <v>0.98</v>
      </c>
      <c r="G328" s="1323">
        <v>1.1200000000000001</v>
      </c>
      <c r="H328" s="1323">
        <v>630</v>
      </c>
      <c r="I328" s="1244">
        <v>840</v>
      </c>
      <c r="J328" s="1323">
        <v>840</v>
      </c>
      <c r="K328" s="1323">
        <v>210</v>
      </c>
      <c r="L328" s="1244">
        <v>12.6</v>
      </c>
      <c r="M328" s="1244">
        <v>840</v>
      </c>
      <c r="N328" s="1244">
        <v>7.0000000000000007E-2</v>
      </c>
      <c r="O328" s="1323">
        <v>3.5000000000000003E-2</v>
      </c>
      <c r="P328" s="2533">
        <v>2.8</v>
      </c>
      <c r="Q328" s="357"/>
      <c r="S328" s="5"/>
      <c r="T328" s="5"/>
      <c r="U328" s="5"/>
      <c r="V328" s="127"/>
      <c r="W328" s="127"/>
      <c r="X328" s="127"/>
      <c r="Y328" s="127"/>
      <c r="Z328" s="127"/>
      <c r="AA328" s="437"/>
      <c r="AB328" s="437"/>
      <c r="AC328" s="442"/>
      <c r="AD328" s="442"/>
      <c r="AE328" s="443"/>
      <c r="AF328" s="127"/>
      <c r="AG328" s="138"/>
      <c r="AH328" s="138"/>
      <c r="AI328" s="138"/>
      <c r="AJ328" s="218"/>
      <c r="AK328" s="400"/>
      <c r="AL328" s="400"/>
      <c r="AM328" s="400"/>
      <c r="AN328" s="400"/>
      <c r="AO328" s="138"/>
      <c r="AP328" s="277"/>
      <c r="AQ328" s="138"/>
      <c r="AR328" s="138"/>
      <c r="AS328" s="21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</row>
    <row r="329" spans="2:59" ht="15.75" thickBot="1">
      <c r="B329" s="292"/>
      <c r="C329" s="1176" t="s">
        <v>653</v>
      </c>
      <c r="D329" s="1177" t="s">
        <v>259</v>
      </c>
      <c r="E329" s="1223">
        <f t="shared" ref="E329:P329" si="59">(E327*100/E317)-70</f>
        <v>79.187857142857126</v>
      </c>
      <c r="F329" s="1224">
        <f t="shared" si="59"/>
        <v>-2.7857142857142918</v>
      </c>
      <c r="G329" s="1224">
        <f t="shared" si="59"/>
        <v>-1.1875000000000142</v>
      </c>
      <c r="H329" s="1224">
        <f t="shared" si="59"/>
        <v>71.027777777777771</v>
      </c>
      <c r="I329" s="1224">
        <f t="shared" si="59"/>
        <v>-11.695158333333325</v>
      </c>
      <c r="J329" s="1224">
        <f t="shared" si="59"/>
        <v>-19.487166666666667</v>
      </c>
      <c r="K329" s="1224">
        <f t="shared" si="59"/>
        <v>-14.009666666666675</v>
      </c>
      <c r="L329" s="1224">
        <f t="shared" si="59"/>
        <v>2.3333333333333286</v>
      </c>
      <c r="M329" s="1224">
        <f t="shared" si="59"/>
        <v>16.477866666666671</v>
      </c>
      <c r="N329" s="1224">
        <f t="shared" si="59"/>
        <v>-17.950000000000003</v>
      </c>
      <c r="O329" s="1224">
        <f t="shared" si="59"/>
        <v>32.56</v>
      </c>
      <c r="P329" s="1239">
        <f t="shared" si="59"/>
        <v>1.0750000000000028</v>
      </c>
      <c r="Q329" s="357"/>
      <c r="S329" s="5"/>
      <c r="T329" s="5"/>
      <c r="U329" s="5"/>
      <c r="V329" s="127"/>
      <c r="W329" s="127"/>
      <c r="X329" s="127"/>
      <c r="Y329" s="127"/>
      <c r="Z329" s="127"/>
      <c r="AA329" s="143"/>
      <c r="AB329" s="143"/>
      <c r="AC329" s="143"/>
      <c r="AD329" s="143"/>
      <c r="AE329" s="127"/>
      <c r="AF329" s="127"/>
      <c r="AG329" s="664"/>
      <c r="AH329" s="664"/>
      <c r="AI329" s="664"/>
      <c r="AJ329" s="675"/>
      <c r="AK329" s="664"/>
      <c r="AL329" s="664"/>
      <c r="AM329" s="664"/>
      <c r="AN329" s="664"/>
      <c r="AO329" s="665"/>
      <c r="AP329" s="665"/>
      <c r="AQ329" s="664"/>
      <c r="AR329" s="664"/>
      <c r="AS329" s="664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</row>
    <row r="330" spans="2:59" ht="14.25" customHeight="1">
      <c r="K330" s="71"/>
      <c r="P330"/>
      <c r="Q330" s="357"/>
      <c r="S330" s="5"/>
      <c r="T330" s="5"/>
      <c r="U330" s="5"/>
      <c r="V330" s="127"/>
      <c r="W330" s="127"/>
      <c r="X330" s="127"/>
      <c r="Y330" s="127"/>
      <c r="Z330" s="127"/>
      <c r="AA330" s="143"/>
      <c r="AB330" s="143"/>
      <c r="AC330" s="143"/>
      <c r="AD330" s="143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/>
      <c r="BE330" s="127"/>
      <c r="BF330" s="127"/>
      <c r="BG330" s="127"/>
    </row>
    <row r="331" spans="2:59" ht="11.25" customHeight="1">
      <c r="E331" s="1220"/>
      <c r="F331" s="1220"/>
      <c r="G331" s="1220"/>
      <c r="H331" s="1220"/>
      <c r="I331" s="1271"/>
      <c r="J331" s="1220"/>
      <c r="K331" s="1220"/>
      <c r="L331" s="1220"/>
      <c r="M331" s="1220"/>
      <c r="N331" s="1220"/>
      <c r="O331" s="1220"/>
      <c r="P331" s="1220"/>
      <c r="Q331" s="357"/>
      <c r="S331" s="5"/>
      <c r="T331" s="5"/>
      <c r="U331" s="5"/>
      <c r="V331" s="127"/>
      <c r="W331" s="127"/>
      <c r="X331" s="127"/>
      <c r="Y331" s="127"/>
      <c r="Z331" s="127"/>
      <c r="AA331" s="252"/>
      <c r="AB331" s="149"/>
      <c r="AC331" s="149"/>
      <c r="AD331" s="149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</row>
    <row r="332" spans="2:59" ht="13.5" customHeight="1">
      <c r="Q332" s="357"/>
      <c r="S332" s="5"/>
      <c r="T332" s="5"/>
      <c r="U332" s="5"/>
      <c r="V332" s="127"/>
      <c r="W332" s="127"/>
      <c r="X332" s="127"/>
      <c r="Y332" s="127"/>
      <c r="Z332" s="127"/>
      <c r="AA332" s="446"/>
      <c r="AB332" s="446"/>
      <c r="AC332" s="446"/>
      <c r="AD332" s="446"/>
      <c r="AE332" s="446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</row>
    <row r="333" spans="2:59">
      <c r="C333" s="1042" t="s">
        <v>575</v>
      </c>
      <c r="D333"/>
      <c r="E333" s="359"/>
      <c r="K333" s="359"/>
      <c r="P333"/>
      <c r="Q333" s="357"/>
      <c r="S333" s="5"/>
      <c r="T333" s="5"/>
      <c r="U333" s="5"/>
      <c r="V333" s="127"/>
      <c r="W333" s="127"/>
      <c r="X333" s="127"/>
      <c r="Y333" s="127"/>
      <c r="Z333" s="127"/>
      <c r="AA333" s="686"/>
      <c r="AB333" s="686"/>
      <c r="AC333" s="686"/>
      <c r="AD333" s="686"/>
      <c r="AE333" s="685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</row>
    <row r="334" spans="2:59" ht="12.75" customHeight="1">
      <c r="C334" s="13" t="s">
        <v>576</v>
      </c>
      <c r="D334" s="178"/>
      <c r="E334" s="1" t="s">
        <v>577</v>
      </c>
      <c r="K334"/>
      <c r="P334"/>
      <c r="Q334" s="357"/>
      <c r="S334" s="5"/>
      <c r="T334" s="5"/>
      <c r="U334" s="5"/>
      <c r="V334" s="127"/>
      <c r="W334" s="127"/>
      <c r="X334" s="127"/>
      <c r="Y334" s="127"/>
      <c r="Z334" s="127"/>
      <c r="AA334" s="687"/>
      <c r="AB334" s="687"/>
      <c r="AC334" s="687"/>
      <c r="AD334" s="687"/>
      <c r="AE334" s="68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</row>
    <row r="335" spans="2:59">
      <c r="C335" s="1042" t="s">
        <v>566</v>
      </c>
      <c r="D335" s="25" t="s">
        <v>578</v>
      </c>
      <c r="E335"/>
      <c r="P335"/>
      <c r="Q335" s="357"/>
      <c r="S335" s="5"/>
      <c r="T335" s="5"/>
      <c r="U335" s="5"/>
      <c r="V335" s="127"/>
      <c r="W335" s="127"/>
      <c r="X335" s="127"/>
      <c r="Y335" s="127"/>
      <c r="Z335" s="127"/>
      <c r="AA335" s="437"/>
      <c r="AB335" s="437"/>
      <c r="AC335" s="437"/>
      <c r="AD335" s="443"/>
      <c r="AE335" s="689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</row>
    <row r="336" spans="2:59" ht="12" customHeight="1" thickBot="1">
      <c r="B336" s="978" t="s">
        <v>588</v>
      </c>
      <c r="D336"/>
      <c r="G336" s="972" t="s">
        <v>1</v>
      </c>
      <c r="J336" s="90" t="s">
        <v>0</v>
      </c>
      <c r="K336" s="69"/>
      <c r="L336" s="90" t="s">
        <v>745</v>
      </c>
      <c r="M336" s="90"/>
      <c r="N336" s="90"/>
      <c r="O336" s="2559"/>
      <c r="P336" s="69"/>
      <c r="Q336" s="357"/>
      <c r="S336" s="5"/>
      <c r="T336" s="5"/>
      <c r="U336" s="5"/>
      <c r="V336" s="127"/>
      <c r="W336" s="127"/>
      <c r="X336" s="127"/>
      <c r="Y336" s="127"/>
      <c r="Z336" s="127"/>
      <c r="AA336" s="684"/>
      <c r="AB336" s="684"/>
      <c r="AC336" s="684"/>
      <c r="AD336" s="684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</row>
    <row r="337" spans="2:59">
      <c r="B337" s="93" t="s">
        <v>590</v>
      </c>
      <c r="C337" s="65"/>
      <c r="D337" s="574"/>
      <c r="E337" s="1064" t="s">
        <v>526</v>
      </c>
      <c r="F337" s="1065"/>
      <c r="G337" s="1065"/>
      <c r="H337" s="1066"/>
      <c r="I337" s="1058" t="s">
        <v>531</v>
      </c>
      <c r="J337" s="40"/>
      <c r="K337" s="1046"/>
      <c r="L337" s="40"/>
      <c r="M337" s="40"/>
      <c r="N337" s="40"/>
      <c r="O337" s="40"/>
      <c r="P337" s="61"/>
      <c r="Q337" s="357"/>
      <c r="S337" s="5"/>
      <c r="T337" s="5"/>
      <c r="U337" s="5"/>
      <c r="V337" s="127"/>
      <c r="W337" s="127"/>
      <c r="X337" s="127"/>
      <c r="Y337" s="127"/>
      <c r="Z337" s="127"/>
      <c r="AA337" s="686"/>
      <c r="AB337" s="685"/>
      <c r="AC337" s="685"/>
      <c r="AD337" s="690"/>
      <c r="AE337" s="691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</row>
    <row r="338" spans="2:59">
      <c r="B338" s="68"/>
      <c r="C338" s="1247" t="s">
        <v>440</v>
      </c>
      <c r="D338" s="577"/>
      <c r="E338" s="1062" t="s">
        <v>527</v>
      </c>
      <c r="F338" s="1063" t="s">
        <v>528</v>
      </c>
      <c r="G338" s="1188" t="s">
        <v>529</v>
      </c>
      <c r="H338" s="1061" t="s">
        <v>530</v>
      </c>
      <c r="I338" s="1056" t="s">
        <v>532</v>
      </c>
      <c r="J338" s="1055" t="s">
        <v>533</v>
      </c>
      <c r="K338" s="1053" t="s">
        <v>534</v>
      </c>
      <c r="L338" s="1091" t="s">
        <v>535</v>
      </c>
      <c r="M338" s="1068" t="s">
        <v>541</v>
      </c>
      <c r="N338" s="971" t="s">
        <v>543</v>
      </c>
      <c r="O338" s="1068" t="s">
        <v>544</v>
      </c>
      <c r="P338" s="1248" t="s">
        <v>547</v>
      </c>
      <c r="Q338" s="357"/>
      <c r="S338" s="5"/>
      <c r="T338" s="5"/>
      <c r="U338" s="5"/>
      <c r="V338" s="127"/>
      <c r="W338" s="127"/>
      <c r="X338" s="127"/>
      <c r="Y338" s="127"/>
      <c r="Z338" s="127"/>
      <c r="AA338" s="143"/>
      <c r="AB338" s="143"/>
      <c r="AC338" s="143"/>
      <c r="AD338" s="143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</row>
    <row r="339" spans="2:59" ht="14.25" customHeight="1" thickBot="1">
      <c r="B339" s="64"/>
      <c r="C339" s="784" t="s">
        <v>301</v>
      </c>
      <c r="D339" s="549"/>
      <c r="E339" s="63"/>
      <c r="F339" s="1080"/>
      <c r="H339" s="1080"/>
      <c r="I339" s="1249" t="s">
        <v>536</v>
      </c>
      <c r="J339" s="1236" t="s">
        <v>537</v>
      </c>
      <c r="K339" s="1229" t="s">
        <v>538</v>
      </c>
      <c r="L339" s="1230" t="s">
        <v>539</v>
      </c>
      <c r="M339" s="1250" t="s">
        <v>540</v>
      </c>
      <c r="N339" s="1251" t="s">
        <v>542</v>
      </c>
      <c r="O339" s="1250" t="s">
        <v>545</v>
      </c>
      <c r="P339" s="1252" t="s">
        <v>546</v>
      </c>
      <c r="Q339" s="357"/>
      <c r="S339" s="5"/>
      <c r="T339" s="5"/>
      <c r="U339" s="5"/>
      <c r="V339" s="127"/>
      <c r="W339" s="127"/>
      <c r="X339" s="127"/>
      <c r="Y339" s="127"/>
      <c r="Z339" s="127"/>
      <c r="AA339" s="639"/>
      <c r="AB339" s="639"/>
      <c r="AC339" s="637"/>
      <c r="AD339" s="637"/>
      <c r="AE339" s="638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</row>
    <row r="340" spans="2:59" ht="11.25" customHeight="1">
      <c r="B340" s="2190" t="s">
        <v>679</v>
      </c>
      <c r="C340" s="946"/>
      <c r="D340" s="2191">
        <v>1</v>
      </c>
      <c r="E340" s="450">
        <v>70</v>
      </c>
      <c r="F340" s="66">
        <v>1.4</v>
      </c>
      <c r="G340" s="66">
        <v>1.6</v>
      </c>
      <c r="H340" s="67">
        <v>900</v>
      </c>
      <c r="I340" s="1082">
        <v>1200</v>
      </c>
      <c r="J340" s="1082">
        <v>1200</v>
      </c>
      <c r="K340" s="1082">
        <v>300</v>
      </c>
      <c r="L340" s="1082">
        <v>18</v>
      </c>
      <c r="M340" s="1082">
        <v>1200</v>
      </c>
      <c r="N340" s="1082">
        <v>0.1</v>
      </c>
      <c r="O340" s="1082">
        <v>0.05</v>
      </c>
      <c r="P340" s="1083">
        <v>4</v>
      </c>
      <c r="Q340" s="357"/>
      <c r="S340" s="5"/>
      <c r="T340" s="5"/>
      <c r="U340" s="5"/>
      <c r="V340" s="127"/>
      <c r="W340" s="127"/>
      <c r="X340" s="127"/>
      <c r="Y340" s="127"/>
      <c r="Z340" s="127"/>
      <c r="AA340" s="143"/>
      <c r="AB340" s="143"/>
      <c r="AC340" s="143"/>
      <c r="AD340" s="143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</row>
    <row r="341" spans="2:59" ht="12" customHeight="1">
      <c r="B341" s="208"/>
      <c r="C341" s="703" t="s">
        <v>134</v>
      </c>
      <c r="D341" s="577"/>
      <c r="E341" s="723"/>
      <c r="F341" s="451"/>
      <c r="G341" s="451"/>
      <c r="H341" s="451"/>
      <c r="I341" s="451"/>
      <c r="J341" s="451"/>
      <c r="K341" s="451"/>
      <c r="L341" s="451"/>
      <c r="M341" s="451"/>
      <c r="N341" s="451"/>
      <c r="O341" s="451"/>
      <c r="P341" s="724"/>
      <c r="Q341" s="357"/>
      <c r="S341" s="5"/>
      <c r="T341" s="5"/>
      <c r="U341" s="5"/>
      <c r="V341" s="127"/>
      <c r="W341" s="127"/>
      <c r="X341" s="127"/>
      <c r="Y341" s="127"/>
      <c r="Z341" s="127"/>
      <c r="AA341" s="143"/>
      <c r="AB341" s="143"/>
      <c r="AC341" s="143"/>
      <c r="AD341" s="143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</row>
    <row r="342" spans="2:59">
      <c r="B342" s="1085" t="s">
        <v>473</v>
      </c>
      <c r="C342" s="588" t="s">
        <v>438</v>
      </c>
      <c r="D342" s="2192">
        <v>0.25</v>
      </c>
      <c r="E342" s="1892">
        <v>17.5</v>
      </c>
      <c r="F342" s="1893">
        <v>0.35</v>
      </c>
      <c r="G342" s="1894">
        <v>0.4</v>
      </c>
      <c r="H342" s="1895">
        <v>225</v>
      </c>
      <c r="I342" s="1896">
        <v>300</v>
      </c>
      <c r="J342" s="1894">
        <v>300</v>
      </c>
      <c r="K342" s="1897">
        <v>75</v>
      </c>
      <c r="L342" s="1893">
        <v>4.5</v>
      </c>
      <c r="M342" s="1898">
        <v>300</v>
      </c>
      <c r="N342" s="1893">
        <v>2.5000000000000001E-2</v>
      </c>
      <c r="O342" s="1894">
        <v>1.2500000000000001E-2</v>
      </c>
      <c r="P342" s="1899">
        <v>1</v>
      </c>
      <c r="Q342" s="357"/>
      <c r="S342" s="5"/>
      <c r="T342" s="5"/>
      <c r="U342" s="5"/>
      <c r="V342" s="127"/>
      <c r="W342" s="127"/>
      <c r="X342" s="127"/>
      <c r="Y342" s="127"/>
      <c r="Z342" s="127"/>
      <c r="AA342" s="143"/>
      <c r="AB342" s="143"/>
      <c r="AC342" s="143"/>
      <c r="AD342" s="143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</row>
    <row r="343" spans="2:59" ht="12" customHeight="1">
      <c r="B343" s="68"/>
      <c r="C343" s="2193"/>
      <c r="D343" s="2194"/>
      <c r="E343" s="272"/>
      <c r="F343" s="1081"/>
      <c r="G343" s="1081"/>
      <c r="H343" s="1081"/>
      <c r="I343" s="1081"/>
      <c r="J343" s="1081"/>
      <c r="K343" s="1081"/>
      <c r="L343" s="1081"/>
      <c r="M343" s="1081"/>
      <c r="N343" s="1081"/>
      <c r="O343" s="1081"/>
      <c r="P343" s="1084"/>
      <c r="Q343" s="357"/>
      <c r="S343" s="5"/>
      <c r="T343" s="5"/>
      <c r="U343" s="5"/>
      <c r="V343" s="127"/>
      <c r="W343" s="127"/>
      <c r="X343" s="127"/>
      <c r="Y343" s="127"/>
      <c r="Z343" s="127"/>
      <c r="AA343" s="143"/>
      <c r="AB343" s="143"/>
      <c r="AC343" s="143"/>
      <c r="AD343" s="143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</row>
    <row r="344" spans="2:59">
      <c r="B344" s="1258"/>
      <c r="C344" s="1259" t="s">
        <v>437</v>
      </c>
      <c r="D344" s="2195"/>
      <c r="E344" s="1288">
        <f t="shared" ref="E344:P344" si="60">(E77+E132+E186+E240+E293)/5</f>
        <v>18.407400000000003</v>
      </c>
      <c r="F344" s="1285">
        <f t="shared" si="60"/>
        <v>0.3216</v>
      </c>
      <c r="G344" s="1285">
        <f t="shared" si="60"/>
        <v>0.35766000000000003</v>
      </c>
      <c r="H344" s="1290">
        <f t="shared" si="60"/>
        <v>197.73300000000003</v>
      </c>
      <c r="I344" s="1290">
        <f t="shared" si="60"/>
        <v>300.31705999999997</v>
      </c>
      <c r="J344" s="1290">
        <f t="shared" si="60"/>
        <v>279.48680000000002</v>
      </c>
      <c r="K344" s="1285">
        <f t="shared" si="60"/>
        <v>66.039400000000001</v>
      </c>
      <c r="L344" s="1285">
        <f t="shared" si="60"/>
        <v>4.6726000000000001</v>
      </c>
      <c r="M344" s="1290">
        <f t="shared" si="60"/>
        <v>293.09619999999995</v>
      </c>
      <c r="N344" s="1285">
        <f t="shared" si="60"/>
        <v>2.41E-2</v>
      </c>
      <c r="O344" s="1285">
        <f t="shared" si="60"/>
        <v>1.4304000000000001E-2</v>
      </c>
      <c r="P344" s="1287">
        <f t="shared" si="60"/>
        <v>0.999</v>
      </c>
      <c r="Q344" s="357"/>
      <c r="S344" s="5"/>
      <c r="T344" s="5"/>
      <c r="U344" s="5"/>
      <c r="V344" s="127"/>
      <c r="W344" s="127"/>
      <c r="X344" s="127"/>
      <c r="Y344" s="127"/>
      <c r="Z344" s="127"/>
      <c r="AA344" s="143"/>
      <c r="AB344" s="143"/>
      <c r="AC344" s="143"/>
      <c r="AD344" s="143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</row>
    <row r="345" spans="2:59" ht="11.25" customHeight="1" thickBot="1">
      <c r="B345" s="292"/>
      <c r="C345" s="1176" t="s">
        <v>654</v>
      </c>
      <c r="D345" s="1177"/>
      <c r="E345" s="1223">
        <f t="shared" ref="E345:P345" si="61">(E344*100/E340)-25</f>
        <v>1.296285714285716</v>
      </c>
      <c r="F345" s="1224">
        <f t="shared" si="61"/>
        <v>-2.0285714285714285</v>
      </c>
      <c r="G345" s="1224">
        <f t="shared" si="61"/>
        <v>-2.6462499999999984</v>
      </c>
      <c r="H345" s="1224">
        <f t="shared" si="61"/>
        <v>-3.0296666666666638</v>
      </c>
      <c r="I345" s="1224">
        <f t="shared" si="61"/>
        <v>2.6421666666664123E-2</v>
      </c>
      <c r="J345" s="1224">
        <f t="shared" si="61"/>
        <v>-1.7094333333333331</v>
      </c>
      <c r="K345" s="1224">
        <f t="shared" si="61"/>
        <v>-2.9868666666666641</v>
      </c>
      <c r="L345" s="1224">
        <f t="shared" si="61"/>
        <v>0.95888888888888957</v>
      </c>
      <c r="M345" s="1224">
        <f t="shared" si="61"/>
        <v>-0.57531666666666936</v>
      </c>
      <c r="N345" s="1224">
        <f t="shared" si="61"/>
        <v>-0.89999999999999858</v>
      </c>
      <c r="O345" s="1224">
        <f t="shared" si="61"/>
        <v>3.6080000000000005</v>
      </c>
      <c r="P345" s="1239">
        <f t="shared" si="61"/>
        <v>-2.4999999999998579E-2</v>
      </c>
      <c r="Q345" s="357"/>
      <c r="S345" s="5"/>
      <c r="T345" s="5"/>
      <c r="U345" s="5"/>
      <c r="V345" s="127"/>
      <c r="W345" s="127"/>
      <c r="X345" s="127"/>
      <c r="Y345" s="127"/>
      <c r="Z345" s="127"/>
      <c r="AA345" s="143"/>
      <c r="AB345" s="143"/>
      <c r="AC345" s="143"/>
      <c r="AD345" s="143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</row>
    <row r="346" spans="2:59" ht="15.75" thickBot="1">
      <c r="Q346" s="357"/>
      <c r="S346" s="5"/>
      <c r="T346" s="5"/>
      <c r="U346" s="5"/>
      <c r="V346" s="127"/>
      <c r="W346" s="127"/>
      <c r="X346" s="127"/>
      <c r="Y346" s="127"/>
      <c r="Z346" s="127"/>
      <c r="AA346" s="143"/>
      <c r="AB346" s="143"/>
      <c r="AC346" s="143"/>
      <c r="AD346" s="143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</row>
    <row r="347" spans="2:59">
      <c r="B347" s="93" t="s">
        <v>590</v>
      </c>
      <c r="C347" s="65"/>
      <c r="D347" s="574"/>
      <c r="E347" s="1064" t="s">
        <v>526</v>
      </c>
      <c r="F347" s="1065"/>
      <c r="G347" s="1065"/>
      <c r="H347" s="1066"/>
      <c r="I347" s="1058" t="s">
        <v>531</v>
      </c>
      <c r="J347" s="40"/>
      <c r="K347" s="1046"/>
      <c r="L347" s="40"/>
      <c r="M347" s="40"/>
      <c r="N347" s="40"/>
      <c r="O347" s="40"/>
      <c r="P347" s="61"/>
      <c r="Q347" s="357"/>
      <c r="S347" s="5"/>
      <c r="T347" s="5"/>
      <c r="U347" s="5"/>
      <c r="V347" s="127"/>
      <c r="W347" s="127"/>
      <c r="X347" s="127"/>
      <c r="Y347" s="127"/>
      <c r="Z347" s="127"/>
      <c r="AA347" s="143"/>
      <c r="AB347" s="143"/>
      <c r="AC347" s="143"/>
      <c r="AD347" s="143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</row>
    <row r="348" spans="2:59" ht="14.25" customHeight="1">
      <c r="B348" s="68"/>
      <c r="C348" s="1247" t="s">
        <v>441</v>
      </c>
      <c r="D348" s="577"/>
      <c r="E348" s="1062" t="s">
        <v>527</v>
      </c>
      <c r="F348" s="1063" t="s">
        <v>528</v>
      </c>
      <c r="G348" s="1188" t="s">
        <v>529</v>
      </c>
      <c r="H348" s="1061" t="s">
        <v>530</v>
      </c>
      <c r="I348" s="1056" t="s">
        <v>532</v>
      </c>
      <c r="J348" s="1055" t="s">
        <v>533</v>
      </c>
      <c r="K348" s="1053" t="s">
        <v>534</v>
      </c>
      <c r="L348" s="1091" t="s">
        <v>535</v>
      </c>
      <c r="M348" s="1068" t="s">
        <v>541</v>
      </c>
      <c r="N348" s="971" t="s">
        <v>543</v>
      </c>
      <c r="O348" s="1068" t="s">
        <v>544</v>
      </c>
      <c r="P348" s="1248" t="s">
        <v>547</v>
      </c>
      <c r="Q348" s="357"/>
      <c r="S348" s="5"/>
      <c r="T348" s="5"/>
      <c r="U348" s="5"/>
      <c r="V348" s="127"/>
      <c r="W348" s="127"/>
      <c r="X348" s="127"/>
      <c r="Y348" s="127"/>
      <c r="Z348" s="127"/>
      <c r="AA348" s="143"/>
      <c r="AB348" s="143"/>
      <c r="AC348" s="143"/>
      <c r="AD348" s="143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</row>
    <row r="349" spans="2:59" ht="13.5" customHeight="1" thickBot="1">
      <c r="B349" s="64"/>
      <c r="C349" s="784" t="s">
        <v>301</v>
      </c>
      <c r="D349" s="549"/>
      <c r="E349" s="63"/>
      <c r="F349" s="1080"/>
      <c r="H349" s="1080"/>
      <c r="I349" s="1076" t="s">
        <v>536</v>
      </c>
      <c r="J349" s="1209" t="s">
        <v>537</v>
      </c>
      <c r="K349" s="1077" t="s">
        <v>538</v>
      </c>
      <c r="L349" s="1078" t="s">
        <v>539</v>
      </c>
      <c r="M349" s="1077" t="s">
        <v>540</v>
      </c>
      <c r="N349" s="365" t="s">
        <v>542</v>
      </c>
      <c r="O349" s="1079" t="s">
        <v>545</v>
      </c>
      <c r="P349" s="1210" t="s">
        <v>546</v>
      </c>
      <c r="Q349" s="357"/>
      <c r="S349" s="5"/>
      <c r="T349" s="5"/>
      <c r="U349" s="5"/>
      <c r="V349" s="127"/>
      <c r="W349" s="127"/>
      <c r="X349" s="127"/>
      <c r="Y349" s="127"/>
      <c r="Z349" s="127"/>
      <c r="AA349" s="143"/>
      <c r="AB349" s="143"/>
      <c r="AC349" s="143"/>
      <c r="AD349" s="143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</row>
    <row r="350" spans="2:59" ht="12.75" customHeight="1">
      <c r="B350" s="2190" t="s">
        <v>679</v>
      </c>
      <c r="C350" s="946"/>
      <c r="D350" s="947">
        <v>1</v>
      </c>
      <c r="E350" s="450">
        <v>70</v>
      </c>
      <c r="F350" s="66">
        <v>1.4</v>
      </c>
      <c r="G350" s="66">
        <v>1.6</v>
      </c>
      <c r="H350" s="67">
        <v>900</v>
      </c>
      <c r="I350" s="1082">
        <v>1200</v>
      </c>
      <c r="J350" s="1082">
        <v>1200</v>
      </c>
      <c r="K350" s="1082">
        <v>300</v>
      </c>
      <c r="L350" s="1082">
        <v>18</v>
      </c>
      <c r="M350" s="1082">
        <v>1200</v>
      </c>
      <c r="N350" s="1082">
        <v>0.1</v>
      </c>
      <c r="O350" s="1082">
        <v>0.05</v>
      </c>
      <c r="P350" s="1083">
        <v>4</v>
      </c>
      <c r="Q350" s="357"/>
      <c r="R350" s="90"/>
      <c r="S350" s="5"/>
      <c r="T350" s="5"/>
      <c r="U350" s="5"/>
      <c r="V350" s="400"/>
      <c r="W350" s="750"/>
      <c r="X350" s="684"/>
      <c r="Y350" s="683"/>
      <c r="Z350" s="127"/>
      <c r="AA350" s="143"/>
      <c r="AB350" s="143"/>
      <c r="AC350" s="143"/>
      <c r="AD350" s="143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</row>
    <row r="351" spans="2:59">
      <c r="B351" s="208"/>
      <c r="C351" s="184" t="s">
        <v>134</v>
      </c>
      <c r="D351" s="586"/>
      <c r="E351" s="723"/>
      <c r="F351" s="451"/>
      <c r="G351" s="451"/>
      <c r="H351" s="451"/>
      <c r="I351" s="451"/>
      <c r="J351" s="451"/>
      <c r="K351" s="451"/>
      <c r="L351" s="451"/>
      <c r="M351" s="451"/>
      <c r="N351" s="451"/>
      <c r="O351" s="451"/>
      <c r="P351" s="724"/>
      <c r="Q351" s="357"/>
      <c r="R351" s="90"/>
      <c r="S351" s="5"/>
      <c r="T351" s="5"/>
      <c r="U351" s="5"/>
      <c r="V351" s="217"/>
      <c r="W351" s="750"/>
      <c r="X351" s="684"/>
      <c r="Y351" s="683"/>
      <c r="Z351" s="127"/>
      <c r="AA351" s="143"/>
      <c r="AB351" s="143"/>
      <c r="AC351" s="143"/>
      <c r="AD351" s="143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127"/>
      <c r="BG351" s="127"/>
    </row>
    <row r="352" spans="2:59">
      <c r="B352" s="1085" t="s">
        <v>473</v>
      </c>
      <c r="C352" s="588" t="s">
        <v>439</v>
      </c>
      <c r="D352" s="406">
        <v>0.35</v>
      </c>
      <c r="E352" s="1088">
        <v>24.5</v>
      </c>
      <c r="F352" s="1098">
        <v>0.49</v>
      </c>
      <c r="G352" s="1098">
        <v>0.56000000000000005</v>
      </c>
      <c r="H352" s="1342">
        <v>315</v>
      </c>
      <c r="I352" s="1351">
        <v>420</v>
      </c>
      <c r="J352" s="1342">
        <v>420</v>
      </c>
      <c r="K352" s="1342">
        <v>105</v>
      </c>
      <c r="L352" s="1086">
        <v>6.3</v>
      </c>
      <c r="M352" s="1342">
        <v>420</v>
      </c>
      <c r="N352" s="1101">
        <v>3.5000000000000003E-2</v>
      </c>
      <c r="O352" s="1101">
        <v>1.7500000000000002E-2</v>
      </c>
      <c r="P352" s="1089">
        <v>1.4</v>
      </c>
      <c r="Q352" s="357"/>
      <c r="R352" s="90"/>
      <c r="S352" s="5"/>
      <c r="T352" s="5"/>
      <c r="U352" s="5"/>
      <c r="V352" s="138"/>
      <c r="W352" s="750"/>
      <c r="X352" s="189"/>
      <c r="Y352" s="698"/>
      <c r="Z352" s="127"/>
      <c r="AA352" s="143"/>
      <c r="AB352" s="143"/>
      <c r="AC352" s="143"/>
      <c r="AD352" s="143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</row>
    <row r="353" spans="2:59">
      <c r="B353" s="1258"/>
      <c r="C353" s="1259" t="s">
        <v>437</v>
      </c>
      <c r="D353" s="1260"/>
      <c r="E353" s="1253">
        <f t="shared" ref="E353:P353" si="62">(E88+E143+E198+E252+E306)/5</f>
        <v>26.419420000000002</v>
      </c>
      <c r="F353" s="1254">
        <f t="shared" si="62"/>
        <v>0.51283999999999996</v>
      </c>
      <c r="G353" s="1255">
        <f t="shared" si="62"/>
        <v>0.61232000000000009</v>
      </c>
      <c r="H353" s="1261">
        <f t="shared" si="62"/>
        <v>503.6441999999999</v>
      </c>
      <c r="I353" s="1350">
        <f t="shared" si="62"/>
        <v>419.94940000000008</v>
      </c>
      <c r="J353" s="1255">
        <f t="shared" si="62"/>
        <v>433.36200000000008</v>
      </c>
      <c r="K353" s="1254">
        <f t="shared" si="62"/>
        <v>114.42139999999999</v>
      </c>
      <c r="L353" s="1254">
        <f t="shared" si="62"/>
        <v>6.2679999999999989</v>
      </c>
      <c r="M353" s="1255">
        <f t="shared" si="62"/>
        <v>420.29580000000004</v>
      </c>
      <c r="N353" s="1254">
        <f t="shared" si="62"/>
        <v>3.1640000000000008E-2</v>
      </c>
      <c r="O353" s="1254">
        <f t="shared" si="62"/>
        <v>1.7368000000000001E-2</v>
      </c>
      <c r="P353" s="1256">
        <f t="shared" si="62"/>
        <v>1.3928400000000001</v>
      </c>
      <c r="Q353" s="357"/>
      <c r="R353" s="90"/>
      <c r="S353" s="5"/>
      <c r="T353" s="5"/>
      <c r="U353" s="5"/>
      <c r="V353" s="636"/>
      <c r="W353" s="750"/>
      <c r="X353" s="2042"/>
      <c r="Y353" s="683"/>
      <c r="Z353" s="127"/>
      <c r="AA353" s="143"/>
      <c r="AB353" s="143"/>
      <c r="AC353" s="143"/>
      <c r="AD353" s="143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127"/>
      <c r="BG353" s="127"/>
    </row>
    <row r="354" spans="2:59" ht="12.75" customHeight="1" thickBot="1">
      <c r="B354" s="292"/>
      <c r="C354" s="1176" t="s">
        <v>654</v>
      </c>
      <c r="D354" s="1257"/>
      <c r="E354" s="1223">
        <f t="shared" ref="E354:P354" si="63">(E353*100/E350)-35</f>
        <v>2.7420285714285697</v>
      </c>
      <c r="F354" s="1224">
        <f t="shared" si="63"/>
        <v>1.6314285714285717</v>
      </c>
      <c r="G354" s="1224">
        <f t="shared" si="63"/>
        <v>3.2700000000000031</v>
      </c>
      <c r="H354" s="1224">
        <f t="shared" si="63"/>
        <v>20.960466666666655</v>
      </c>
      <c r="I354" s="1224">
        <f t="shared" si="63"/>
        <v>-4.2166666666574315E-3</v>
      </c>
      <c r="J354" s="1224">
        <f t="shared" si="63"/>
        <v>1.113500000000009</v>
      </c>
      <c r="K354" s="1224">
        <f t="shared" si="63"/>
        <v>3.1404666666666614</v>
      </c>
      <c r="L354" s="1224">
        <f t="shared" si="63"/>
        <v>-0.17777777777778425</v>
      </c>
      <c r="M354" s="1224">
        <f t="shared" si="63"/>
        <v>2.4650000000001171E-2</v>
      </c>
      <c r="N354" s="1224">
        <f t="shared" si="63"/>
        <v>-3.3599999999999923</v>
      </c>
      <c r="O354" s="1224">
        <f t="shared" si="63"/>
        <v>-0.2640000000000029</v>
      </c>
      <c r="P354" s="1239">
        <f t="shared" si="63"/>
        <v>-0.17899999999999494</v>
      </c>
      <c r="Q354" s="357"/>
      <c r="R354" s="1296"/>
      <c r="S354" s="5"/>
      <c r="T354" s="5"/>
      <c r="U354" s="5"/>
      <c r="V354" s="138"/>
      <c r="W354" s="750"/>
      <c r="X354" s="697"/>
      <c r="Y354" s="683"/>
      <c r="Z354" s="127"/>
      <c r="AA354" s="640"/>
      <c r="AB354" s="640"/>
      <c r="AC354" s="640"/>
      <c r="AD354" s="640"/>
      <c r="AE354" s="640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</row>
    <row r="355" spans="2:59" ht="12.75" customHeight="1" thickBot="1">
      <c r="Q355" s="357"/>
      <c r="R355" s="90"/>
      <c r="S355" s="5"/>
      <c r="T355" s="5"/>
      <c r="U355" s="5"/>
      <c r="V355" s="138"/>
      <c r="W355" s="750"/>
      <c r="X355" s="189"/>
      <c r="Y355" s="683"/>
      <c r="Z355" s="127"/>
      <c r="AA355" s="143"/>
      <c r="AB355" s="143"/>
      <c r="AC355" s="143"/>
      <c r="AD355" s="143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127"/>
      <c r="BG355" s="127"/>
    </row>
    <row r="356" spans="2:59">
      <c r="B356" s="93" t="s">
        <v>590</v>
      </c>
      <c r="C356" s="65"/>
      <c r="D356" s="574"/>
      <c r="E356" s="1064" t="s">
        <v>526</v>
      </c>
      <c r="F356" s="1065"/>
      <c r="G356" s="1065"/>
      <c r="H356" s="1066"/>
      <c r="I356" s="1058" t="s">
        <v>531</v>
      </c>
      <c r="J356" s="40"/>
      <c r="K356" s="1046"/>
      <c r="L356" s="40"/>
      <c r="M356" s="40"/>
      <c r="N356" s="40"/>
      <c r="O356" s="40"/>
      <c r="P356" s="61"/>
      <c r="Q356" s="357"/>
      <c r="R356" s="90"/>
      <c r="S356" s="5"/>
      <c r="T356" s="5"/>
      <c r="U356" s="5"/>
      <c r="V356" s="138"/>
      <c r="W356" s="750"/>
      <c r="X356" s="697"/>
      <c r="Y356" s="800"/>
      <c r="Z356" s="127"/>
      <c r="AA356" s="143"/>
      <c r="AB356" s="143"/>
      <c r="AC356" s="143"/>
      <c r="AD356" s="143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</row>
    <row r="357" spans="2:59" ht="15" customHeight="1">
      <c r="B357" s="68"/>
      <c r="C357" s="1247" t="s">
        <v>442</v>
      </c>
      <c r="D357" s="577"/>
      <c r="E357" s="1062" t="s">
        <v>527</v>
      </c>
      <c r="F357" s="1063" t="s">
        <v>528</v>
      </c>
      <c r="G357" s="1188" t="s">
        <v>529</v>
      </c>
      <c r="H357" s="1061" t="s">
        <v>530</v>
      </c>
      <c r="I357" s="1056" t="s">
        <v>532</v>
      </c>
      <c r="J357" s="1055" t="s">
        <v>533</v>
      </c>
      <c r="K357" s="1053" t="s">
        <v>534</v>
      </c>
      <c r="L357" s="1091" t="s">
        <v>535</v>
      </c>
      <c r="M357" s="1068" t="s">
        <v>541</v>
      </c>
      <c r="N357" s="971" t="s">
        <v>543</v>
      </c>
      <c r="O357" s="1068" t="s">
        <v>544</v>
      </c>
      <c r="P357" s="1248" t="s">
        <v>547</v>
      </c>
      <c r="Q357" s="357"/>
      <c r="R357" s="90"/>
      <c r="S357" s="5"/>
      <c r="T357" s="5"/>
      <c r="U357" s="5"/>
      <c r="V357" s="138"/>
      <c r="W357" s="218"/>
      <c r="X357" s="138"/>
      <c r="Y357" s="138"/>
      <c r="Z357" s="127"/>
      <c r="AA357" s="143"/>
      <c r="AB357" s="143"/>
      <c r="AC357" s="143"/>
      <c r="AD357" s="143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</row>
    <row r="358" spans="2:59" ht="12" customHeight="1" thickBot="1">
      <c r="B358" s="64"/>
      <c r="C358" s="784" t="s">
        <v>301</v>
      </c>
      <c r="D358" s="549"/>
      <c r="E358" s="63"/>
      <c r="F358" s="1080"/>
      <c r="H358" s="1080"/>
      <c r="I358" s="1076" t="s">
        <v>536</v>
      </c>
      <c r="J358" s="1209" t="s">
        <v>537</v>
      </c>
      <c r="K358" s="1077" t="s">
        <v>538</v>
      </c>
      <c r="L358" s="1078" t="s">
        <v>539</v>
      </c>
      <c r="M358" s="1077" t="s">
        <v>540</v>
      </c>
      <c r="N358" s="365" t="s">
        <v>542</v>
      </c>
      <c r="O358" s="1079" t="s">
        <v>545</v>
      </c>
      <c r="P358" s="1210" t="s">
        <v>546</v>
      </c>
      <c r="Q358" s="357"/>
      <c r="R358" s="90"/>
      <c r="S358" s="5"/>
      <c r="T358" s="5"/>
      <c r="U358" s="5"/>
      <c r="V358" s="217"/>
      <c r="W358" s="750"/>
      <c r="X358" s="189"/>
      <c r="Y358" s="683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</row>
    <row r="359" spans="2:59" ht="13.5" customHeight="1">
      <c r="B359" s="2190" t="s">
        <v>679</v>
      </c>
      <c r="C359" s="1262"/>
      <c r="D359" s="1263">
        <v>1</v>
      </c>
      <c r="E359" s="450">
        <v>70</v>
      </c>
      <c r="F359" s="66">
        <v>1.4</v>
      </c>
      <c r="G359" s="66">
        <v>1.6</v>
      </c>
      <c r="H359" s="67">
        <v>900</v>
      </c>
      <c r="I359" s="1082">
        <v>1200</v>
      </c>
      <c r="J359" s="1082">
        <v>1200</v>
      </c>
      <c r="K359" s="1082">
        <v>300</v>
      </c>
      <c r="L359" s="1082">
        <v>18</v>
      </c>
      <c r="M359" s="1082">
        <v>1200</v>
      </c>
      <c r="N359" s="1082">
        <v>0.1</v>
      </c>
      <c r="O359" s="1082">
        <v>0.05</v>
      </c>
      <c r="P359" s="1083">
        <v>4</v>
      </c>
      <c r="Q359" s="357"/>
      <c r="S359" s="5"/>
      <c r="T359" s="5"/>
      <c r="U359" s="5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</row>
    <row r="360" spans="2:59" ht="14.25" customHeight="1">
      <c r="B360" s="208"/>
      <c r="C360" s="184" t="s">
        <v>134</v>
      </c>
      <c r="D360" s="586"/>
      <c r="E360" s="723"/>
      <c r="F360" s="451"/>
      <c r="G360" s="451"/>
      <c r="H360" s="451"/>
      <c r="I360" s="451"/>
      <c r="J360" s="451"/>
      <c r="K360" s="451"/>
      <c r="L360" s="451"/>
      <c r="M360" s="451"/>
      <c r="N360" s="451"/>
      <c r="O360" s="451"/>
      <c r="P360" s="451"/>
      <c r="Q360" s="357"/>
      <c r="S360" s="5"/>
      <c r="T360" s="5"/>
      <c r="U360" s="5"/>
      <c r="V360" s="127"/>
      <c r="W360" s="127"/>
      <c r="X360" s="127"/>
      <c r="Y360" s="127"/>
      <c r="Z360" s="127"/>
      <c r="AA360" s="143"/>
      <c r="AB360" s="143"/>
      <c r="AC360" s="143"/>
      <c r="AD360" s="143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</row>
    <row r="361" spans="2:59" ht="12" customHeight="1">
      <c r="B361" s="1085" t="s">
        <v>473</v>
      </c>
      <c r="C361" s="588" t="s">
        <v>434</v>
      </c>
      <c r="D361" s="406">
        <v>0.1</v>
      </c>
      <c r="E361" s="1088">
        <v>7</v>
      </c>
      <c r="F361" s="1098">
        <v>0.14000000000000001</v>
      </c>
      <c r="G361" s="1098">
        <v>0.16</v>
      </c>
      <c r="H361" s="1086">
        <v>90</v>
      </c>
      <c r="I361" s="1351">
        <v>120</v>
      </c>
      <c r="J361" s="1342">
        <v>120</v>
      </c>
      <c r="K361" s="1086">
        <v>30</v>
      </c>
      <c r="L361" s="1086">
        <v>1.8</v>
      </c>
      <c r="M361" s="1342">
        <v>120</v>
      </c>
      <c r="N361" s="1098">
        <v>0.01</v>
      </c>
      <c r="O361" s="1101">
        <v>5.0000000000000001E-3</v>
      </c>
      <c r="P361" s="1099">
        <v>0.4</v>
      </c>
      <c r="Q361" s="357"/>
      <c r="S361" s="5"/>
      <c r="T361" s="5"/>
      <c r="U361" s="5"/>
      <c r="V361" s="127"/>
      <c r="W361" s="127"/>
      <c r="X361" s="127"/>
      <c r="Y361" s="127"/>
      <c r="Z361" s="127"/>
      <c r="AA361" s="143"/>
      <c r="AB361" s="143"/>
      <c r="AC361" s="143"/>
      <c r="AD361" s="143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</row>
    <row r="362" spans="2:59">
      <c r="B362" s="1258"/>
      <c r="C362" s="1259" t="s">
        <v>437</v>
      </c>
      <c r="D362" s="1260"/>
      <c r="E362" s="1288">
        <f t="shared" ref="E362:P362" si="64">(E95+E150+E206+E259+E313)/5</f>
        <v>6.3762599999999994</v>
      </c>
      <c r="F362" s="1285">
        <f t="shared" si="64"/>
        <v>0.13620000000000002</v>
      </c>
      <c r="G362" s="1285">
        <f t="shared" si="64"/>
        <v>0.15742000000000003</v>
      </c>
      <c r="H362" s="1285">
        <f t="shared" si="64"/>
        <v>82.926000000000002</v>
      </c>
      <c r="I362" s="1362">
        <f t="shared" si="64"/>
        <v>156.97594000000001</v>
      </c>
      <c r="J362" s="1285">
        <f t="shared" si="64"/>
        <v>140.79040000000001</v>
      </c>
      <c r="K362" s="1285">
        <f t="shared" si="64"/>
        <v>32.900739999999999</v>
      </c>
      <c r="L362" s="1285">
        <f t="shared" si="64"/>
        <v>1.8633400000000002</v>
      </c>
      <c r="M362" s="1285">
        <f t="shared" si="64"/>
        <v>138.77788000000001</v>
      </c>
      <c r="N362" s="1285">
        <f t="shared" si="64"/>
        <v>8.2699999999999996E-3</v>
      </c>
      <c r="O362" s="1285">
        <f t="shared" si="64"/>
        <v>1.5102000000000001E-2</v>
      </c>
      <c r="P362" s="1287">
        <f t="shared" si="64"/>
        <v>0.38079999999999997</v>
      </c>
      <c r="Q362" s="357"/>
      <c r="S362" s="5"/>
      <c r="T362" s="5"/>
      <c r="U362" s="5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127"/>
      <c r="BG362" s="127"/>
    </row>
    <row r="363" spans="2:59" ht="11.25" customHeight="1" thickBot="1">
      <c r="B363" s="292"/>
      <c r="C363" s="1176" t="s">
        <v>654</v>
      </c>
      <c r="D363" s="1257"/>
      <c r="E363" s="1223">
        <f t="shared" ref="E363:P363" si="65">(E362*100/E359)-10</f>
        <v>-0.89105714285714299</v>
      </c>
      <c r="F363" s="1224">
        <f t="shared" si="65"/>
        <v>-0.27142857142857046</v>
      </c>
      <c r="G363" s="1224">
        <f t="shared" si="65"/>
        <v>-0.16124999999999901</v>
      </c>
      <c r="H363" s="1224">
        <f t="shared" si="65"/>
        <v>-0.78599999999999959</v>
      </c>
      <c r="I363" s="1224">
        <f t="shared" si="65"/>
        <v>3.0813283333333334</v>
      </c>
      <c r="J363" s="1224">
        <f t="shared" si="65"/>
        <v>1.7325333333333344</v>
      </c>
      <c r="K363" s="1224">
        <f t="shared" si="65"/>
        <v>0.96691333333333418</v>
      </c>
      <c r="L363" s="1224">
        <f t="shared" si="65"/>
        <v>0.35188888888889025</v>
      </c>
      <c r="M363" s="1224">
        <f t="shared" si="65"/>
        <v>1.564823333333333</v>
      </c>
      <c r="N363" s="1224">
        <f t="shared" si="65"/>
        <v>-1.7300000000000004</v>
      </c>
      <c r="O363" s="1224">
        <f t="shared" si="65"/>
        <v>20.203999999999997</v>
      </c>
      <c r="P363" s="1239">
        <f t="shared" si="65"/>
        <v>-0.48000000000000043</v>
      </c>
      <c r="Q363" s="357"/>
      <c r="S363" s="5"/>
      <c r="T363" s="5"/>
      <c r="U363" s="5"/>
      <c r="V363" s="127"/>
      <c r="W363" s="127"/>
      <c r="X363" s="127"/>
      <c r="Y363" s="127"/>
      <c r="Z363" s="127"/>
      <c r="AA363" s="692"/>
      <c r="AB363" s="148"/>
      <c r="AC363" s="148"/>
      <c r="AD363" s="148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/>
      <c r="AY363" s="127"/>
      <c r="AZ363" s="127"/>
      <c r="BA363" s="127"/>
      <c r="BB363" s="127"/>
      <c r="BC363" s="127"/>
      <c r="BD363" s="127"/>
      <c r="BE363" s="127"/>
      <c r="BF363" s="127"/>
      <c r="BG363" s="127"/>
    </row>
    <row r="364" spans="2:59" ht="15.75" thickBot="1">
      <c r="Q364" s="357"/>
      <c r="S364" s="5"/>
      <c r="T364" s="5"/>
      <c r="U364" s="5"/>
      <c r="V364" s="127"/>
      <c r="W364" s="127"/>
      <c r="X364" s="127"/>
      <c r="Y364" s="127"/>
      <c r="Z364" s="127"/>
      <c r="AA364" s="125"/>
      <c r="AB364" s="125"/>
      <c r="AC364" s="125"/>
      <c r="AD364" s="125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</row>
    <row r="365" spans="2:59">
      <c r="B365" s="93" t="s">
        <v>590</v>
      </c>
      <c r="C365" s="65"/>
      <c r="D365" s="574"/>
      <c r="E365" s="1064" t="s">
        <v>526</v>
      </c>
      <c r="F365" s="1065"/>
      <c r="G365" s="1065"/>
      <c r="H365" s="1066"/>
      <c r="I365" s="1058" t="s">
        <v>531</v>
      </c>
      <c r="J365" s="40"/>
      <c r="K365" s="1046"/>
      <c r="L365" s="40"/>
      <c r="M365" s="40"/>
      <c r="N365" s="40"/>
      <c r="O365" s="40"/>
      <c r="P365" s="61"/>
      <c r="Q365" s="357"/>
      <c r="S365" s="5"/>
      <c r="T365" s="5"/>
      <c r="U365" s="5"/>
      <c r="V365" s="127"/>
      <c r="W365" s="127"/>
      <c r="X365" s="127"/>
      <c r="Y365" s="127"/>
      <c r="Z365" s="127"/>
      <c r="AA365" s="125"/>
      <c r="AB365" s="125"/>
      <c r="AC365" s="125"/>
      <c r="AD365" s="125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</row>
    <row r="366" spans="2:59" ht="14.25" customHeight="1">
      <c r="B366" s="68"/>
      <c r="C366" s="1264" t="s">
        <v>443</v>
      </c>
      <c r="D366" s="577"/>
      <c r="E366" s="1062" t="s">
        <v>527</v>
      </c>
      <c r="F366" s="1063" t="s">
        <v>528</v>
      </c>
      <c r="G366" s="1188" t="s">
        <v>529</v>
      </c>
      <c r="H366" s="1061" t="s">
        <v>530</v>
      </c>
      <c r="I366" s="1056" t="s">
        <v>532</v>
      </c>
      <c r="J366" s="1055" t="s">
        <v>533</v>
      </c>
      <c r="K366" s="1053" t="s">
        <v>534</v>
      </c>
      <c r="L366" s="1091" t="s">
        <v>535</v>
      </c>
      <c r="M366" s="1068" t="s">
        <v>541</v>
      </c>
      <c r="N366" s="971" t="s">
        <v>543</v>
      </c>
      <c r="O366" s="1068" t="s">
        <v>544</v>
      </c>
      <c r="P366" s="1248" t="s">
        <v>547</v>
      </c>
      <c r="S366" s="5"/>
      <c r="T366" s="5"/>
      <c r="U366" s="5"/>
      <c r="V366" s="127"/>
      <c r="W366" s="127"/>
      <c r="X366" s="127"/>
      <c r="Y366" s="127"/>
      <c r="Z366" s="127"/>
      <c r="AA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</row>
    <row r="367" spans="2:59" ht="12.75" customHeight="1" thickBot="1">
      <c r="B367" s="64"/>
      <c r="C367" s="784" t="s">
        <v>301</v>
      </c>
      <c r="D367" s="549"/>
      <c r="E367" s="63"/>
      <c r="F367" s="1080"/>
      <c r="H367" s="1080"/>
      <c r="I367" s="1076" t="s">
        <v>536</v>
      </c>
      <c r="J367" s="1209" t="s">
        <v>537</v>
      </c>
      <c r="K367" s="1077" t="s">
        <v>538</v>
      </c>
      <c r="L367" s="1078" t="s">
        <v>539</v>
      </c>
      <c r="M367" s="1077" t="s">
        <v>540</v>
      </c>
      <c r="N367" s="365" t="s">
        <v>542</v>
      </c>
      <c r="O367" s="1079" t="s">
        <v>545</v>
      </c>
      <c r="P367" s="1210" t="s">
        <v>546</v>
      </c>
      <c r="S367" s="5"/>
      <c r="T367" s="5"/>
      <c r="U367" s="5"/>
      <c r="V367" s="127"/>
      <c r="W367" s="127"/>
      <c r="X367" s="127"/>
      <c r="Y367" s="127"/>
      <c r="Z367" s="127"/>
      <c r="AA367" s="125"/>
      <c r="AB367" s="125"/>
      <c r="AC367" s="125"/>
      <c r="AD367" s="125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  <c r="BC367" s="127"/>
      <c r="BD367" s="127"/>
      <c r="BE367" s="127"/>
      <c r="BF367" s="127"/>
      <c r="BG367" s="127"/>
    </row>
    <row r="368" spans="2:59" ht="12" customHeight="1">
      <c r="B368" s="2190" t="s">
        <v>679</v>
      </c>
      <c r="C368" s="946"/>
      <c r="D368" s="947">
        <v>1</v>
      </c>
      <c r="E368" s="450">
        <v>70</v>
      </c>
      <c r="F368" s="66">
        <v>1.4</v>
      </c>
      <c r="G368" s="66">
        <v>1.6</v>
      </c>
      <c r="H368" s="67">
        <v>900</v>
      </c>
      <c r="I368" s="1082">
        <v>1200</v>
      </c>
      <c r="J368" s="1082">
        <v>1200</v>
      </c>
      <c r="K368" s="1082">
        <v>300</v>
      </c>
      <c r="L368" s="1082">
        <v>18</v>
      </c>
      <c r="M368" s="1082">
        <v>1200</v>
      </c>
      <c r="N368" s="1082">
        <v>0.1</v>
      </c>
      <c r="O368" s="1082">
        <v>0.05</v>
      </c>
      <c r="P368" s="1083">
        <v>4</v>
      </c>
      <c r="S368" s="5"/>
      <c r="T368" s="5"/>
      <c r="U368" s="5"/>
      <c r="V368" s="127"/>
      <c r="W368" s="127"/>
      <c r="X368" s="127"/>
      <c r="Y368" s="127"/>
      <c r="Z368" s="127"/>
      <c r="AA368" s="125"/>
      <c r="AB368" s="125"/>
      <c r="AC368" s="125"/>
      <c r="AD368" s="125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127"/>
      <c r="BG368" s="127"/>
    </row>
    <row r="369" spans="2:59" ht="12.75" customHeight="1">
      <c r="B369" s="208"/>
      <c r="C369" s="184" t="s">
        <v>134</v>
      </c>
      <c r="D369" s="586"/>
      <c r="E369" s="723"/>
      <c r="F369" s="451"/>
      <c r="G369" s="451"/>
      <c r="H369" s="451"/>
      <c r="I369" s="451"/>
      <c r="J369" s="451"/>
      <c r="K369" s="451"/>
      <c r="L369" s="451"/>
      <c r="M369" s="451"/>
      <c r="N369" s="451"/>
      <c r="O369" s="451"/>
      <c r="P369" s="724"/>
      <c r="S369" s="5"/>
      <c r="T369" s="5"/>
      <c r="U369" s="5"/>
      <c r="V369" s="127"/>
      <c r="W369" s="127"/>
      <c r="X369" s="127"/>
      <c r="Y369" s="127"/>
      <c r="Z369" s="127"/>
      <c r="AA369" s="125"/>
      <c r="AB369" s="125"/>
      <c r="AC369" s="125"/>
      <c r="AD369" s="125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</row>
    <row r="370" spans="2:59" ht="12.75" customHeight="1">
      <c r="B370" s="1085" t="s">
        <v>473</v>
      </c>
      <c r="C370" s="588" t="s">
        <v>264</v>
      </c>
      <c r="D370" s="406">
        <v>0.6</v>
      </c>
      <c r="E370" s="1088">
        <v>42</v>
      </c>
      <c r="F370" s="1098">
        <v>0.84</v>
      </c>
      <c r="G370" s="1098">
        <v>0.96</v>
      </c>
      <c r="H370" s="1342">
        <v>540</v>
      </c>
      <c r="I370" s="1351">
        <v>720</v>
      </c>
      <c r="J370" s="1342">
        <v>720</v>
      </c>
      <c r="K370" s="1342">
        <v>180</v>
      </c>
      <c r="L370" s="1086">
        <v>10.8</v>
      </c>
      <c r="M370" s="1342">
        <v>720</v>
      </c>
      <c r="N370" s="1098">
        <v>0.06</v>
      </c>
      <c r="O370" s="1098">
        <v>0.03</v>
      </c>
      <c r="P370" s="1089">
        <v>2.4</v>
      </c>
      <c r="S370" s="5"/>
      <c r="T370" s="5"/>
      <c r="U370" s="5"/>
      <c r="V370" s="127"/>
      <c r="W370" s="127"/>
      <c r="X370" s="127"/>
      <c r="Y370" s="127"/>
      <c r="Z370" s="127"/>
      <c r="AA370" s="125"/>
      <c r="AB370" s="125"/>
      <c r="AC370" s="125"/>
      <c r="AD370" s="125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</row>
    <row r="371" spans="2:59" ht="15" customHeight="1" thickBot="1">
      <c r="B371" s="1258"/>
      <c r="C371" s="1259" t="s">
        <v>437</v>
      </c>
      <c r="D371" s="1260"/>
      <c r="E371" s="1288">
        <f t="shared" ref="E371:P371" si="66">(E101+E156+E211+E264+E319)/5</f>
        <v>44.826819999999998</v>
      </c>
      <c r="F371" s="1285">
        <f t="shared" si="66"/>
        <v>0.83444000000000007</v>
      </c>
      <c r="G371" s="1285">
        <f t="shared" si="66"/>
        <v>0.96997999999999995</v>
      </c>
      <c r="H371" s="1290">
        <f t="shared" si="66"/>
        <v>701.3771999999999</v>
      </c>
      <c r="I371" s="1362">
        <f t="shared" si="66"/>
        <v>720.26646000000005</v>
      </c>
      <c r="J371" s="1285">
        <f t="shared" si="66"/>
        <v>712.8488000000001</v>
      </c>
      <c r="K371" s="1285">
        <f t="shared" si="66"/>
        <v>180.46080000000001</v>
      </c>
      <c r="L371" s="1285">
        <f t="shared" si="66"/>
        <v>10.940599999999998</v>
      </c>
      <c r="M371" s="1285">
        <f t="shared" si="66"/>
        <v>713.39200000000005</v>
      </c>
      <c r="N371" s="1285">
        <f t="shared" si="66"/>
        <v>5.5740000000000012E-2</v>
      </c>
      <c r="O371" s="1285">
        <f t="shared" si="66"/>
        <v>3.1671999999999999E-2</v>
      </c>
      <c r="P371" s="1287">
        <f t="shared" si="66"/>
        <v>2.3918400000000002</v>
      </c>
      <c r="S371" s="5"/>
      <c r="T371" s="5"/>
      <c r="U371" s="5"/>
      <c r="V371" s="127"/>
      <c r="W371" s="127"/>
      <c r="X371" s="127"/>
      <c r="Y371" s="127"/>
      <c r="Z371" s="127"/>
      <c r="AA371" s="143"/>
      <c r="AB371" s="143"/>
      <c r="AC371" s="143"/>
      <c r="AD371" s="143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</row>
    <row r="372" spans="2:59" ht="11.25" customHeight="1" thickBot="1">
      <c r="B372" s="292"/>
      <c r="C372" s="1176" t="s">
        <v>654</v>
      </c>
      <c r="D372" s="1257"/>
      <c r="E372" s="2035">
        <f t="shared" ref="E372:P372" si="67">(E371*100/E368)-60</f>
        <v>4.0383142857142786</v>
      </c>
      <c r="F372" s="2036">
        <f t="shared" si="67"/>
        <v>-0.39714285714285325</v>
      </c>
      <c r="G372" s="2036">
        <f t="shared" si="67"/>
        <v>0.62374999999999403</v>
      </c>
      <c r="H372" s="2036">
        <f t="shared" si="67"/>
        <v>17.930799999999991</v>
      </c>
      <c r="I372" s="2036">
        <f t="shared" si="67"/>
        <v>2.2205000000006692E-2</v>
      </c>
      <c r="J372" s="2036">
        <f t="shared" si="67"/>
        <v>-0.59593333333332765</v>
      </c>
      <c r="K372" s="2036">
        <f t="shared" si="67"/>
        <v>0.1536000000000044</v>
      </c>
      <c r="L372" s="2036">
        <f t="shared" si="67"/>
        <v>0.78111111111109466</v>
      </c>
      <c r="M372" s="2036">
        <f t="shared" si="67"/>
        <v>-0.55066666666665753</v>
      </c>
      <c r="N372" s="2036">
        <f t="shared" si="67"/>
        <v>-4.2599999999999838</v>
      </c>
      <c r="O372" s="2036">
        <f t="shared" si="67"/>
        <v>3.3439999999999941</v>
      </c>
      <c r="P372" s="2037">
        <f t="shared" si="67"/>
        <v>-0.20399999999999352</v>
      </c>
      <c r="S372" s="5"/>
      <c r="T372" s="5"/>
      <c r="U372" s="5"/>
      <c r="V372" s="127"/>
      <c r="W372" s="127"/>
      <c r="X372" s="127"/>
      <c r="Y372" s="127"/>
      <c r="Z372" s="127"/>
      <c r="AA372" s="143"/>
      <c r="AB372" s="143"/>
      <c r="AC372" s="143"/>
      <c r="AD372" s="143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</row>
    <row r="373" spans="2:59" ht="12.75" customHeight="1" thickBot="1">
      <c r="Q373" s="357"/>
      <c r="S373" s="5"/>
      <c r="T373" s="5"/>
      <c r="U373" s="5"/>
      <c r="V373" s="127"/>
      <c r="W373" s="127"/>
      <c r="X373" s="127"/>
      <c r="Y373" s="127"/>
      <c r="Z373" s="127"/>
      <c r="AA373" s="143"/>
      <c r="AB373" s="143"/>
      <c r="AC373" s="143"/>
      <c r="AD373" s="143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/>
    </row>
    <row r="374" spans="2:59">
      <c r="B374" s="93" t="s">
        <v>590</v>
      </c>
      <c r="C374" s="65"/>
      <c r="D374" s="574"/>
      <c r="E374" s="1064" t="s">
        <v>526</v>
      </c>
      <c r="F374" s="1065"/>
      <c r="G374" s="1065"/>
      <c r="H374" s="1066"/>
      <c r="I374" s="1058" t="s">
        <v>531</v>
      </c>
      <c r="J374" s="40"/>
      <c r="K374" s="1046"/>
      <c r="L374" s="40"/>
      <c r="M374" s="40"/>
      <c r="N374" s="40"/>
      <c r="O374" s="40"/>
      <c r="P374" s="61"/>
      <c r="Q374" s="357"/>
      <c r="S374" s="5"/>
      <c r="T374" s="5"/>
      <c r="U374" s="5"/>
      <c r="V374" s="127"/>
      <c r="W374" s="127"/>
      <c r="X374" s="127"/>
      <c r="Y374" s="127"/>
      <c r="Z374" s="127"/>
      <c r="AA374" s="143"/>
      <c r="AB374" s="143"/>
      <c r="AC374" s="143"/>
      <c r="AD374" s="143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</row>
    <row r="375" spans="2:59" ht="13.5" customHeight="1">
      <c r="B375" s="68"/>
      <c r="C375" s="1265" t="s">
        <v>444</v>
      </c>
      <c r="D375" s="577"/>
      <c r="E375" s="1062" t="s">
        <v>527</v>
      </c>
      <c r="F375" s="1063" t="s">
        <v>528</v>
      </c>
      <c r="G375" s="1188" t="s">
        <v>529</v>
      </c>
      <c r="H375" s="1061" t="s">
        <v>530</v>
      </c>
      <c r="I375" s="1056" t="s">
        <v>532</v>
      </c>
      <c r="J375" s="1055" t="s">
        <v>533</v>
      </c>
      <c r="K375" s="1053" t="s">
        <v>534</v>
      </c>
      <c r="L375" s="1091" t="s">
        <v>535</v>
      </c>
      <c r="M375" s="1068" t="s">
        <v>541</v>
      </c>
      <c r="N375" s="971" t="s">
        <v>543</v>
      </c>
      <c r="O375" s="1068" t="s">
        <v>544</v>
      </c>
      <c r="P375" s="1248" t="s">
        <v>547</v>
      </c>
      <c r="Q375" s="357"/>
      <c r="S375" s="5"/>
      <c r="T375" s="5"/>
      <c r="U375" s="5"/>
      <c r="V375" s="127"/>
      <c r="W375" s="127"/>
      <c r="X375" s="127"/>
      <c r="Y375" s="127"/>
      <c r="Z375" s="127"/>
      <c r="AA375" s="138"/>
      <c r="AB375" s="138"/>
      <c r="AC375" s="138"/>
      <c r="AD375" s="138"/>
      <c r="AE375" s="21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</row>
    <row r="376" spans="2:59" ht="12" customHeight="1" thickBot="1">
      <c r="B376" s="64"/>
      <c r="C376" s="784" t="s">
        <v>301</v>
      </c>
      <c r="D376" s="549"/>
      <c r="E376" s="63"/>
      <c r="F376" s="1080"/>
      <c r="H376" s="1080"/>
      <c r="I376" s="1076" t="s">
        <v>536</v>
      </c>
      <c r="J376" s="1209" t="s">
        <v>537</v>
      </c>
      <c r="K376" s="1077" t="s">
        <v>538</v>
      </c>
      <c r="L376" s="1078" t="s">
        <v>539</v>
      </c>
      <c r="M376" s="1077" t="s">
        <v>540</v>
      </c>
      <c r="N376" s="365" t="s">
        <v>542</v>
      </c>
      <c r="O376" s="1079" t="s">
        <v>545</v>
      </c>
      <c r="P376" s="1210" t="s">
        <v>546</v>
      </c>
      <c r="Q376" s="357"/>
      <c r="S376" s="5"/>
      <c r="T376" s="5"/>
      <c r="U376" s="5"/>
      <c r="V376" s="127"/>
      <c r="W376" s="127"/>
      <c r="X376" s="127"/>
      <c r="Y376" s="127"/>
      <c r="Z376" s="127"/>
      <c r="AA376" s="138"/>
      <c r="AB376" s="138"/>
      <c r="AC376" s="138"/>
      <c r="AD376" s="138"/>
      <c r="AE376" s="21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7"/>
      <c r="BG376" s="127"/>
    </row>
    <row r="377" spans="2:59" ht="13.5" customHeight="1">
      <c r="B377" s="2190" t="s">
        <v>679</v>
      </c>
      <c r="C377" s="946"/>
      <c r="D377" s="947">
        <v>1</v>
      </c>
      <c r="E377" s="450">
        <v>70</v>
      </c>
      <c r="F377" s="66">
        <v>1.4</v>
      </c>
      <c r="G377" s="66">
        <v>1.6</v>
      </c>
      <c r="H377" s="67">
        <v>900</v>
      </c>
      <c r="I377" s="1082">
        <v>1200</v>
      </c>
      <c r="J377" s="1082">
        <v>1200</v>
      </c>
      <c r="K377" s="1082">
        <v>300</v>
      </c>
      <c r="L377" s="1082">
        <v>18</v>
      </c>
      <c r="M377" s="1082">
        <v>1200</v>
      </c>
      <c r="N377" s="1082">
        <v>0.1</v>
      </c>
      <c r="O377" s="1082">
        <v>0.05</v>
      </c>
      <c r="P377" s="1083">
        <v>4</v>
      </c>
      <c r="Q377" s="357"/>
      <c r="S377" s="5"/>
      <c r="T377" s="5"/>
      <c r="U377" s="5"/>
      <c r="V377" s="127"/>
      <c r="W377" s="127"/>
      <c r="X377" s="127"/>
      <c r="Y377" s="127"/>
      <c r="Z377" s="127"/>
      <c r="AA377" s="138"/>
      <c r="AB377" s="138"/>
      <c r="AC377" s="277"/>
      <c r="AD377" s="138"/>
      <c r="AE377" s="21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</row>
    <row r="378" spans="2:59" ht="12.75" customHeight="1">
      <c r="B378" s="208"/>
      <c r="C378" s="184" t="s">
        <v>134</v>
      </c>
      <c r="D378" s="586"/>
      <c r="E378" s="723"/>
      <c r="F378" s="451"/>
      <c r="G378" s="451"/>
      <c r="H378" s="451"/>
      <c r="I378" s="451"/>
      <c r="J378" s="451"/>
      <c r="K378" s="451"/>
      <c r="L378" s="451"/>
      <c r="M378" s="451"/>
      <c r="N378" s="451"/>
      <c r="O378" s="451"/>
      <c r="P378" s="724"/>
      <c r="Q378" s="357"/>
      <c r="S378" s="5"/>
      <c r="T378" s="5"/>
      <c r="U378" s="5"/>
      <c r="V378" s="127"/>
      <c r="W378" s="127"/>
      <c r="X378" s="127"/>
      <c r="Y378" s="127"/>
      <c r="Z378" s="127"/>
      <c r="AA378" s="138"/>
      <c r="AB378" s="138"/>
      <c r="AC378" s="277"/>
      <c r="AD378" s="138"/>
      <c r="AE378" s="21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</row>
    <row r="379" spans="2:59" ht="13.5" customHeight="1">
      <c r="B379" s="1315" t="s">
        <v>591</v>
      </c>
      <c r="C379" s="588" t="s">
        <v>435</v>
      </c>
      <c r="D379" s="406">
        <v>0.45</v>
      </c>
      <c r="E379" s="1088">
        <v>31.5</v>
      </c>
      <c r="F379" s="1098">
        <v>0.63</v>
      </c>
      <c r="G379" s="1098">
        <v>0.72</v>
      </c>
      <c r="H379" s="1342">
        <v>405</v>
      </c>
      <c r="I379" s="1351">
        <v>540</v>
      </c>
      <c r="J379" s="1342">
        <v>540</v>
      </c>
      <c r="K379" s="1342">
        <v>135</v>
      </c>
      <c r="L379" s="1098">
        <v>8.1</v>
      </c>
      <c r="M379" s="1342">
        <v>540</v>
      </c>
      <c r="N379" s="1098">
        <v>4.4999999999999998E-2</v>
      </c>
      <c r="O379" s="1101">
        <v>2.2499999999999999E-2</v>
      </c>
      <c r="P379" s="1099">
        <v>1.8</v>
      </c>
      <c r="Q379" s="357"/>
      <c r="S379" s="5"/>
      <c r="T379" s="5"/>
      <c r="U379" s="5"/>
      <c r="V379" s="127"/>
      <c r="W379" s="127"/>
      <c r="X379" s="127"/>
      <c r="Y379" s="127"/>
      <c r="Z379" s="127"/>
      <c r="AA379" s="436"/>
      <c r="AB379" s="439"/>
      <c r="AC379" s="436"/>
      <c r="AD379" s="436"/>
      <c r="AE379" s="436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</row>
    <row r="380" spans="2:59">
      <c r="B380" s="1258"/>
      <c r="C380" s="1259" t="s">
        <v>437</v>
      </c>
      <c r="D380" s="1260"/>
      <c r="E380" s="2068">
        <f t="shared" ref="E380:P380" si="68">(E104+E160+E215+E268+E323)/5</f>
        <v>32.795679999999997</v>
      </c>
      <c r="F380" s="2069">
        <f t="shared" si="68"/>
        <v>0.64903999999999995</v>
      </c>
      <c r="G380" s="2069">
        <f t="shared" si="68"/>
        <v>0.76973999999999998</v>
      </c>
      <c r="H380" s="2070">
        <f t="shared" si="68"/>
        <v>586.57019999999989</v>
      </c>
      <c r="I380" s="2071">
        <f t="shared" si="68"/>
        <v>576.92534000000001</v>
      </c>
      <c r="J380" s="2069">
        <f t="shared" si="68"/>
        <v>574.15239999999994</v>
      </c>
      <c r="K380" s="2069">
        <f t="shared" si="68"/>
        <v>147.32213999999999</v>
      </c>
      <c r="L380" s="2069">
        <f t="shared" si="68"/>
        <v>8.1313399999999998</v>
      </c>
      <c r="M380" s="2069">
        <f t="shared" si="68"/>
        <v>559.07367999999997</v>
      </c>
      <c r="N380" s="2069">
        <f t="shared" si="68"/>
        <v>3.9910000000000008E-2</v>
      </c>
      <c r="O380" s="2069">
        <f t="shared" si="68"/>
        <v>3.2469999999999999E-2</v>
      </c>
      <c r="P380" s="2072">
        <f t="shared" si="68"/>
        <v>1.7736399999999997</v>
      </c>
      <c r="Q380" s="357"/>
      <c r="S380" s="5"/>
      <c r="T380" s="5"/>
      <c r="U380" s="5"/>
      <c r="V380" s="127"/>
      <c r="W380" s="127"/>
      <c r="X380" s="127"/>
      <c r="Y380" s="127"/>
      <c r="Z380" s="127"/>
      <c r="AA380" s="437"/>
      <c r="AB380" s="442"/>
      <c r="AC380" s="442"/>
      <c r="AD380" s="443"/>
      <c r="AE380" s="444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</row>
    <row r="381" spans="2:59" ht="13.5" customHeight="1" thickBot="1">
      <c r="B381" s="292"/>
      <c r="C381" s="1176" t="s">
        <v>654</v>
      </c>
      <c r="D381" s="1257"/>
      <c r="E381" s="2065">
        <f t="shared" ref="E381:P381" si="69">(E380*100/E377)-45</f>
        <v>1.8509714285714267</v>
      </c>
      <c r="F381" s="2066">
        <f t="shared" si="69"/>
        <v>1.3599999999999994</v>
      </c>
      <c r="G381" s="2066">
        <f t="shared" si="69"/>
        <v>3.1087500000000006</v>
      </c>
      <c r="H381" s="2066">
        <f t="shared" si="69"/>
        <v>20.17446666666666</v>
      </c>
      <c r="I381" s="2066">
        <f t="shared" si="69"/>
        <v>3.0771116666666671</v>
      </c>
      <c r="J381" s="2066">
        <f t="shared" si="69"/>
        <v>2.8460333333333239</v>
      </c>
      <c r="K381" s="2066">
        <f t="shared" si="69"/>
        <v>4.1073799999999991</v>
      </c>
      <c r="L381" s="2066">
        <f t="shared" si="69"/>
        <v>0.17411111111110955</v>
      </c>
      <c r="M381" s="2066">
        <f t="shared" si="69"/>
        <v>1.5894733333333306</v>
      </c>
      <c r="N381" s="2066">
        <f t="shared" si="69"/>
        <v>-5.0899999999999892</v>
      </c>
      <c r="O381" s="2066">
        <f t="shared" si="69"/>
        <v>19.939999999999998</v>
      </c>
      <c r="P381" s="2067">
        <f t="shared" si="69"/>
        <v>-0.65900000000000603</v>
      </c>
      <c r="Q381" s="357"/>
      <c r="S381" s="5"/>
      <c r="T381" s="5"/>
      <c r="U381" s="5"/>
      <c r="V381" s="127"/>
      <c r="W381" s="127"/>
      <c r="X381" s="127"/>
      <c r="Y381" s="127"/>
      <c r="Z381" s="127"/>
      <c r="AA381" s="143"/>
      <c r="AB381" s="143"/>
      <c r="AC381" s="143"/>
      <c r="AD381" s="143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</row>
    <row r="382" spans="2:59" ht="15.75" thickBot="1">
      <c r="B382" s="38"/>
      <c r="C382" s="38"/>
      <c r="D382" s="1048"/>
      <c r="E382" s="1048"/>
      <c r="F382" s="1048"/>
      <c r="G382" s="1048"/>
      <c r="H382" s="1048"/>
      <c r="I382" s="1048"/>
      <c r="J382" s="1048"/>
      <c r="K382" s="1048"/>
      <c r="L382" s="1048"/>
      <c r="M382" s="1048"/>
      <c r="N382" s="1048"/>
      <c r="O382" s="1048"/>
      <c r="P382" s="1048"/>
      <c r="Q382" s="357"/>
      <c r="S382" s="5"/>
      <c r="T382" s="5"/>
      <c r="U382" s="5"/>
      <c r="V382" s="127"/>
      <c r="W382" s="127"/>
      <c r="X382" s="127"/>
      <c r="Y382" s="127"/>
      <c r="Z382" s="127"/>
      <c r="AA382" s="143"/>
      <c r="AB382" s="143"/>
      <c r="AC382" s="143"/>
      <c r="AD382" s="143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</row>
    <row r="383" spans="2:59">
      <c r="B383" s="93" t="s">
        <v>590</v>
      </c>
      <c r="C383" s="65"/>
      <c r="D383" s="1266" t="s">
        <v>446</v>
      </c>
      <c r="E383" s="1064" t="s">
        <v>526</v>
      </c>
      <c r="F383" s="1065"/>
      <c r="G383" s="1065"/>
      <c r="H383" s="1066"/>
      <c r="I383" s="1058" t="s">
        <v>531</v>
      </c>
      <c r="J383" s="40"/>
      <c r="K383" s="1046"/>
      <c r="L383" s="40"/>
      <c r="M383" s="40"/>
      <c r="N383" s="40"/>
      <c r="O383" s="40"/>
      <c r="P383" s="61"/>
      <c r="Q383" s="357"/>
      <c r="S383" s="5"/>
      <c r="T383" s="5"/>
      <c r="U383" s="5"/>
      <c r="V383" s="127"/>
      <c r="W383" s="127"/>
      <c r="X383" s="127"/>
      <c r="Y383" s="127"/>
      <c r="Z383" s="127"/>
      <c r="AA383" s="143"/>
      <c r="AB383" s="143"/>
      <c r="AC383" s="143"/>
      <c r="AD383" s="143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</row>
    <row r="384" spans="2:59" ht="14.25" customHeight="1">
      <c r="B384" s="1267" t="s">
        <v>336</v>
      </c>
      <c r="D384" s="577"/>
      <c r="E384" s="1062" t="s">
        <v>527</v>
      </c>
      <c r="F384" s="1063" t="s">
        <v>528</v>
      </c>
      <c r="G384" s="1188" t="s">
        <v>529</v>
      </c>
      <c r="H384" s="1061" t="s">
        <v>530</v>
      </c>
      <c r="I384" s="1056" t="s">
        <v>532</v>
      </c>
      <c r="J384" s="1055" t="s">
        <v>533</v>
      </c>
      <c r="K384" s="1053" t="s">
        <v>534</v>
      </c>
      <c r="L384" s="1091" t="s">
        <v>535</v>
      </c>
      <c r="M384" s="1068" t="s">
        <v>541</v>
      </c>
      <c r="N384" s="971" t="s">
        <v>543</v>
      </c>
      <c r="O384" s="1068" t="s">
        <v>544</v>
      </c>
      <c r="P384" s="1248" t="s">
        <v>547</v>
      </c>
      <c r="Q384" s="357"/>
      <c r="S384" s="5"/>
      <c r="T384" s="5"/>
      <c r="U384" s="5"/>
      <c r="V384" s="660"/>
      <c r="W384" s="1370"/>
      <c r="X384" s="2082"/>
      <c r="Y384" s="2082"/>
      <c r="Z384" s="143"/>
      <c r="AA384" s="143"/>
      <c r="AB384" s="143"/>
      <c r="AC384" s="143"/>
      <c r="AD384" s="143"/>
      <c r="AE384" s="127"/>
      <c r="AF384" s="127"/>
      <c r="AG384" s="127"/>
    </row>
    <row r="385" spans="2:33" ht="14.25" customHeight="1" thickBot="1">
      <c r="B385" s="64"/>
      <c r="C385" s="784" t="s">
        <v>445</v>
      </c>
      <c r="D385" s="549"/>
      <c r="E385" s="63"/>
      <c r="F385" s="1080"/>
      <c r="H385" s="1080"/>
      <c r="I385" s="1076" t="s">
        <v>536</v>
      </c>
      <c r="J385" s="1209" t="s">
        <v>537</v>
      </c>
      <c r="K385" s="1077" t="s">
        <v>538</v>
      </c>
      <c r="L385" s="1078" t="s">
        <v>539</v>
      </c>
      <c r="M385" s="1077" t="s">
        <v>540</v>
      </c>
      <c r="N385" s="365" t="s">
        <v>542</v>
      </c>
      <c r="O385" s="1079" t="s">
        <v>545</v>
      </c>
      <c r="P385" s="1210" t="s">
        <v>546</v>
      </c>
      <c r="Q385" s="357"/>
      <c r="S385" s="5"/>
      <c r="T385" s="5"/>
      <c r="U385" s="5"/>
      <c r="V385" s="143"/>
      <c r="W385" s="143"/>
      <c r="X385" s="143"/>
      <c r="Y385" s="143"/>
      <c r="Z385" s="143"/>
      <c r="AA385" s="127"/>
      <c r="AB385" s="127"/>
      <c r="AC385" s="127"/>
      <c r="AD385" s="127"/>
      <c r="AE385" s="127"/>
      <c r="AF385" s="127"/>
      <c r="AG385" s="127"/>
    </row>
    <row r="386" spans="2:33" ht="12" customHeight="1">
      <c r="B386" s="2190" t="s">
        <v>679</v>
      </c>
      <c r="C386" s="946"/>
      <c r="D386" s="947">
        <v>1</v>
      </c>
      <c r="E386" s="450">
        <v>70</v>
      </c>
      <c r="F386" s="66">
        <v>1.4</v>
      </c>
      <c r="G386" s="66">
        <v>1.6</v>
      </c>
      <c r="H386" s="67">
        <v>900</v>
      </c>
      <c r="I386" s="1082">
        <v>1200</v>
      </c>
      <c r="J386" s="1082">
        <v>1200</v>
      </c>
      <c r="K386" s="1082">
        <v>300</v>
      </c>
      <c r="L386" s="1082">
        <v>18</v>
      </c>
      <c r="M386" s="1082">
        <v>1200</v>
      </c>
      <c r="N386" s="1082">
        <v>0.1</v>
      </c>
      <c r="O386" s="1082">
        <v>0.05</v>
      </c>
      <c r="P386" s="1083">
        <v>4</v>
      </c>
      <c r="Q386" s="357"/>
      <c r="S386" s="5"/>
      <c r="T386" s="5"/>
      <c r="U386" s="5"/>
      <c r="V386" s="223"/>
      <c r="W386" s="765"/>
      <c r="X386" s="765"/>
      <c r="Y386" s="766"/>
      <c r="Z386" s="143"/>
      <c r="AA386" s="127"/>
      <c r="AB386" s="127"/>
      <c r="AC386" s="127"/>
      <c r="AD386" s="127"/>
      <c r="AE386" s="127"/>
      <c r="AF386" s="127"/>
      <c r="AG386" s="127"/>
    </row>
    <row r="387" spans="2:33" ht="12.75" customHeight="1">
      <c r="B387" s="208"/>
      <c r="C387" s="184" t="s">
        <v>134</v>
      </c>
      <c r="D387" s="586"/>
      <c r="E387" s="723"/>
      <c r="F387" s="451"/>
      <c r="G387" s="451"/>
      <c r="H387" s="451"/>
      <c r="I387" s="451"/>
      <c r="J387" s="451"/>
      <c r="K387" s="451"/>
      <c r="L387" s="451"/>
      <c r="M387" s="451"/>
      <c r="N387" s="451"/>
      <c r="O387" s="451"/>
      <c r="P387" s="724"/>
      <c r="Q387" s="357"/>
      <c r="R387" s="1190"/>
      <c r="S387" s="5"/>
      <c r="T387" s="5"/>
      <c r="U387" s="5"/>
      <c r="V387" s="767"/>
      <c r="W387" s="219"/>
      <c r="X387" s="768"/>
      <c r="Y387" s="341"/>
      <c r="Z387" s="143"/>
      <c r="AA387" s="127"/>
      <c r="AB387" s="127"/>
      <c r="AC387" s="127"/>
      <c r="AD387" s="127"/>
      <c r="AE387" s="127"/>
      <c r="AF387" s="127"/>
      <c r="AG387" s="127"/>
    </row>
    <row r="388" spans="2:33">
      <c r="B388" s="1315" t="s">
        <v>591</v>
      </c>
      <c r="C388" s="1090" t="s">
        <v>436</v>
      </c>
      <c r="D388" s="955">
        <v>0.7</v>
      </c>
      <c r="E388" s="1109">
        <v>49</v>
      </c>
      <c r="F388" s="1268">
        <v>0.98</v>
      </c>
      <c r="G388" s="1110">
        <v>1.1200000000000001</v>
      </c>
      <c r="H388" s="1111">
        <v>630</v>
      </c>
      <c r="I388" s="1364">
        <v>840</v>
      </c>
      <c r="J388" s="1111">
        <v>840</v>
      </c>
      <c r="K388" s="1112">
        <v>210</v>
      </c>
      <c r="L388" s="954">
        <v>12.6</v>
      </c>
      <c r="M388" s="1111">
        <v>840</v>
      </c>
      <c r="N388" s="1110">
        <v>7.0000000000000007E-2</v>
      </c>
      <c r="O388" s="1110">
        <v>3.5000000000000003E-2</v>
      </c>
      <c r="P388" s="1269">
        <v>2.8</v>
      </c>
      <c r="Q388" s="357"/>
      <c r="R388" s="119"/>
      <c r="S388" s="5"/>
      <c r="T388" s="5"/>
      <c r="U388" s="5"/>
      <c r="V388" s="769"/>
      <c r="W388" s="256"/>
      <c r="X388" s="341"/>
      <c r="Y388" s="341"/>
      <c r="Z388" s="143"/>
      <c r="AA388" s="127"/>
      <c r="AB388" s="127"/>
      <c r="AC388" s="127"/>
      <c r="AD388" s="127"/>
      <c r="AE388" s="127"/>
      <c r="AF388" s="127"/>
      <c r="AG388" s="127"/>
    </row>
    <row r="389" spans="2:33" ht="15.75" thickBot="1">
      <c r="B389" s="1258"/>
      <c r="C389" s="1259" t="s">
        <v>437</v>
      </c>
      <c r="D389" s="1260"/>
      <c r="E389" s="1363">
        <f t="shared" ref="E389:P389" si="70">(E107+E164+E219+E272+E327)/5</f>
        <v>51.20308</v>
      </c>
      <c r="F389" s="1285">
        <f t="shared" si="70"/>
        <v>0.97064000000000006</v>
      </c>
      <c r="G389" s="1285">
        <f t="shared" si="70"/>
        <v>1.1274000000000002</v>
      </c>
      <c r="H389" s="1290">
        <f t="shared" si="70"/>
        <v>784.30319999999995</v>
      </c>
      <c r="I389" s="1362">
        <f t="shared" si="70"/>
        <v>877.24239999999986</v>
      </c>
      <c r="J389" s="1285">
        <f t="shared" si="70"/>
        <v>853.63919999999996</v>
      </c>
      <c r="K389" s="1285">
        <f t="shared" si="70"/>
        <v>213.36154000000002</v>
      </c>
      <c r="L389" s="1285">
        <f t="shared" si="70"/>
        <v>12.803940000000001</v>
      </c>
      <c r="M389" s="1285">
        <f t="shared" si="70"/>
        <v>852.16988000000003</v>
      </c>
      <c r="N389" s="1285">
        <f t="shared" si="70"/>
        <v>6.4009999999999997E-2</v>
      </c>
      <c r="O389" s="2187">
        <f t="shared" si="70"/>
        <v>4.6773999999999996E-2</v>
      </c>
      <c r="P389" s="1287">
        <f t="shared" si="70"/>
        <v>2.77264</v>
      </c>
      <c r="Q389" s="357"/>
      <c r="R389" s="606"/>
      <c r="S389" s="5"/>
      <c r="T389" s="5"/>
      <c r="U389" s="5"/>
      <c r="V389" s="138"/>
      <c r="W389" s="218"/>
      <c r="X389" s="684"/>
      <c r="Y389" s="770"/>
      <c r="Z389" s="143"/>
      <c r="AA389" s="127"/>
      <c r="AB389" s="127"/>
      <c r="AC389" s="127"/>
      <c r="AD389" s="127"/>
      <c r="AE389" s="127"/>
      <c r="AF389" s="127"/>
      <c r="AG389" s="127"/>
    </row>
    <row r="390" spans="2:33" ht="15.75" thickBot="1">
      <c r="B390" s="292"/>
      <c r="C390" s="1176" t="s">
        <v>654</v>
      </c>
      <c r="D390" s="1257"/>
      <c r="E390" s="2035">
        <f t="shared" ref="E390:P390" si="71">(E389*100/E386)-70</f>
        <v>3.1472571428571428</v>
      </c>
      <c r="F390" s="2036">
        <f t="shared" si="71"/>
        <v>-0.66857142857142549</v>
      </c>
      <c r="G390" s="2036">
        <f t="shared" si="71"/>
        <v>0.46250000000000568</v>
      </c>
      <c r="H390" s="2036">
        <f t="shared" si="71"/>
        <v>17.144799999999989</v>
      </c>
      <c r="I390" s="2036">
        <f t="shared" si="71"/>
        <v>3.1035333333333313</v>
      </c>
      <c r="J390" s="2036">
        <f t="shared" si="71"/>
        <v>1.1366000000000014</v>
      </c>
      <c r="K390" s="2036">
        <f t="shared" si="71"/>
        <v>1.120513333333335</v>
      </c>
      <c r="L390" s="2036">
        <f t="shared" si="71"/>
        <v>1.1329999999999956</v>
      </c>
      <c r="M390" s="2036">
        <f t="shared" si="71"/>
        <v>1.0141566666666648</v>
      </c>
      <c r="N390" s="2036">
        <f t="shared" si="71"/>
        <v>-5.9900000000000091</v>
      </c>
      <c r="O390" s="2036">
        <f t="shared" si="71"/>
        <v>23.547999999999988</v>
      </c>
      <c r="P390" s="2037">
        <f t="shared" si="71"/>
        <v>-0.6839999999999975</v>
      </c>
      <c r="Q390" s="357"/>
      <c r="R390" s="90"/>
      <c r="S390" s="5"/>
      <c r="T390" s="5"/>
      <c r="U390" s="5"/>
      <c r="V390" s="138"/>
      <c r="W390" s="218"/>
      <c r="X390" s="189"/>
      <c r="Y390" s="683"/>
      <c r="Z390" s="143"/>
      <c r="AA390" s="127"/>
      <c r="AB390" s="127"/>
      <c r="AC390" s="127"/>
      <c r="AD390" s="127"/>
      <c r="AE390" s="127"/>
      <c r="AF390" s="127"/>
      <c r="AG390" s="127"/>
    </row>
    <row r="391" spans="2:33">
      <c r="Q391" s="357"/>
      <c r="R391" s="90"/>
      <c r="S391" s="5"/>
      <c r="T391" s="5"/>
      <c r="U391" s="5"/>
      <c r="V391" s="138"/>
      <c r="W391" s="218"/>
      <c r="X391" s="684"/>
      <c r="Y391" s="683"/>
      <c r="Z391" s="143"/>
      <c r="AA391" s="127"/>
      <c r="AB391" s="127"/>
      <c r="AC391" s="127"/>
      <c r="AD391" s="127"/>
      <c r="AE391" s="127"/>
      <c r="AF391" s="127"/>
      <c r="AG391" s="127"/>
    </row>
    <row r="392" spans="2:33">
      <c r="P392"/>
      <c r="Q392" s="357"/>
      <c r="R392" s="90"/>
      <c r="S392" s="5"/>
      <c r="T392" s="5"/>
      <c r="U392" s="5"/>
      <c r="V392" s="138"/>
      <c r="W392" s="2083"/>
      <c r="X392" s="684"/>
      <c r="Y392" s="683"/>
      <c r="Z392" s="143"/>
      <c r="AA392" s="127"/>
      <c r="AB392" s="127"/>
      <c r="AC392" s="127"/>
      <c r="AD392" s="127"/>
      <c r="AE392" s="127"/>
      <c r="AF392" s="127"/>
      <c r="AG392" s="127"/>
    </row>
    <row r="393" spans="2:33">
      <c r="C393" s="1042" t="s">
        <v>523</v>
      </c>
      <c r="D393"/>
      <c r="E393" s="359"/>
      <c r="K393" s="1208"/>
      <c r="P393"/>
      <c r="Q393" s="357"/>
      <c r="R393" s="90"/>
      <c r="S393" s="5"/>
      <c r="T393" s="5"/>
      <c r="U393" s="5"/>
      <c r="V393" s="138"/>
      <c r="W393" s="218"/>
      <c r="X393" s="684"/>
      <c r="Y393" s="683"/>
      <c r="Z393" s="143"/>
      <c r="AA393" s="127"/>
      <c r="AB393" s="127"/>
      <c r="AC393" s="127"/>
      <c r="AD393" s="127"/>
      <c r="AE393" s="127"/>
      <c r="AF393" s="127"/>
      <c r="AG393" s="127"/>
    </row>
    <row r="394" spans="2:33">
      <c r="C394" s="13" t="s">
        <v>524</v>
      </c>
      <c r="D394" s="178"/>
      <c r="E394" s="2"/>
      <c r="K394"/>
      <c r="P394"/>
      <c r="Q394" s="357"/>
      <c r="R394" s="90"/>
      <c r="S394" s="5"/>
      <c r="T394" s="5"/>
      <c r="U394" s="5"/>
      <c r="V394" s="138"/>
      <c r="W394" s="218"/>
      <c r="X394" s="684"/>
      <c r="Y394" s="683"/>
      <c r="Z394" s="143"/>
      <c r="AA394" s="127"/>
      <c r="AB394" s="127"/>
      <c r="AC394" s="127"/>
      <c r="AD394" s="127"/>
      <c r="AE394" s="127"/>
      <c r="AF394" s="127"/>
      <c r="AG394" s="127"/>
    </row>
    <row r="395" spans="2:33">
      <c r="C395" s="1" t="s">
        <v>332</v>
      </c>
      <c r="D395"/>
      <c r="E395"/>
      <c r="F395"/>
      <c r="K395" s="71"/>
      <c r="P395"/>
      <c r="Q395" s="357"/>
      <c r="S395" s="5"/>
      <c r="T395" s="5"/>
      <c r="U395" s="5"/>
      <c r="V395" s="801"/>
      <c r="W395" s="775"/>
      <c r="X395" s="253"/>
      <c r="Y395" s="266"/>
      <c r="Z395" s="143"/>
      <c r="AA395" s="127"/>
      <c r="AB395" s="127"/>
      <c r="AC395" s="127"/>
      <c r="AD395" s="127"/>
      <c r="AE395" s="127"/>
      <c r="AF395" s="127"/>
      <c r="AG395" s="127"/>
    </row>
    <row r="396" spans="2:33">
      <c r="C396" s="25" t="s">
        <v>261</v>
      </c>
      <c r="E396"/>
      <c r="F396"/>
      <c r="G396" s="25"/>
      <c r="H396" s="25"/>
      <c r="K396" s="1209"/>
      <c r="P396"/>
      <c r="Q396" s="357"/>
      <c r="S396" s="5"/>
      <c r="T396" s="5"/>
      <c r="U396" s="5"/>
      <c r="V396" s="143"/>
      <c r="W396" s="143"/>
      <c r="X396" s="263"/>
      <c r="Y396" s="215"/>
      <c r="Z396" s="143"/>
      <c r="AA396" s="127"/>
      <c r="AB396" s="127"/>
      <c r="AC396" s="127"/>
      <c r="AD396" s="127"/>
      <c r="AE396" s="127"/>
      <c r="AF396" s="127"/>
      <c r="AG396" s="127"/>
    </row>
    <row r="397" spans="2:33" ht="15.75">
      <c r="C397" s="1042" t="s">
        <v>566</v>
      </c>
      <c r="D397"/>
      <c r="I397" s="28" t="s">
        <v>0</v>
      </c>
      <c r="J397"/>
      <c r="K397" s="26" t="s">
        <v>745</v>
      </c>
      <c r="L397" s="26"/>
      <c r="M397" s="26"/>
      <c r="N397" s="33"/>
      <c r="O397"/>
      <c r="Q397" s="357"/>
      <c r="R397" s="606"/>
      <c r="S397" s="5"/>
      <c r="T397" s="5"/>
      <c r="U397" s="5"/>
      <c r="V397" s="143"/>
      <c r="W397" s="143"/>
      <c r="X397" s="143"/>
      <c r="Y397" s="143"/>
      <c r="Z397" s="143"/>
      <c r="AA397" s="127"/>
      <c r="AB397" s="127"/>
      <c r="AC397" s="127"/>
      <c r="AD397" s="127"/>
      <c r="AE397" s="127"/>
      <c r="AF397" s="127"/>
      <c r="AG397" s="127"/>
    </row>
    <row r="398" spans="2:33" ht="21">
      <c r="B398" s="978" t="s">
        <v>588</v>
      </c>
      <c r="E398"/>
      <c r="F398"/>
      <c r="G398" s="32" t="s">
        <v>337</v>
      </c>
      <c r="H398" s="25"/>
      <c r="K398" s="359"/>
      <c r="P398"/>
      <c r="Q398" s="357"/>
      <c r="R398" s="90"/>
      <c r="S398" s="5"/>
      <c r="T398" s="5"/>
      <c r="U398" s="5"/>
      <c r="V398" s="138"/>
      <c r="W398" s="218"/>
      <c r="X398" s="697"/>
      <c r="Y398" s="770"/>
      <c r="Z398" s="143"/>
      <c r="AA398" s="127"/>
      <c r="AB398" s="127"/>
      <c r="AC398" s="127"/>
      <c r="AD398" s="127"/>
      <c r="AE398" s="127"/>
      <c r="AF398" s="127"/>
      <c r="AG398" s="127"/>
    </row>
    <row r="399" spans="2:33">
      <c r="C399" s="119" t="s">
        <v>579</v>
      </c>
      <c r="E399" s="365"/>
      <c r="F399" s="365"/>
      <c r="G399" s="365"/>
      <c r="H399" s="365"/>
      <c r="I399" s="365"/>
      <c r="J399" s="365"/>
      <c r="K399" s="365"/>
      <c r="L399" s="365"/>
      <c r="M399" s="365"/>
      <c r="N399" s="365"/>
      <c r="O399" s="365"/>
      <c r="P399" s="365"/>
      <c r="Q399" s="357"/>
      <c r="R399" s="1307"/>
      <c r="S399" s="5"/>
      <c r="T399" s="5"/>
      <c r="U399" s="5"/>
      <c r="V399" s="636"/>
      <c r="W399" s="218"/>
      <c r="X399" s="693"/>
      <c r="Y399" s="698"/>
      <c r="Z399" s="143"/>
      <c r="AA399" s="127"/>
      <c r="AB399" s="127"/>
      <c r="AC399" s="127"/>
      <c r="AD399" s="127"/>
      <c r="AE399" s="127"/>
      <c r="AF399" s="127"/>
      <c r="AG399" s="127"/>
    </row>
    <row r="400" spans="2:33" ht="15.75" thickBot="1">
      <c r="Q400" s="357"/>
      <c r="R400" s="90"/>
      <c r="S400" s="5"/>
      <c r="T400" s="5"/>
      <c r="U400" s="5"/>
      <c r="V400" s="217"/>
      <c r="W400" s="218"/>
      <c r="X400" s="878"/>
      <c r="Y400" s="683"/>
      <c r="Z400" s="143"/>
      <c r="AA400" s="127"/>
      <c r="AB400" s="127"/>
      <c r="AC400" s="127"/>
      <c r="AD400" s="127"/>
      <c r="AE400" s="127"/>
      <c r="AF400" s="127"/>
      <c r="AG400" s="127"/>
    </row>
    <row r="401" spans="2:33" ht="15.75" thickBot="1">
      <c r="B401" s="1172" t="s">
        <v>569</v>
      </c>
      <c r="C401" s="104"/>
      <c r="D401" s="1044" t="s">
        <v>230</v>
      </c>
      <c r="E401" s="1064" t="s">
        <v>526</v>
      </c>
      <c r="F401" s="1065"/>
      <c r="G401" s="1065"/>
      <c r="H401" s="1066"/>
      <c r="I401" s="1058" t="s">
        <v>531</v>
      </c>
      <c r="J401" s="40"/>
      <c r="K401" s="1046"/>
      <c r="L401" s="40"/>
      <c r="M401" s="40"/>
      <c r="N401" s="40"/>
      <c r="O401" s="40"/>
      <c r="P401" s="61"/>
      <c r="Q401" s="1172" t="s">
        <v>564</v>
      </c>
      <c r="R401" s="90"/>
      <c r="S401" s="5"/>
      <c r="T401" s="5"/>
      <c r="U401" s="5"/>
      <c r="V401" s="138"/>
      <c r="W401" s="138"/>
      <c r="X401" s="750"/>
      <c r="Y401" s="127"/>
      <c r="Z401" s="127"/>
      <c r="AA401" s="127"/>
      <c r="AB401" s="127"/>
      <c r="AC401" s="127"/>
      <c r="AD401" s="127"/>
      <c r="AE401" s="127"/>
      <c r="AF401" s="127"/>
      <c r="AG401" s="127"/>
    </row>
    <row r="402" spans="2:33">
      <c r="B402" s="503" t="s">
        <v>521</v>
      </c>
      <c r="C402" s="498" t="s">
        <v>236</v>
      </c>
      <c r="D402" s="1045" t="s">
        <v>237</v>
      </c>
      <c r="E402" s="1062" t="s">
        <v>527</v>
      </c>
      <c r="F402" s="1063" t="s">
        <v>528</v>
      </c>
      <c r="G402" s="1188" t="s">
        <v>529</v>
      </c>
      <c r="H402" s="1061" t="s">
        <v>530</v>
      </c>
      <c r="I402" s="1069" t="s">
        <v>532</v>
      </c>
      <c r="J402" s="1054" t="s">
        <v>533</v>
      </c>
      <c r="K402" s="1052" t="s">
        <v>534</v>
      </c>
      <c r="L402" s="1070" t="s">
        <v>535</v>
      </c>
      <c r="M402" s="1071" t="s">
        <v>541</v>
      </c>
      <c r="N402" s="827" t="s">
        <v>543</v>
      </c>
      <c r="O402" s="1071" t="s">
        <v>544</v>
      </c>
      <c r="P402" s="1189" t="s">
        <v>547</v>
      </c>
      <c r="Q402" s="1173" t="s">
        <v>565</v>
      </c>
      <c r="S402" s="5"/>
      <c r="T402" s="5"/>
      <c r="U402" s="5"/>
      <c r="V402" s="435"/>
      <c r="W402" s="435"/>
      <c r="X402" s="750"/>
      <c r="Y402" s="127"/>
      <c r="Z402" s="127"/>
      <c r="AA402" s="127"/>
      <c r="AB402" s="127"/>
      <c r="AC402" s="127"/>
      <c r="AD402" s="127"/>
      <c r="AE402" s="127"/>
      <c r="AF402" s="127"/>
      <c r="AG402" s="127"/>
    </row>
    <row r="403" spans="2:33" ht="15.75" thickBot="1">
      <c r="B403" s="509" t="s">
        <v>522</v>
      </c>
      <c r="C403" s="550"/>
      <c r="D403" s="505"/>
      <c r="E403" s="63"/>
      <c r="F403" s="1080"/>
      <c r="H403" s="1080"/>
      <c r="I403" s="1076" t="s">
        <v>536</v>
      </c>
      <c r="J403" s="1209" t="s">
        <v>537</v>
      </c>
      <c r="K403" s="1077" t="s">
        <v>538</v>
      </c>
      <c r="L403" s="1078" t="s">
        <v>539</v>
      </c>
      <c r="M403" s="1077" t="s">
        <v>540</v>
      </c>
      <c r="N403" s="365" t="s">
        <v>542</v>
      </c>
      <c r="O403" s="1079" t="s">
        <v>545</v>
      </c>
      <c r="P403" s="1210" t="s">
        <v>546</v>
      </c>
      <c r="Q403" s="1174" t="s">
        <v>456</v>
      </c>
      <c r="R403" s="384"/>
      <c r="S403" s="5"/>
      <c r="T403" s="5"/>
      <c r="U403" s="5"/>
      <c r="V403" s="217"/>
      <c r="W403" s="217"/>
      <c r="X403" s="750"/>
      <c r="Y403" s="127"/>
      <c r="Z403" s="127"/>
      <c r="AA403" s="127"/>
      <c r="AB403" s="127"/>
      <c r="AC403" s="127"/>
      <c r="AD403" s="127"/>
      <c r="AE403" s="127"/>
      <c r="AF403" s="127"/>
      <c r="AG403" s="127"/>
    </row>
    <row r="404" spans="2:33" ht="15.75">
      <c r="B404" s="104"/>
      <c r="C404" s="728" t="s">
        <v>183</v>
      </c>
      <c r="D404" s="511"/>
      <c r="E404" s="1094"/>
      <c r="F404" s="513"/>
      <c r="G404" s="513"/>
      <c r="H404" s="1118"/>
      <c r="I404" s="1137"/>
      <c r="J404" s="1137"/>
      <c r="K404" s="1146"/>
      <c r="L404" s="1137"/>
      <c r="M404" s="1137"/>
      <c r="N404" s="1137"/>
      <c r="O404" s="1137"/>
      <c r="P404" s="1192"/>
      <c r="Q404" s="1300"/>
      <c r="R404" s="1208"/>
      <c r="S404" s="624"/>
      <c r="T404" s="127"/>
      <c r="U404" s="136"/>
      <c r="V404" s="138"/>
      <c r="W404" s="138"/>
      <c r="X404" s="750"/>
      <c r="Y404" s="684"/>
      <c r="Z404" s="770"/>
      <c r="AA404" s="127"/>
      <c r="AB404" s="127"/>
      <c r="AC404" s="127"/>
      <c r="AD404" s="127"/>
      <c r="AE404" s="127"/>
      <c r="AF404" s="127"/>
      <c r="AG404" s="127"/>
    </row>
    <row r="405" spans="2:33">
      <c r="B405" s="1444" t="s">
        <v>611</v>
      </c>
      <c r="C405" s="2669" t="s">
        <v>595</v>
      </c>
      <c r="D405" s="313">
        <v>60</v>
      </c>
      <c r="E405" s="270">
        <v>2.4</v>
      </c>
      <c r="F405" s="390">
        <v>0.05</v>
      </c>
      <c r="G405" s="390">
        <v>0.02</v>
      </c>
      <c r="H405" s="1050">
        <v>18</v>
      </c>
      <c r="I405" s="296">
        <v>11</v>
      </c>
      <c r="J405" s="296">
        <v>32</v>
      </c>
      <c r="K405" s="390">
        <v>11</v>
      </c>
      <c r="L405" s="296">
        <v>0.37</v>
      </c>
      <c r="M405" s="296">
        <v>4.9000000000000004</v>
      </c>
      <c r="N405" s="1193">
        <v>0</v>
      </c>
      <c r="O405" s="296">
        <v>6.8999999999999997E-4</v>
      </c>
      <c r="P405" s="1138">
        <v>0</v>
      </c>
      <c r="Q405" s="525">
        <v>4</v>
      </c>
      <c r="R405" s="359"/>
      <c r="S405" s="127"/>
      <c r="T405" s="215"/>
      <c r="U405" s="127"/>
      <c r="V405" s="138"/>
      <c r="W405" s="138"/>
      <c r="X405" s="218"/>
      <c r="Y405" s="127"/>
      <c r="Z405" s="683"/>
      <c r="AA405" s="127"/>
      <c r="AB405" s="127"/>
      <c r="AC405" s="127"/>
      <c r="AD405" s="127"/>
      <c r="AE405" s="127"/>
      <c r="AF405" s="127"/>
      <c r="AG405" s="127"/>
    </row>
    <row r="406" spans="2:33">
      <c r="B406" s="2049" t="s">
        <v>764</v>
      </c>
      <c r="C406" s="824" t="s">
        <v>491</v>
      </c>
      <c r="D406" s="519" t="s">
        <v>663</v>
      </c>
      <c r="E406" s="1212">
        <v>0</v>
      </c>
      <c r="F406" s="1233">
        <v>0.14599999999999999</v>
      </c>
      <c r="G406" s="2438">
        <v>0.188</v>
      </c>
      <c r="H406" s="1050">
        <v>147.12</v>
      </c>
      <c r="I406" s="1446">
        <v>9.2100000000000009</v>
      </c>
      <c r="J406" s="1604">
        <v>18.07</v>
      </c>
      <c r="K406" s="1446">
        <v>2.61</v>
      </c>
      <c r="L406" s="1446">
        <v>1.581</v>
      </c>
      <c r="M406" s="1446">
        <v>25.12</v>
      </c>
      <c r="N406" s="2397">
        <v>0</v>
      </c>
      <c r="O406" s="1446">
        <v>8.0000000000000002E-3</v>
      </c>
      <c r="P406" s="2402">
        <v>0.77300000000000002</v>
      </c>
      <c r="Q406" s="571">
        <v>48</v>
      </c>
      <c r="S406" s="148"/>
      <c r="T406" s="135"/>
      <c r="U406" s="118"/>
      <c r="V406" s="181"/>
      <c r="W406" s="181"/>
      <c r="X406" s="218"/>
      <c r="Y406" s="127"/>
      <c r="Z406" s="683"/>
      <c r="AA406" s="127"/>
      <c r="AB406" s="127"/>
      <c r="AC406" s="127"/>
      <c r="AD406" s="127"/>
      <c r="AE406" s="127"/>
      <c r="AF406" s="127"/>
      <c r="AG406" s="127"/>
    </row>
    <row r="407" spans="2:33">
      <c r="B407" s="2808" t="s">
        <v>804</v>
      </c>
      <c r="C407" s="924" t="s">
        <v>494</v>
      </c>
      <c r="E407" s="1212">
        <v>0.1</v>
      </c>
      <c r="F407" s="1233">
        <v>1.2E-2</v>
      </c>
      <c r="G407" s="2437">
        <v>1.4E-2</v>
      </c>
      <c r="H407" s="1050">
        <v>48.08</v>
      </c>
      <c r="I407" s="1446">
        <v>6</v>
      </c>
      <c r="J407" s="1446">
        <v>11.4</v>
      </c>
      <c r="K407" s="1446">
        <v>1.6379999999999999</v>
      </c>
      <c r="L407" s="1446">
        <v>0.16</v>
      </c>
      <c r="M407" s="1446">
        <v>2.59</v>
      </c>
      <c r="N407" s="2397">
        <v>0</v>
      </c>
      <c r="O407" s="1446">
        <v>0</v>
      </c>
      <c r="P407" s="2402">
        <v>0</v>
      </c>
      <c r="Q407" s="1026"/>
      <c r="R407" s="359"/>
      <c r="S407" s="127"/>
      <c r="T407" s="135"/>
      <c r="U407" s="11"/>
      <c r="V407" s="181"/>
      <c r="W407" s="181"/>
      <c r="X407" s="218"/>
      <c r="Y407" s="127"/>
      <c r="Z407" s="657"/>
      <c r="AA407" s="127"/>
      <c r="AB407" s="127"/>
      <c r="AC407" s="127"/>
      <c r="AD407" s="127"/>
      <c r="AE407" s="127"/>
      <c r="AF407" s="127"/>
      <c r="AG407" s="127"/>
    </row>
    <row r="408" spans="2:33">
      <c r="B408" s="2049" t="s">
        <v>765</v>
      </c>
      <c r="C408" s="925" t="s">
        <v>312</v>
      </c>
      <c r="D408" s="529">
        <v>200</v>
      </c>
      <c r="E408" s="2396">
        <v>1.04</v>
      </c>
      <c r="F408" s="395">
        <v>0.06</v>
      </c>
      <c r="G408" s="395">
        <v>0.25</v>
      </c>
      <c r="H408" s="1121">
        <v>26.49</v>
      </c>
      <c r="I408" s="2397">
        <v>217.65799999999999</v>
      </c>
      <c r="J408" s="1446">
        <v>184</v>
      </c>
      <c r="K408" s="1446">
        <v>42</v>
      </c>
      <c r="L408" s="1446">
        <v>1.18</v>
      </c>
      <c r="M408" s="1446">
        <v>109.92</v>
      </c>
      <c r="N408" s="1446">
        <v>2.16E-3</v>
      </c>
      <c r="O408" s="1446">
        <v>3.0200000000000001E-3</v>
      </c>
      <c r="P408" s="2402">
        <v>0.14360000000000001</v>
      </c>
      <c r="Q408" s="542">
        <v>88</v>
      </c>
      <c r="R408" s="359"/>
      <c r="S408" s="2041"/>
      <c r="T408" s="122"/>
      <c r="U408" s="118"/>
      <c r="V408" s="402"/>
      <c r="W408" s="402"/>
      <c r="X408" s="218"/>
      <c r="Y408" s="127"/>
      <c r="Z408" s="683"/>
      <c r="AA408" s="127"/>
      <c r="AB408" s="127"/>
      <c r="AC408" s="127"/>
      <c r="AD408" s="127"/>
      <c r="AE408" s="127"/>
      <c r="AF408" s="127"/>
      <c r="AG408" s="127"/>
    </row>
    <row r="409" spans="2:33">
      <c r="B409" s="1041" t="s">
        <v>9</v>
      </c>
      <c r="C409" s="925" t="s">
        <v>10</v>
      </c>
      <c r="D409" s="1380">
        <v>50</v>
      </c>
      <c r="E409" s="1446">
        <v>0.1</v>
      </c>
      <c r="F409" s="1446">
        <v>0.02</v>
      </c>
      <c r="G409" s="1446">
        <v>1.7000000000000001E-2</v>
      </c>
      <c r="H409" s="1121">
        <v>0</v>
      </c>
      <c r="I409" s="2459">
        <v>79.17</v>
      </c>
      <c r="J409" s="1446">
        <v>64.5</v>
      </c>
      <c r="K409" s="1446">
        <v>20.5</v>
      </c>
      <c r="L409" s="2402">
        <v>0.05</v>
      </c>
      <c r="M409" s="1446">
        <v>37.167000000000002</v>
      </c>
      <c r="N409" s="1446">
        <v>0</v>
      </c>
      <c r="O409" s="1446">
        <v>0</v>
      </c>
      <c r="P409" s="2401">
        <v>0</v>
      </c>
      <c r="Q409" s="525">
        <v>18</v>
      </c>
      <c r="R409" s="384"/>
      <c r="S409" s="148"/>
      <c r="T409" s="135"/>
      <c r="U409" s="127"/>
      <c r="V409" s="138"/>
      <c r="W409" s="138"/>
      <c r="X409" s="218"/>
      <c r="Y409" s="127"/>
      <c r="Z409" s="683"/>
      <c r="AA409" s="127"/>
      <c r="AB409" s="127"/>
      <c r="AC409" s="127"/>
      <c r="AD409" s="127"/>
      <c r="AE409" s="127"/>
      <c r="AF409" s="127"/>
      <c r="AG409" s="127"/>
    </row>
    <row r="410" spans="2:33">
      <c r="B410" s="2794" t="s">
        <v>9</v>
      </c>
      <c r="C410" s="824" t="s">
        <v>643</v>
      </c>
      <c r="D410" s="519">
        <v>30</v>
      </c>
      <c r="E410" s="396">
        <v>0</v>
      </c>
      <c r="F410" s="398">
        <v>0.06</v>
      </c>
      <c r="G410" s="398">
        <v>0</v>
      </c>
      <c r="H410" s="1115">
        <v>0</v>
      </c>
      <c r="I410" s="388">
        <v>24.9</v>
      </c>
      <c r="J410" s="388">
        <v>58.2</v>
      </c>
      <c r="K410" s="398">
        <v>17.100000000000001</v>
      </c>
      <c r="L410" s="388">
        <v>0.03</v>
      </c>
      <c r="M410" s="388">
        <v>43.2</v>
      </c>
      <c r="N410" s="388">
        <v>1E-3</v>
      </c>
      <c r="O410" s="388">
        <v>0</v>
      </c>
      <c r="P410" s="1196">
        <v>0</v>
      </c>
      <c r="Q410" s="525">
        <v>19</v>
      </c>
      <c r="R410" s="71"/>
      <c r="S410" s="137"/>
      <c r="T410" s="122"/>
      <c r="U410" s="138"/>
      <c r="V410" s="138"/>
      <c r="W410" s="138"/>
      <c r="X410" s="218"/>
      <c r="Y410" s="127"/>
      <c r="Z410" s="683"/>
      <c r="AA410" s="127"/>
      <c r="AB410" s="127"/>
      <c r="AC410" s="127"/>
      <c r="AD410" s="127"/>
      <c r="AE410" s="127"/>
      <c r="AF410" s="127"/>
      <c r="AG410" s="127"/>
    </row>
    <row r="411" spans="2:33" ht="15.75" thickBot="1">
      <c r="B411" s="2793" t="s">
        <v>728</v>
      </c>
      <c r="C411" s="2516" t="s">
        <v>735</v>
      </c>
      <c r="D411" s="544">
        <v>110</v>
      </c>
      <c r="E411" s="1446">
        <v>11</v>
      </c>
      <c r="F411" s="1446">
        <v>0.04</v>
      </c>
      <c r="G411" s="1446">
        <v>5.1999999999999998E-2</v>
      </c>
      <c r="H411" s="1050">
        <v>22</v>
      </c>
      <c r="I411" s="1446">
        <v>10.48</v>
      </c>
      <c r="J411" s="1446">
        <v>30.1</v>
      </c>
      <c r="K411" s="1446">
        <v>11.48</v>
      </c>
      <c r="L411" s="1446">
        <v>1.34</v>
      </c>
      <c r="M411" s="1446">
        <v>58.2</v>
      </c>
      <c r="N411" s="1446">
        <v>0.01</v>
      </c>
      <c r="O411" s="1446">
        <v>0</v>
      </c>
      <c r="P411" s="1446">
        <v>0.3</v>
      </c>
      <c r="Q411" s="719">
        <v>70</v>
      </c>
      <c r="R411" s="384"/>
      <c r="S411" s="106"/>
      <c r="T411" s="271"/>
      <c r="U411" s="127"/>
      <c r="V411" s="181"/>
      <c r="W411" s="181"/>
      <c r="X411" s="218"/>
      <c r="Y411" s="127"/>
      <c r="Z411" s="770"/>
      <c r="AA411" s="127"/>
      <c r="AB411" s="127"/>
      <c r="AC411" s="127"/>
      <c r="AD411" s="127"/>
      <c r="AE411" s="127"/>
      <c r="AF411" s="127"/>
      <c r="AG411" s="127"/>
    </row>
    <row r="412" spans="2:33">
      <c r="B412" s="1231" t="s">
        <v>262</v>
      </c>
      <c r="C412" s="716"/>
      <c r="D412" s="2074">
        <f>D411+D410+D409+D408+D405+160+20</f>
        <v>630</v>
      </c>
      <c r="E412" s="534">
        <f t="shared" ref="E412:P412" si="72">SUM(E405:E411)</f>
        <v>14.64</v>
      </c>
      <c r="F412" s="1075">
        <f t="shared" si="72"/>
        <v>0.38800000000000001</v>
      </c>
      <c r="G412" s="1075">
        <f t="shared" si="72"/>
        <v>0.54100000000000004</v>
      </c>
      <c r="H412" s="1222">
        <f t="shared" si="72"/>
        <v>261.69</v>
      </c>
      <c r="I412" s="1222">
        <f>SUM(I405:I411)</f>
        <v>358.41800000000001</v>
      </c>
      <c r="J412" s="1075">
        <f t="shared" si="72"/>
        <v>398.27000000000004</v>
      </c>
      <c r="K412" s="1075">
        <f t="shared" si="72"/>
        <v>106.32799999999999</v>
      </c>
      <c r="L412" s="1075">
        <f t="shared" si="72"/>
        <v>4.7110000000000003</v>
      </c>
      <c r="M412" s="1075">
        <f t="shared" si="72"/>
        <v>281.09699999999998</v>
      </c>
      <c r="N412" s="1075">
        <f t="shared" si="72"/>
        <v>1.316E-2</v>
      </c>
      <c r="O412" s="1075">
        <f t="shared" si="72"/>
        <v>1.171E-2</v>
      </c>
      <c r="P412" s="1218">
        <f t="shared" si="72"/>
        <v>1.2166000000000001</v>
      </c>
      <c r="Q412" s="1295"/>
      <c r="R412" s="71"/>
      <c r="S412" s="137"/>
      <c r="T412" s="122"/>
      <c r="U412" s="118"/>
      <c r="V412" s="660"/>
      <c r="W412" s="2082"/>
      <c r="X412" s="2082"/>
      <c r="Y412" s="263"/>
      <c r="Z412" s="446"/>
      <c r="AA412" s="127"/>
      <c r="AB412" s="127"/>
      <c r="AC412" s="127"/>
      <c r="AD412" s="127"/>
      <c r="AE412" s="127"/>
      <c r="AF412" s="127"/>
      <c r="AG412" s="127"/>
    </row>
    <row r="413" spans="2:33" ht="15.75" customHeight="1">
      <c r="B413" s="487"/>
      <c r="C413" s="759" t="s">
        <v>11</v>
      </c>
      <c r="D413" s="2026">
        <v>0.25</v>
      </c>
      <c r="E413" s="2473">
        <v>17.5</v>
      </c>
      <c r="F413" s="1327">
        <v>0.35</v>
      </c>
      <c r="G413" s="2474">
        <v>0.4</v>
      </c>
      <c r="H413" s="2475">
        <v>225</v>
      </c>
      <c r="I413" s="1327">
        <v>300</v>
      </c>
      <c r="J413" s="2474">
        <v>300</v>
      </c>
      <c r="K413" s="2475">
        <v>75</v>
      </c>
      <c r="L413" s="1327">
        <v>4.5</v>
      </c>
      <c r="M413" s="2476">
        <v>300</v>
      </c>
      <c r="N413" s="1327">
        <v>2.5000000000000001E-2</v>
      </c>
      <c r="O413" s="2474">
        <v>1.2500000000000001E-2</v>
      </c>
      <c r="P413" s="2535">
        <v>1</v>
      </c>
      <c r="Q413" s="1295"/>
      <c r="R413" s="359"/>
      <c r="S413" s="137"/>
      <c r="T413" s="122"/>
      <c r="U413" s="118"/>
      <c r="V413" s="981"/>
      <c r="W413" s="981"/>
      <c r="X413" s="981"/>
      <c r="Y413" s="853"/>
      <c r="Z413" s="143"/>
      <c r="AA413" s="127"/>
      <c r="AB413" s="127"/>
      <c r="AC413" s="127"/>
      <c r="AD413" s="127"/>
      <c r="AE413" s="127"/>
      <c r="AF413" s="127"/>
      <c r="AG413" s="127"/>
    </row>
    <row r="414" spans="2:33" ht="15.75" thickBot="1">
      <c r="B414" s="292"/>
      <c r="C414" s="1176" t="s">
        <v>655</v>
      </c>
      <c r="D414" s="1177" t="s">
        <v>259</v>
      </c>
      <c r="E414" s="1223">
        <f t="shared" ref="E414:P414" si="73">(E412*100/E433)-25</f>
        <v>-4.0857142857142854</v>
      </c>
      <c r="F414" s="1224">
        <f t="shared" si="73"/>
        <v>2.7142857142857189</v>
      </c>
      <c r="G414" s="1224">
        <f t="shared" si="73"/>
        <v>8.8125</v>
      </c>
      <c r="H414" s="1224">
        <f t="shared" si="73"/>
        <v>4.076666666666668</v>
      </c>
      <c r="I414" s="1224">
        <f t="shared" si="73"/>
        <v>4.8681666666666707</v>
      </c>
      <c r="J414" s="1224">
        <f t="shared" si="73"/>
        <v>8.1891666666666723</v>
      </c>
      <c r="K414" s="1224">
        <f t="shared" si="73"/>
        <v>10.442666666666668</v>
      </c>
      <c r="L414" s="1224">
        <f t="shared" si="73"/>
        <v>1.1722222222222243</v>
      </c>
      <c r="M414" s="1224">
        <f t="shared" si="73"/>
        <v>-1.575250000000004</v>
      </c>
      <c r="N414" s="1224">
        <f t="shared" si="73"/>
        <v>-11.84</v>
      </c>
      <c r="O414" s="1224">
        <f t="shared" si="73"/>
        <v>-1.5800000000000018</v>
      </c>
      <c r="P414" s="1239">
        <f t="shared" si="73"/>
        <v>5.4150000000000027</v>
      </c>
      <c r="Q414" s="1295"/>
      <c r="R414" s="359"/>
      <c r="S414" s="2039"/>
      <c r="T414" s="122"/>
      <c r="U414" s="118"/>
      <c r="V414" s="402"/>
      <c r="W414" s="402"/>
      <c r="X414" s="402"/>
      <c r="Y414" s="143"/>
      <c r="Z414" s="143"/>
      <c r="AA414" s="127"/>
      <c r="AB414" s="127"/>
      <c r="AC414" s="127"/>
      <c r="AD414" s="127"/>
      <c r="AE414" s="127"/>
      <c r="AF414" s="127"/>
      <c r="AG414" s="127"/>
    </row>
    <row r="415" spans="2:33">
      <c r="B415" s="104"/>
      <c r="C415" s="510" t="s">
        <v>141</v>
      </c>
      <c r="D415" s="104"/>
      <c r="E415" s="1139"/>
      <c r="F415" s="1140"/>
      <c r="G415" s="1140"/>
      <c r="H415" s="1137"/>
      <c r="I415" s="1137"/>
      <c r="J415" s="1137"/>
      <c r="K415" s="1137"/>
      <c r="L415" s="1137"/>
      <c r="M415" s="1137"/>
      <c r="N415" s="1137"/>
      <c r="O415" s="1137"/>
      <c r="P415" s="1192"/>
      <c r="Q415" s="1295"/>
      <c r="R415" s="359"/>
      <c r="S415" s="148"/>
      <c r="T415" s="215"/>
      <c r="U415" s="127"/>
      <c r="V415" s="143"/>
      <c r="W415" s="143"/>
      <c r="X415" s="143"/>
      <c r="Y415" s="143"/>
      <c r="Z415" s="143"/>
      <c r="AA415" s="127"/>
      <c r="AB415" s="127"/>
      <c r="AC415" s="127"/>
      <c r="AD415" s="127"/>
      <c r="AE415" s="127"/>
      <c r="AF415" s="127"/>
      <c r="AG415" s="127"/>
    </row>
    <row r="416" spans="2:33">
      <c r="B416" s="2062" t="s">
        <v>809</v>
      </c>
      <c r="C416" s="432" t="s">
        <v>810</v>
      </c>
      <c r="D416" s="529">
        <v>60</v>
      </c>
      <c r="E416" s="270">
        <v>2.67</v>
      </c>
      <c r="F416" s="395">
        <v>8.0000000000000002E-3</v>
      </c>
      <c r="G416" s="390">
        <v>0.02</v>
      </c>
      <c r="H416" s="1121">
        <v>0.78</v>
      </c>
      <c r="I416" s="296">
        <v>21.15</v>
      </c>
      <c r="J416" s="1446">
        <v>24.75</v>
      </c>
      <c r="K416" s="296">
        <v>12.75</v>
      </c>
      <c r="L416" s="296">
        <v>0.8</v>
      </c>
      <c r="M416" s="296">
        <v>156.15</v>
      </c>
      <c r="N416" s="296">
        <v>0.02</v>
      </c>
      <c r="O416" s="2679">
        <v>2.3999999999999998E-3</v>
      </c>
      <c r="P416" s="1194">
        <v>0.128</v>
      </c>
      <c r="Q416" s="525">
        <v>10</v>
      </c>
      <c r="R416" s="359"/>
      <c r="S416" s="698"/>
      <c r="T416" s="122"/>
      <c r="U416" s="118"/>
      <c r="V416" s="138"/>
      <c r="W416" s="138"/>
      <c r="X416" s="218"/>
      <c r="Y416" s="127"/>
      <c r="Z416" s="698"/>
      <c r="AA416" s="127"/>
      <c r="AB416" s="127"/>
      <c r="AC416" s="127"/>
      <c r="AD416" s="127"/>
      <c r="AE416" s="127"/>
      <c r="AF416" s="127"/>
      <c r="AG416" s="127"/>
    </row>
    <row r="417" spans="2:33">
      <c r="B417" s="2793" t="s">
        <v>806</v>
      </c>
      <c r="C417" s="824" t="s">
        <v>339</v>
      </c>
      <c r="D417" s="294">
        <v>250</v>
      </c>
      <c r="E417" s="2408">
        <v>5.28</v>
      </c>
      <c r="F417" s="1576">
        <v>0.13600000000000001</v>
      </c>
      <c r="G417" s="1576">
        <v>0.2263</v>
      </c>
      <c r="H417" s="1603">
        <v>125.51</v>
      </c>
      <c r="I417" s="2556">
        <v>12.3363</v>
      </c>
      <c r="J417" s="1604">
        <v>50.39</v>
      </c>
      <c r="K417" s="1576">
        <v>9.9600000000000009</v>
      </c>
      <c r="L417" s="1604">
        <v>0.99</v>
      </c>
      <c r="M417" s="1604">
        <v>6.7270000000000003</v>
      </c>
      <c r="N417" s="1604">
        <v>0</v>
      </c>
      <c r="O417" s="2819">
        <v>1.0999999999999999E-2</v>
      </c>
      <c r="P417" s="2491">
        <v>0</v>
      </c>
      <c r="Q417" s="732">
        <v>24</v>
      </c>
      <c r="R417" s="359"/>
      <c r="S417" s="2039"/>
      <c r="T417" s="122"/>
      <c r="U417" s="401"/>
      <c r="V417" s="402"/>
      <c r="W417" s="402"/>
      <c r="X417" s="218"/>
      <c r="Y417" s="127"/>
      <c r="Z417" s="770"/>
      <c r="AA417" s="127"/>
      <c r="AB417" s="127"/>
      <c r="AC417" s="127"/>
      <c r="AD417" s="127"/>
      <c r="AE417" s="127"/>
      <c r="AF417" s="127"/>
      <c r="AG417" s="127"/>
    </row>
    <row r="418" spans="2:33">
      <c r="B418" s="1041" t="s">
        <v>807</v>
      </c>
      <c r="C418" s="925" t="s">
        <v>223</v>
      </c>
      <c r="D418" s="1380">
        <v>180</v>
      </c>
      <c r="E418" s="1019">
        <v>6.54</v>
      </c>
      <c r="F418" s="1473">
        <v>0.01</v>
      </c>
      <c r="G418" s="2820">
        <v>0.216</v>
      </c>
      <c r="H418" s="1603">
        <v>98.564999999999998</v>
      </c>
      <c r="I418" s="1122">
        <v>109.08</v>
      </c>
      <c r="J418" s="1122">
        <v>26.08</v>
      </c>
      <c r="K418" s="1020">
        <v>9.5</v>
      </c>
      <c r="L418" s="1122">
        <v>0.79</v>
      </c>
      <c r="M418" s="1122">
        <v>16.86</v>
      </c>
      <c r="N418" s="1122">
        <v>0</v>
      </c>
      <c r="O418" s="1122">
        <v>1.1000000000000001E-3</v>
      </c>
      <c r="P418" s="2821">
        <v>0.64</v>
      </c>
      <c r="Q418" s="525">
        <v>43</v>
      </c>
      <c r="S418" s="137"/>
      <c r="T418" s="122"/>
      <c r="U418" s="118"/>
      <c r="V418" s="402"/>
      <c r="W418" s="402"/>
      <c r="X418" s="218"/>
      <c r="Y418" s="127"/>
      <c r="Z418" s="683"/>
      <c r="AA418" s="127"/>
      <c r="AB418" s="127"/>
      <c r="AC418" s="127"/>
      <c r="AD418" s="127"/>
      <c r="AE418" s="127"/>
      <c r="AF418" s="127"/>
      <c r="AG418" s="127"/>
    </row>
    <row r="419" spans="2:33">
      <c r="B419" s="1444" t="s">
        <v>808</v>
      </c>
      <c r="C419" s="1574" t="s">
        <v>432</v>
      </c>
      <c r="D419" s="1380">
        <v>100</v>
      </c>
      <c r="E419" s="1122">
        <v>0</v>
      </c>
      <c r="F419" s="1122">
        <v>0.19400000000000001</v>
      </c>
      <c r="G419" s="1122">
        <v>0.1767</v>
      </c>
      <c r="H419" s="2821">
        <v>0.5</v>
      </c>
      <c r="I419" s="1122">
        <v>110.8</v>
      </c>
      <c r="J419" s="1122">
        <v>180.61</v>
      </c>
      <c r="K419" s="1122">
        <v>18.149999999999999</v>
      </c>
      <c r="L419" s="1122">
        <v>0.94499999999999995</v>
      </c>
      <c r="M419" s="1122">
        <v>27.5</v>
      </c>
      <c r="N419" s="1122">
        <v>2.7E-2</v>
      </c>
      <c r="O419" s="1122">
        <v>5.0000000000000001E-3</v>
      </c>
      <c r="P419" s="1122">
        <v>0.748</v>
      </c>
      <c r="Q419" s="525">
        <v>54</v>
      </c>
      <c r="S419" s="2041"/>
      <c r="T419" s="135"/>
      <c r="U419" s="401"/>
      <c r="V419" s="402"/>
      <c r="W419" s="402"/>
      <c r="X419" s="218"/>
      <c r="Y419" s="127"/>
      <c r="Z419" s="683"/>
      <c r="AA419" s="127"/>
      <c r="AB419" s="127"/>
      <c r="AC419" s="127"/>
      <c r="AD419" s="127"/>
      <c r="AE419" s="127"/>
      <c r="AF419" s="127"/>
      <c r="AG419" s="127"/>
    </row>
    <row r="420" spans="2:33">
      <c r="B420" s="1041" t="s">
        <v>856</v>
      </c>
      <c r="C420" s="925" t="s">
        <v>555</v>
      </c>
      <c r="D420" s="1380">
        <v>200</v>
      </c>
      <c r="E420" s="2396">
        <v>2.6</v>
      </c>
      <c r="F420" s="395">
        <v>0.04</v>
      </c>
      <c r="G420" s="395">
        <v>0.06</v>
      </c>
      <c r="H420" s="1121">
        <v>2.6739999999999999</v>
      </c>
      <c r="I420" s="1446">
        <v>27.56</v>
      </c>
      <c r="J420" s="1446">
        <v>32</v>
      </c>
      <c r="K420" s="1446">
        <v>11.8</v>
      </c>
      <c r="L420" s="1446">
        <v>1.61</v>
      </c>
      <c r="M420" s="1446">
        <v>110</v>
      </c>
      <c r="N420" s="1446">
        <v>5.0000000000000001E-3</v>
      </c>
      <c r="O420" s="1446">
        <v>0</v>
      </c>
      <c r="P420" s="2402">
        <v>2E-3</v>
      </c>
      <c r="Q420" s="1550">
        <v>72</v>
      </c>
      <c r="S420" s="683"/>
      <c r="T420" s="122"/>
      <c r="U420" s="118"/>
      <c r="V420" s="400"/>
      <c r="W420" s="400"/>
      <c r="X420" s="218"/>
      <c r="Y420" s="127"/>
      <c r="Z420" s="127"/>
      <c r="AA420" s="127"/>
      <c r="AB420" s="127"/>
      <c r="AC420" s="127"/>
      <c r="AD420" s="127"/>
      <c r="AE420" s="127"/>
      <c r="AF420" s="127"/>
      <c r="AG420" s="127"/>
    </row>
    <row r="421" spans="2:33">
      <c r="B421" s="1041" t="s">
        <v>9</v>
      </c>
      <c r="C421" s="1017" t="s">
        <v>10</v>
      </c>
      <c r="D421" s="1380">
        <v>70</v>
      </c>
      <c r="E421" s="2405">
        <v>0.14000000000000001</v>
      </c>
      <c r="F421" s="1446">
        <v>2.5000000000000001E-2</v>
      </c>
      <c r="G421" s="1446">
        <v>2.3E-2</v>
      </c>
      <c r="H421" s="1050">
        <v>0</v>
      </c>
      <c r="I421" s="2399">
        <v>110.01300000000001</v>
      </c>
      <c r="J421" s="1446">
        <v>90.3</v>
      </c>
      <c r="K421" s="1446">
        <v>28.7</v>
      </c>
      <c r="L421" s="2402">
        <v>7.0000000000000007E-2</v>
      </c>
      <c r="M421" s="2404">
        <v>52.03</v>
      </c>
      <c r="N421" s="1446">
        <v>0</v>
      </c>
      <c r="O421" s="1446">
        <v>0</v>
      </c>
      <c r="P421" s="2401">
        <v>0</v>
      </c>
      <c r="Q421" s="525">
        <v>11</v>
      </c>
      <c r="S421" s="137"/>
      <c r="T421" s="122"/>
      <c r="U421" s="118"/>
      <c r="V421" s="402"/>
      <c r="W421" s="402"/>
      <c r="X421" s="218"/>
      <c r="Y421" s="127"/>
      <c r="Z421" s="683"/>
      <c r="AA421" s="127"/>
      <c r="AB421" s="127"/>
      <c r="AC421" s="127"/>
      <c r="AD421" s="127"/>
      <c r="AE421" s="127"/>
      <c r="AF421" s="127"/>
      <c r="AG421" s="127"/>
    </row>
    <row r="422" spans="2:33" ht="15.75" thickBot="1">
      <c r="B422" s="2809" t="s">
        <v>9</v>
      </c>
      <c r="C422" s="1393" t="s">
        <v>643</v>
      </c>
      <c r="D422" s="1482">
        <v>40</v>
      </c>
      <c r="E422" s="396">
        <v>0</v>
      </c>
      <c r="F422" s="398">
        <v>0.08</v>
      </c>
      <c r="G422" s="398">
        <v>0</v>
      </c>
      <c r="H422" s="730">
        <v>0</v>
      </c>
      <c r="I422" s="296">
        <v>33.200000000000003</v>
      </c>
      <c r="J422" s="296">
        <v>60.54</v>
      </c>
      <c r="K422" s="390">
        <v>19.68</v>
      </c>
      <c r="L422" s="296">
        <v>0.04</v>
      </c>
      <c r="M422" s="296">
        <v>57.6</v>
      </c>
      <c r="N422" s="296">
        <v>1E-3</v>
      </c>
      <c r="O422" s="1193">
        <v>2.0000000000000001E-4</v>
      </c>
      <c r="P422" s="1138">
        <v>0</v>
      </c>
      <c r="Q422" s="525">
        <v>19</v>
      </c>
      <c r="S422" s="137"/>
      <c r="T422" s="122"/>
      <c r="U422" s="118"/>
      <c r="V422" s="138"/>
      <c r="W422" s="138"/>
      <c r="X422" s="218"/>
      <c r="Y422" s="127"/>
      <c r="Z422" s="683"/>
      <c r="AA422" s="127"/>
      <c r="AB422" s="127"/>
      <c r="AC422" s="127"/>
      <c r="AD422" s="127"/>
      <c r="AE422" s="127"/>
      <c r="AF422" s="127"/>
      <c r="AG422" s="127"/>
    </row>
    <row r="423" spans="2:33">
      <c r="B423" s="533" t="s">
        <v>247</v>
      </c>
      <c r="C423" s="2059"/>
      <c r="D423" s="2074">
        <f>SUM(D416:D422)</f>
        <v>900</v>
      </c>
      <c r="E423" s="545">
        <f t="shared" ref="E423:P423" si="74">SUM(E416:E422)</f>
        <v>17.23</v>
      </c>
      <c r="F423" s="535">
        <f t="shared" si="74"/>
        <v>0.49300000000000005</v>
      </c>
      <c r="G423" s="535">
        <f t="shared" si="74"/>
        <v>0.72200000000000009</v>
      </c>
      <c r="H423" s="1222">
        <f t="shared" si="74"/>
        <v>228.02900000000002</v>
      </c>
      <c r="I423" s="1222">
        <f t="shared" si="74"/>
        <v>424.13929999999999</v>
      </c>
      <c r="J423" s="1075">
        <f t="shared" si="74"/>
        <v>464.67000000000007</v>
      </c>
      <c r="K423" s="535">
        <f t="shared" si="74"/>
        <v>110.53999999999999</v>
      </c>
      <c r="L423" s="535">
        <f t="shared" si="74"/>
        <v>5.2450000000000001</v>
      </c>
      <c r="M423" s="1075">
        <f t="shared" si="74"/>
        <v>426.86700000000008</v>
      </c>
      <c r="N423" s="535">
        <f t="shared" si="74"/>
        <v>5.2999999999999999E-2</v>
      </c>
      <c r="O423" s="535">
        <f t="shared" si="74"/>
        <v>1.9699999999999999E-2</v>
      </c>
      <c r="P423" s="1217">
        <f t="shared" si="74"/>
        <v>1.518</v>
      </c>
      <c r="Q423" s="1295"/>
      <c r="S423" s="127"/>
      <c r="T423" s="136"/>
      <c r="U423" s="127"/>
      <c r="V423" s="660"/>
      <c r="W423" s="2082"/>
      <c r="X423" s="2082"/>
      <c r="Y423" s="263"/>
      <c r="Z423" s="446"/>
      <c r="AA423" s="127"/>
      <c r="AB423" s="127"/>
      <c r="AC423" s="127"/>
      <c r="AD423" s="127"/>
      <c r="AE423" s="127"/>
      <c r="AF423" s="127"/>
      <c r="AG423" s="127"/>
    </row>
    <row r="424" spans="2:33" ht="15.75" thickBot="1">
      <c r="B424" s="1197"/>
      <c r="C424" s="2052" t="s">
        <v>11</v>
      </c>
      <c r="D424" s="2026">
        <v>0.35</v>
      </c>
      <c r="E424" s="1333">
        <v>24.5</v>
      </c>
      <c r="F424" s="1102">
        <v>0.49</v>
      </c>
      <c r="G424" s="1100">
        <v>0.56000000000000005</v>
      </c>
      <c r="H424" s="1336">
        <v>315</v>
      </c>
      <c r="I424" s="1337">
        <v>420</v>
      </c>
      <c r="J424" s="1338">
        <v>420</v>
      </c>
      <c r="K424" s="1336">
        <v>105</v>
      </c>
      <c r="L424" s="1102">
        <v>6.3</v>
      </c>
      <c r="M424" s="1339">
        <v>420</v>
      </c>
      <c r="N424" s="1102">
        <v>3.5000000000000003E-2</v>
      </c>
      <c r="O424" s="1103">
        <v>1.7500000000000002E-2</v>
      </c>
      <c r="P424" s="1340">
        <v>1.4</v>
      </c>
      <c r="Q424" s="1295"/>
      <c r="S424" s="127"/>
      <c r="T424" s="136"/>
      <c r="U424" s="127"/>
      <c r="V424" s="981"/>
      <c r="W424" s="981"/>
      <c r="X424" s="981"/>
      <c r="Y424" s="853"/>
      <c r="Z424" s="143"/>
      <c r="AA424" s="127"/>
      <c r="AB424" s="127"/>
      <c r="AC424" s="127"/>
      <c r="AD424" s="127"/>
      <c r="AE424" s="127"/>
      <c r="AF424" s="127"/>
      <c r="AG424" s="127"/>
    </row>
    <row r="425" spans="2:33" ht="15.75" thickBot="1">
      <c r="B425" s="292"/>
      <c r="C425" s="1176" t="s">
        <v>655</v>
      </c>
      <c r="D425" s="1177" t="s">
        <v>259</v>
      </c>
      <c r="E425" s="1223">
        <f t="shared" ref="E425:P425" si="75">(E423*100/E433)-35</f>
        <v>-10.385714285714286</v>
      </c>
      <c r="F425" s="1224">
        <f t="shared" si="75"/>
        <v>0.21428571428572241</v>
      </c>
      <c r="G425" s="1224">
        <f t="shared" si="75"/>
        <v>10.125</v>
      </c>
      <c r="H425" s="1224">
        <f t="shared" si="75"/>
        <v>-9.6634444444444441</v>
      </c>
      <c r="I425" s="1224">
        <f t="shared" si="75"/>
        <v>0.34494166666666359</v>
      </c>
      <c r="J425" s="1224">
        <f t="shared" si="75"/>
        <v>3.7225000000000037</v>
      </c>
      <c r="K425" s="1224">
        <f t="shared" si="75"/>
        <v>1.846666666666664</v>
      </c>
      <c r="L425" s="1224">
        <f t="shared" si="75"/>
        <v>-5.8611111111111107</v>
      </c>
      <c r="M425" s="1224">
        <f t="shared" si="75"/>
        <v>0.57225000000000392</v>
      </c>
      <c r="N425" s="1224">
        <f t="shared" si="75"/>
        <v>17.999999999999993</v>
      </c>
      <c r="O425" s="1224">
        <f t="shared" si="75"/>
        <v>4.3999999999999986</v>
      </c>
      <c r="P425" s="1239">
        <f t="shared" si="75"/>
        <v>2.9500000000000028</v>
      </c>
      <c r="Q425" s="1295"/>
      <c r="S425" s="127"/>
      <c r="T425" s="136"/>
      <c r="U425" s="127"/>
      <c r="V425" s="402"/>
      <c r="W425" s="402"/>
      <c r="X425" s="402"/>
      <c r="Y425" s="143"/>
      <c r="Z425" s="143"/>
      <c r="AA425" s="127"/>
      <c r="AB425" s="127"/>
      <c r="AC425" s="127"/>
      <c r="AD425" s="127"/>
      <c r="AE425" s="127"/>
      <c r="AF425" s="127"/>
      <c r="AG425" s="127"/>
    </row>
    <row r="426" spans="2:33">
      <c r="B426" s="104"/>
      <c r="C426" s="202" t="s">
        <v>303</v>
      </c>
      <c r="D426" s="104"/>
      <c r="E426" s="795"/>
      <c r="F426" s="212"/>
      <c r="G426" s="212"/>
      <c r="H426" s="1093"/>
      <c r="I426" s="1093"/>
      <c r="J426" s="1093"/>
      <c r="K426" s="854"/>
      <c r="L426" s="1093"/>
      <c r="M426" s="1093"/>
      <c r="N426" s="1093"/>
      <c r="O426" s="1093"/>
      <c r="P426" s="1216"/>
      <c r="Q426" s="1295"/>
      <c r="S426" s="127"/>
      <c r="T426" s="136"/>
      <c r="U426" s="127"/>
      <c r="V426" s="143"/>
      <c r="W426" s="143"/>
      <c r="X426" s="143"/>
      <c r="Y426" s="143"/>
      <c r="Z426" s="143"/>
      <c r="AA426" s="127"/>
      <c r="AB426" s="127"/>
      <c r="AC426" s="127"/>
      <c r="AD426" s="127"/>
      <c r="AE426" s="127"/>
      <c r="AF426" s="127"/>
      <c r="AG426" s="127"/>
    </row>
    <row r="427" spans="2:33">
      <c r="B427" s="2044" t="s">
        <v>765</v>
      </c>
      <c r="C427" s="925" t="s">
        <v>312</v>
      </c>
      <c r="D427" s="529">
        <v>200</v>
      </c>
      <c r="E427" s="2396">
        <v>1.1399999999999999</v>
      </c>
      <c r="F427" s="395">
        <v>7.0000000000000007E-2</v>
      </c>
      <c r="G427" s="395">
        <v>0.27</v>
      </c>
      <c r="H427" s="1121">
        <v>29.02</v>
      </c>
      <c r="I427" s="2397">
        <v>235</v>
      </c>
      <c r="J427" s="1446">
        <v>182.4</v>
      </c>
      <c r="K427" s="1446">
        <v>33.549999999999997</v>
      </c>
      <c r="L427" s="1446">
        <v>0.63</v>
      </c>
      <c r="M427" s="1446">
        <v>111.32</v>
      </c>
      <c r="N427" s="1446">
        <v>2.16E-3</v>
      </c>
      <c r="O427" s="1446">
        <v>0</v>
      </c>
      <c r="P427" s="2402">
        <v>0.14000000000000001</v>
      </c>
      <c r="Q427" s="542">
        <v>89</v>
      </c>
      <c r="R427" s="71"/>
      <c r="S427" s="127"/>
      <c r="T427" s="2825"/>
      <c r="U427" s="127"/>
      <c r="V427" s="402"/>
      <c r="W427" s="402"/>
      <c r="X427" s="218"/>
      <c r="Y427" s="127"/>
      <c r="Z427" s="770"/>
      <c r="AA427" s="127"/>
      <c r="AB427" s="127"/>
      <c r="AC427" s="127"/>
      <c r="AD427" s="127"/>
      <c r="AE427" s="127"/>
      <c r="AF427" s="127"/>
      <c r="AG427" s="127"/>
    </row>
    <row r="428" spans="2:33" ht="15.75" thickBot="1">
      <c r="B428" s="2077" t="s">
        <v>912</v>
      </c>
      <c r="C428" s="1393" t="s">
        <v>458</v>
      </c>
      <c r="D428" s="544" t="s">
        <v>512</v>
      </c>
      <c r="E428" s="2442">
        <v>6.54</v>
      </c>
      <c r="F428" s="556">
        <v>0.108</v>
      </c>
      <c r="G428" s="2443">
        <v>5.8000000000000003E-2</v>
      </c>
      <c r="H428" s="2444">
        <v>92.2</v>
      </c>
      <c r="I428" s="1224">
        <v>35.479999999999997</v>
      </c>
      <c r="J428" s="1224">
        <v>39.799999999999997</v>
      </c>
      <c r="K428" s="2445">
        <v>7.2480000000000002</v>
      </c>
      <c r="L428" s="1224">
        <v>1.002</v>
      </c>
      <c r="M428" s="1224">
        <v>10.08</v>
      </c>
      <c r="N428" s="1224">
        <v>8.0000000000000002E-3</v>
      </c>
      <c r="O428" s="1224">
        <v>2E-3</v>
      </c>
      <c r="P428" s="2403">
        <v>0.25600000000000001</v>
      </c>
      <c r="Q428" s="719">
        <v>37</v>
      </c>
      <c r="R428" s="359"/>
      <c r="S428" s="127"/>
      <c r="T428" s="2825"/>
      <c r="U428" s="127"/>
      <c r="V428" s="402"/>
      <c r="W428" s="402"/>
      <c r="X428" s="218"/>
      <c r="Y428" s="127"/>
      <c r="Z428" s="683"/>
      <c r="AA428" s="127"/>
      <c r="AB428" s="127"/>
      <c r="AC428" s="127"/>
      <c r="AD428" s="127"/>
      <c r="AE428" s="127"/>
      <c r="AF428" s="127"/>
      <c r="AG428" s="127"/>
    </row>
    <row r="429" spans="2:33">
      <c r="B429" s="533" t="s">
        <v>330</v>
      </c>
      <c r="C429" s="438"/>
      <c r="D429" s="548">
        <f>D427+155+25</f>
        <v>380</v>
      </c>
      <c r="E429" s="545">
        <f t="shared" ref="E429:P429" si="76">SUM(E427:E428)</f>
        <v>7.68</v>
      </c>
      <c r="F429" s="1075">
        <f t="shared" si="76"/>
        <v>0.17799999999999999</v>
      </c>
      <c r="G429" s="1075">
        <f t="shared" si="76"/>
        <v>0.32800000000000001</v>
      </c>
      <c r="H429" s="1222">
        <f t="shared" si="76"/>
        <v>121.22</v>
      </c>
      <c r="I429" s="1222">
        <f t="shared" si="76"/>
        <v>270.48</v>
      </c>
      <c r="J429" s="1222">
        <f t="shared" si="76"/>
        <v>222.2</v>
      </c>
      <c r="K429" s="1075">
        <f t="shared" si="76"/>
        <v>40.797999999999995</v>
      </c>
      <c r="L429" s="1075">
        <f t="shared" si="76"/>
        <v>1.6320000000000001</v>
      </c>
      <c r="M429" s="1075">
        <f t="shared" si="76"/>
        <v>121.39999999999999</v>
      </c>
      <c r="N429" s="1075">
        <f t="shared" si="76"/>
        <v>1.0160000000000001E-2</v>
      </c>
      <c r="O429" s="1075">
        <f t="shared" si="76"/>
        <v>2E-3</v>
      </c>
      <c r="P429" s="1232">
        <f t="shared" si="76"/>
        <v>0.39600000000000002</v>
      </c>
      <c r="Q429" s="357"/>
      <c r="S429" s="127"/>
      <c r="T429" s="136"/>
      <c r="U429" s="127"/>
      <c r="V429" s="1370"/>
      <c r="W429" s="2082"/>
      <c r="X429" s="2087"/>
      <c r="Y429" s="263"/>
      <c r="Z429" s="446"/>
      <c r="AA429" s="127"/>
      <c r="AB429" s="127"/>
      <c r="AC429" s="127"/>
      <c r="AD429" s="127"/>
      <c r="AE429" s="127"/>
      <c r="AF429" s="127"/>
      <c r="AG429" s="127"/>
    </row>
    <row r="430" spans="2:33" ht="15.75" thickBot="1">
      <c r="B430" s="1197"/>
      <c r="C430" s="1198" t="s">
        <v>11</v>
      </c>
      <c r="D430" s="2024">
        <v>0.1</v>
      </c>
      <c r="E430" s="2536">
        <v>7</v>
      </c>
      <c r="F430" s="1337">
        <v>0.14000000000000001</v>
      </c>
      <c r="G430" s="1338">
        <v>0.16</v>
      </c>
      <c r="H430" s="1336">
        <v>90</v>
      </c>
      <c r="I430" s="1337">
        <v>120</v>
      </c>
      <c r="J430" s="1338">
        <v>120</v>
      </c>
      <c r="K430" s="1336">
        <v>30</v>
      </c>
      <c r="L430" s="1337">
        <v>1.8</v>
      </c>
      <c r="M430" s="1339">
        <v>120</v>
      </c>
      <c r="N430" s="1337">
        <v>0.01</v>
      </c>
      <c r="O430" s="1338">
        <v>5.0000000000000001E-3</v>
      </c>
      <c r="P430" s="2537">
        <v>0.4</v>
      </c>
      <c r="Q430" s="357"/>
      <c r="R430" s="359"/>
      <c r="S430" s="11"/>
      <c r="T430" s="47"/>
      <c r="U430" s="11"/>
      <c r="V430" s="981"/>
      <c r="W430" s="981"/>
      <c r="X430" s="981"/>
      <c r="Y430" s="853"/>
      <c r="Z430" s="143"/>
      <c r="AA430" s="127"/>
      <c r="AB430" s="127"/>
      <c r="AC430" s="127"/>
      <c r="AD430" s="127"/>
      <c r="AE430" s="127"/>
      <c r="AF430" s="127"/>
      <c r="AG430" s="127"/>
    </row>
    <row r="431" spans="2:33" ht="15.75" thickBot="1">
      <c r="B431" s="292"/>
      <c r="C431" s="1176" t="s">
        <v>655</v>
      </c>
      <c r="D431" s="1177" t="s">
        <v>259</v>
      </c>
      <c r="E431" s="1223">
        <f t="shared" ref="E431:P431" si="77">(E429*100/E433)-10</f>
        <v>0.97142857142857153</v>
      </c>
      <c r="F431" s="1224">
        <f t="shared" si="77"/>
        <v>2.7142857142857153</v>
      </c>
      <c r="G431" s="1224">
        <f t="shared" si="77"/>
        <v>10.5</v>
      </c>
      <c r="H431" s="1224">
        <f t="shared" si="77"/>
        <v>3.4688888888888894</v>
      </c>
      <c r="I431" s="1224">
        <f t="shared" si="77"/>
        <v>12.54</v>
      </c>
      <c r="J431" s="1224">
        <f t="shared" si="77"/>
        <v>8.5166666666666657</v>
      </c>
      <c r="K431" s="1224">
        <f t="shared" si="77"/>
        <v>3.5993333333333304</v>
      </c>
      <c r="L431" s="1224">
        <f t="shared" si="77"/>
        <v>-0.93333333333333179</v>
      </c>
      <c r="M431" s="1224">
        <f t="shared" si="77"/>
        <v>0.11666666666666714</v>
      </c>
      <c r="N431" s="1224">
        <f t="shared" si="77"/>
        <v>0.16000000000000014</v>
      </c>
      <c r="O431" s="1224">
        <f t="shared" si="77"/>
        <v>-6</v>
      </c>
      <c r="P431" s="1239">
        <f t="shared" si="77"/>
        <v>-9.9999999999999645E-2</v>
      </c>
      <c r="Q431" s="357"/>
      <c r="S431" s="11"/>
      <c r="T431" s="47"/>
      <c r="U431" s="11"/>
      <c r="V431" s="750"/>
      <c r="W431" s="189"/>
      <c r="X431" s="698"/>
      <c r="Y431" s="683"/>
      <c r="Z431" s="143"/>
      <c r="AA431" s="127"/>
      <c r="AB431" s="127"/>
      <c r="AC431" s="127"/>
      <c r="AD431" s="127"/>
      <c r="AE431" s="127"/>
      <c r="AF431" s="127"/>
      <c r="AG431" s="127"/>
    </row>
    <row r="432" spans="2:33" ht="15.75" thickBot="1">
      <c r="E432" s="1270"/>
      <c r="F432" s="1270"/>
      <c r="G432" s="1270"/>
      <c r="H432" s="1270"/>
      <c r="I432" s="1270"/>
      <c r="J432" s="1270"/>
      <c r="K432" s="1270"/>
      <c r="L432" s="1270"/>
      <c r="M432" s="1270"/>
      <c r="N432" s="1270"/>
      <c r="O432" s="1270"/>
      <c r="P432" s="1270"/>
      <c r="Q432" s="357"/>
      <c r="S432" s="148"/>
      <c r="T432" s="215"/>
      <c r="U432" s="189"/>
      <c r="V432" s="750"/>
      <c r="W432" s="684"/>
      <c r="X432" s="683"/>
      <c r="Y432" s="683"/>
      <c r="Z432" s="143"/>
      <c r="AA432" s="127"/>
      <c r="AB432" s="127"/>
      <c r="AC432" s="127"/>
      <c r="AD432" s="127"/>
      <c r="AE432" s="127"/>
      <c r="AF432" s="127"/>
      <c r="AG432" s="127"/>
    </row>
    <row r="433" spans="2:33" ht="15.75" thickBot="1">
      <c r="B433" s="2197" t="s">
        <v>679</v>
      </c>
      <c r="C433" s="2013"/>
      <c r="D433" s="2014">
        <v>1</v>
      </c>
      <c r="E433" s="2015">
        <v>70</v>
      </c>
      <c r="F433" s="2016">
        <v>1.4</v>
      </c>
      <c r="G433" s="2016">
        <v>1.6</v>
      </c>
      <c r="H433" s="2017">
        <v>900</v>
      </c>
      <c r="I433" s="2018">
        <v>1200</v>
      </c>
      <c r="J433" s="2018">
        <v>1200</v>
      </c>
      <c r="K433" s="2018">
        <v>300</v>
      </c>
      <c r="L433" s="2018">
        <v>18</v>
      </c>
      <c r="M433" s="2018">
        <v>1200</v>
      </c>
      <c r="N433" s="2018">
        <v>0.1</v>
      </c>
      <c r="O433" s="2018">
        <v>0.05</v>
      </c>
      <c r="P433" s="2019">
        <v>4</v>
      </c>
      <c r="Q433" s="1220"/>
      <c r="S433" s="41"/>
      <c r="T433" s="122"/>
      <c r="U433" s="138"/>
      <c r="V433" s="138"/>
      <c r="W433" s="218"/>
      <c r="X433" s="684"/>
      <c r="Y433" s="683"/>
      <c r="Z433" s="143"/>
      <c r="AA433" s="127"/>
      <c r="AB433" s="127"/>
      <c r="AC433" s="127"/>
      <c r="AD433" s="127"/>
      <c r="AE433" s="127"/>
      <c r="AF433" s="127"/>
      <c r="AG433" s="127"/>
    </row>
    <row r="434" spans="2:33" ht="15.75" thickBot="1">
      <c r="Q434" s="357"/>
      <c r="S434" s="106"/>
      <c r="T434" s="271"/>
      <c r="U434" s="127"/>
      <c r="V434" s="774"/>
      <c r="W434" s="775"/>
      <c r="X434" s="253"/>
      <c r="Y434" s="266"/>
      <c r="Z434" s="143"/>
      <c r="AA434" s="127"/>
      <c r="AB434" s="127"/>
      <c r="AC434" s="127"/>
      <c r="AD434" s="127"/>
      <c r="AE434" s="127"/>
      <c r="AF434" s="127"/>
      <c r="AG434" s="127"/>
    </row>
    <row r="435" spans="2:33">
      <c r="B435" s="968"/>
      <c r="C435" s="43" t="s">
        <v>448</v>
      </c>
      <c r="D435" s="44"/>
      <c r="E435" s="176">
        <f t="shared" ref="E435:P435" si="78">E412+E423</f>
        <v>31.87</v>
      </c>
      <c r="F435" s="298">
        <f t="shared" si="78"/>
        <v>0.88100000000000001</v>
      </c>
      <c r="G435" s="298">
        <f t="shared" si="78"/>
        <v>1.2630000000000001</v>
      </c>
      <c r="H435" s="1148">
        <f t="shared" si="78"/>
        <v>489.71900000000005</v>
      </c>
      <c r="I435" s="1148">
        <f t="shared" si="78"/>
        <v>782.55729999999994</v>
      </c>
      <c r="J435" s="298">
        <f t="shared" si="78"/>
        <v>862.94</v>
      </c>
      <c r="K435" s="298">
        <f t="shared" si="78"/>
        <v>216.86799999999999</v>
      </c>
      <c r="L435" s="298">
        <f t="shared" si="78"/>
        <v>9.9559999999999995</v>
      </c>
      <c r="M435" s="298">
        <f t="shared" si="78"/>
        <v>707.96400000000006</v>
      </c>
      <c r="N435" s="298">
        <f t="shared" si="78"/>
        <v>6.6159999999999997E-2</v>
      </c>
      <c r="O435" s="298">
        <f t="shared" si="78"/>
        <v>3.141E-2</v>
      </c>
      <c r="P435" s="969">
        <f t="shared" si="78"/>
        <v>2.7346000000000004</v>
      </c>
      <c r="Q435" s="357"/>
      <c r="S435" s="2041"/>
      <c r="T435" s="122"/>
      <c r="U435" s="138"/>
      <c r="V435" s="127"/>
      <c r="W435" s="127"/>
      <c r="X435" s="263"/>
      <c r="Y435" s="215"/>
      <c r="Z435" s="143"/>
      <c r="AA435" s="127"/>
      <c r="AB435" s="127"/>
      <c r="AC435" s="127"/>
      <c r="AD435" s="127"/>
      <c r="AE435" s="127"/>
      <c r="AF435" s="127"/>
      <c r="AG435" s="127"/>
    </row>
    <row r="436" spans="2:33">
      <c r="B436" s="487"/>
      <c r="C436" s="1206" t="s">
        <v>11</v>
      </c>
      <c r="D436" s="2024">
        <v>0.6</v>
      </c>
      <c r="E436" s="2529">
        <v>42</v>
      </c>
      <c r="F436" s="1244">
        <v>0.84</v>
      </c>
      <c r="G436" s="1323">
        <v>0.96</v>
      </c>
      <c r="H436" s="1322">
        <v>540</v>
      </c>
      <c r="I436" s="1244">
        <v>720</v>
      </c>
      <c r="J436" s="1323">
        <v>720</v>
      </c>
      <c r="K436" s="1322">
        <v>180</v>
      </c>
      <c r="L436" s="1244">
        <v>10.8</v>
      </c>
      <c r="M436" s="1324">
        <v>720</v>
      </c>
      <c r="N436" s="1244">
        <v>0.06</v>
      </c>
      <c r="O436" s="1323">
        <v>0.03</v>
      </c>
      <c r="P436" s="2533">
        <v>2.4</v>
      </c>
      <c r="Q436" s="357"/>
      <c r="R436" s="1299"/>
      <c r="S436" s="127"/>
      <c r="T436" s="271"/>
      <c r="U436" s="127"/>
      <c r="V436" s="443"/>
      <c r="W436" s="443"/>
      <c r="X436" s="263"/>
      <c r="Y436" s="143"/>
      <c r="Z436" s="143"/>
      <c r="AA436" s="127"/>
      <c r="AB436" s="127"/>
      <c r="AC436" s="127"/>
      <c r="AD436" s="127"/>
      <c r="AE436" s="127"/>
      <c r="AF436" s="127"/>
      <c r="AG436" s="127"/>
    </row>
    <row r="437" spans="2:33" ht="15.75" thickBot="1">
      <c r="B437" s="292"/>
      <c r="C437" s="1176" t="s">
        <v>655</v>
      </c>
      <c r="D437" s="1177" t="s">
        <v>259</v>
      </c>
      <c r="E437" s="1223">
        <f t="shared" ref="E437:P437" si="79">(E435*100/E433)-60</f>
        <v>-14.471428571428568</v>
      </c>
      <c r="F437" s="1224">
        <f t="shared" si="79"/>
        <v>2.9285714285714306</v>
      </c>
      <c r="G437" s="1224">
        <f t="shared" si="79"/>
        <v>18.9375</v>
      </c>
      <c r="H437" s="1224">
        <f t="shared" si="79"/>
        <v>-5.586777777777769</v>
      </c>
      <c r="I437" s="1224">
        <f t="shared" si="79"/>
        <v>5.2131083333333237</v>
      </c>
      <c r="J437" s="1224">
        <f t="shared" si="79"/>
        <v>11.911666666666662</v>
      </c>
      <c r="K437" s="1224">
        <f t="shared" si="79"/>
        <v>12.289333333333332</v>
      </c>
      <c r="L437" s="1224">
        <f t="shared" si="79"/>
        <v>-4.6888888888888971</v>
      </c>
      <c r="M437" s="1224">
        <f t="shared" si="79"/>
        <v>-1.002999999999993</v>
      </c>
      <c r="N437" s="1224">
        <f t="shared" si="79"/>
        <v>6.1599999999999966</v>
      </c>
      <c r="O437" s="1224">
        <f t="shared" si="79"/>
        <v>2.8200000000000003</v>
      </c>
      <c r="P437" s="1239">
        <f t="shared" si="79"/>
        <v>8.3650000000000091</v>
      </c>
      <c r="Q437" s="357"/>
      <c r="S437" s="127"/>
      <c r="T437" s="136"/>
      <c r="U437" s="127"/>
      <c r="V437" s="143"/>
      <c r="W437" s="143"/>
      <c r="X437" s="143"/>
      <c r="Y437" s="143"/>
      <c r="Z437" s="143"/>
      <c r="AA437" s="127"/>
      <c r="AB437" s="127"/>
      <c r="AC437" s="127"/>
      <c r="AD437" s="127"/>
      <c r="AE437" s="127"/>
      <c r="AF437" s="127"/>
      <c r="AG437" s="127"/>
    </row>
    <row r="438" spans="2:33" ht="15.75" thickBot="1">
      <c r="Q438" s="357"/>
      <c r="S438" s="5"/>
      <c r="T438" s="5"/>
      <c r="U438" s="5"/>
      <c r="V438" s="143"/>
      <c r="W438" s="143"/>
      <c r="X438" s="143"/>
      <c r="Y438" s="143"/>
      <c r="Z438" s="143"/>
      <c r="AA438" s="127"/>
      <c r="AB438" s="127"/>
      <c r="AC438" s="127"/>
      <c r="AD438" s="127"/>
      <c r="AE438" s="127"/>
      <c r="AF438" s="127"/>
      <c r="AG438" s="127"/>
    </row>
    <row r="439" spans="2:33">
      <c r="B439" s="968"/>
      <c r="C439" s="43" t="s">
        <v>447</v>
      </c>
      <c r="D439" s="44"/>
      <c r="E439" s="176">
        <f t="shared" ref="E439:P439" si="80">E423+E429</f>
        <v>24.91</v>
      </c>
      <c r="F439" s="298">
        <f t="shared" si="80"/>
        <v>0.67100000000000004</v>
      </c>
      <c r="G439" s="298">
        <f t="shared" si="80"/>
        <v>1.05</v>
      </c>
      <c r="H439" s="1148">
        <f t="shared" si="80"/>
        <v>349.24900000000002</v>
      </c>
      <c r="I439" s="1148">
        <f t="shared" si="80"/>
        <v>694.61930000000007</v>
      </c>
      <c r="J439" s="298">
        <f t="shared" si="80"/>
        <v>686.87000000000012</v>
      </c>
      <c r="K439" s="298">
        <f t="shared" si="80"/>
        <v>151.33799999999999</v>
      </c>
      <c r="L439" s="298">
        <f t="shared" si="80"/>
        <v>6.8770000000000007</v>
      </c>
      <c r="M439" s="298">
        <f t="shared" si="80"/>
        <v>548.26700000000005</v>
      </c>
      <c r="N439" s="298">
        <f t="shared" si="80"/>
        <v>6.3159999999999994E-2</v>
      </c>
      <c r="O439" s="298">
        <f t="shared" si="80"/>
        <v>2.1699999999999997E-2</v>
      </c>
      <c r="P439" s="969">
        <f t="shared" si="80"/>
        <v>1.9140000000000001</v>
      </c>
      <c r="Q439" s="357"/>
      <c r="S439" s="5"/>
      <c r="T439" s="5"/>
      <c r="U439" s="5"/>
      <c r="V439" s="223"/>
      <c r="W439" s="765"/>
      <c r="X439" s="765"/>
      <c r="Y439" s="766"/>
      <c r="Z439" s="143"/>
      <c r="AA439" s="127"/>
      <c r="AB439" s="127"/>
      <c r="AC439" s="127"/>
      <c r="AD439" s="127"/>
      <c r="AE439" s="127"/>
      <c r="AF439" s="127"/>
      <c r="AG439" s="127"/>
    </row>
    <row r="440" spans="2:33">
      <c r="B440" s="487"/>
      <c r="C440" s="1206" t="s">
        <v>11</v>
      </c>
      <c r="D440" s="2024">
        <v>0.45</v>
      </c>
      <c r="E440" s="2529">
        <v>31.5</v>
      </c>
      <c r="F440" s="1244">
        <v>0.63</v>
      </c>
      <c r="G440" s="1323">
        <v>0.72</v>
      </c>
      <c r="H440" s="1323">
        <v>405</v>
      </c>
      <c r="I440" s="1244">
        <v>540</v>
      </c>
      <c r="J440" s="1323">
        <v>540</v>
      </c>
      <c r="K440" s="1323">
        <v>135</v>
      </c>
      <c r="L440" s="1244">
        <v>8.1</v>
      </c>
      <c r="M440" s="1244">
        <v>540</v>
      </c>
      <c r="N440" s="1244">
        <v>4.4999999999999998E-2</v>
      </c>
      <c r="O440" s="1323">
        <v>2.2499999999999999E-2</v>
      </c>
      <c r="P440" s="2533">
        <v>1.8</v>
      </c>
      <c r="Q440" s="357"/>
      <c r="R440" s="1190"/>
      <c r="S440" s="5"/>
      <c r="T440" s="5"/>
      <c r="U440" s="5"/>
      <c r="V440" s="767"/>
      <c r="W440" s="219"/>
      <c r="X440" s="768"/>
      <c r="Y440" s="341"/>
      <c r="Z440" s="143"/>
      <c r="AA440" s="127"/>
      <c r="AB440" s="127"/>
      <c r="AC440" s="127"/>
      <c r="AD440" s="127"/>
      <c r="AE440" s="127"/>
      <c r="AF440" s="127"/>
      <c r="AG440" s="127"/>
    </row>
    <row r="441" spans="2:33" ht="15.75" thickBot="1">
      <c r="B441" s="292"/>
      <c r="C441" s="1176" t="s">
        <v>655</v>
      </c>
      <c r="D441" s="1177" t="s">
        <v>259</v>
      </c>
      <c r="E441" s="1223">
        <f t="shared" ref="E441:P441" si="81">(E439*100/E433)-45</f>
        <v>-9.414285714285711</v>
      </c>
      <c r="F441" s="1224">
        <f t="shared" si="81"/>
        <v>2.9285714285714377</v>
      </c>
      <c r="G441" s="1224">
        <f t="shared" si="81"/>
        <v>20.625</v>
      </c>
      <c r="H441" s="1224">
        <f t="shared" si="81"/>
        <v>-6.1945555555555529</v>
      </c>
      <c r="I441" s="1224">
        <f t="shared" si="81"/>
        <v>12.88494166666667</v>
      </c>
      <c r="J441" s="1224">
        <f t="shared" si="81"/>
        <v>12.239166666666677</v>
      </c>
      <c r="K441" s="1224">
        <f t="shared" si="81"/>
        <v>5.445999999999998</v>
      </c>
      <c r="L441" s="1224">
        <f t="shared" si="81"/>
        <v>-6.7944444444444443</v>
      </c>
      <c r="M441" s="1224">
        <f t="shared" si="81"/>
        <v>0.68891666666667106</v>
      </c>
      <c r="N441" s="1224">
        <f t="shared" si="81"/>
        <v>18.159999999999989</v>
      </c>
      <c r="O441" s="1224">
        <f t="shared" si="81"/>
        <v>-1.6000000000000014</v>
      </c>
      <c r="P441" s="1239">
        <f t="shared" si="81"/>
        <v>2.8500000000000014</v>
      </c>
      <c r="Q441" s="357"/>
      <c r="R441" s="119"/>
      <c r="S441" s="5"/>
      <c r="T441" s="5"/>
      <c r="U441" s="5"/>
      <c r="V441" s="769"/>
      <c r="W441" s="256"/>
      <c r="X441" s="341"/>
      <c r="Y441" s="341"/>
      <c r="Z441" s="143"/>
      <c r="AA441" s="127"/>
      <c r="AB441" s="127"/>
      <c r="AC441" s="127"/>
      <c r="AD441" s="127"/>
      <c r="AE441" s="127"/>
      <c r="AF441" s="127"/>
      <c r="AG441" s="127"/>
    </row>
    <row r="442" spans="2:33" ht="15.75" thickBot="1">
      <c r="Q442" s="357"/>
      <c r="R442" s="606"/>
      <c r="S442" s="5"/>
      <c r="T442" s="5"/>
      <c r="U442" s="5"/>
      <c r="V442" s="138"/>
      <c r="W442" s="218"/>
      <c r="X442" s="684"/>
      <c r="Y442" s="770"/>
      <c r="Z442" s="143"/>
      <c r="AA442" s="127"/>
      <c r="AB442" s="127"/>
      <c r="AC442" s="127"/>
      <c r="AD442" s="127"/>
      <c r="AE442" s="127"/>
      <c r="AF442" s="127"/>
      <c r="AG442" s="127"/>
    </row>
    <row r="443" spans="2:33" ht="15.75" thickBot="1">
      <c r="B443" s="1092" t="s">
        <v>549</v>
      </c>
      <c r="C443" s="43"/>
      <c r="D443" s="44"/>
      <c r="E443" s="183">
        <f t="shared" ref="E443:P443" si="82">E412+E423+E429</f>
        <v>39.549999999999997</v>
      </c>
      <c r="F443" s="111">
        <f t="shared" si="82"/>
        <v>1.0589999999999999</v>
      </c>
      <c r="G443" s="1107">
        <f t="shared" si="82"/>
        <v>1.5910000000000002</v>
      </c>
      <c r="H443" s="1349">
        <f t="shared" si="82"/>
        <v>610.93900000000008</v>
      </c>
      <c r="I443" s="1360">
        <f t="shared" si="82"/>
        <v>1053.0373</v>
      </c>
      <c r="J443" s="1349">
        <f t="shared" si="82"/>
        <v>1085.1400000000001</v>
      </c>
      <c r="K443" s="1107">
        <f t="shared" si="82"/>
        <v>257.666</v>
      </c>
      <c r="L443" s="1107">
        <f t="shared" si="82"/>
        <v>11.587999999999999</v>
      </c>
      <c r="M443" s="1107">
        <f t="shared" si="82"/>
        <v>829.36400000000003</v>
      </c>
      <c r="N443" s="1107">
        <f t="shared" si="82"/>
        <v>7.6319999999999999E-2</v>
      </c>
      <c r="O443" s="1107">
        <f t="shared" si="82"/>
        <v>3.3410000000000002E-2</v>
      </c>
      <c r="P443" s="1241">
        <f t="shared" si="82"/>
        <v>3.1306000000000003</v>
      </c>
      <c r="Q443" s="357"/>
      <c r="R443" s="90"/>
      <c r="S443" s="5"/>
      <c r="T443" s="5"/>
      <c r="U443" s="5"/>
      <c r="V443" s="636"/>
      <c r="W443" s="218"/>
      <c r="X443" s="693"/>
      <c r="Y443" s="698"/>
      <c r="Z443" s="143"/>
      <c r="AA443" s="127"/>
      <c r="AB443" s="127"/>
      <c r="AC443" s="127"/>
      <c r="AD443" s="127"/>
      <c r="AE443" s="127"/>
      <c r="AF443" s="127"/>
      <c r="AG443" s="127"/>
    </row>
    <row r="444" spans="2:33">
      <c r="B444" s="97"/>
      <c r="C444" s="1203" t="s">
        <v>11</v>
      </c>
      <c r="D444" s="2024">
        <v>0.7</v>
      </c>
      <c r="E444" s="2529">
        <v>49</v>
      </c>
      <c r="F444" s="1244">
        <v>0.98</v>
      </c>
      <c r="G444" s="1323">
        <v>1.1200000000000001</v>
      </c>
      <c r="H444" s="1323">
        <v>630</v>
      </c>
      <c r="I444" s="1244">
        <v>840</v>
      </c>
      <c r="J444" s="1323">
        <v>840</v>
      </c>
      <c r="K444" s="1323">
        <v>210</v>
      </c>
      <c r="L444" s="1244">
        <v>12.6</v>
      </c>
      <c r="M444" s="1244">
        <v>840</v>
      </c>
      <c r="N444" s="1244">
        <v>7.0000000000000007E-2</v>
      </c>
      <c r="O444" s="1323">
        <v>3.5000000000000003E-2</v>
      </c>
      <c r="P444" s="2533">
        <v>2.8</v>
      </c>
      <c r="Q444" s="357"/>
      <c r="R444" s="90"/>
      <c r="S444" s="5"/>
      <c r="T444" s="5"/>
      <c r="U444" s="5"/>
      <c r="V444" s="217"/>
      <c r="W444" s="218"/>
      <c r="X444" s="799"/>
      <c r="Y444" s="683"/>
      <c r="Z444" s="143"/>
      <c r="AA444" s="127"/>
      <c r="AB444" s="127"/>
      <c r="AC444" s="127"/>
      <c r="AD444" s="127"/>
      <c r="AE444" s="127"/>
      <c r="AF444" s="127"/>
      <c r="AG444" s="127"/>
    </row>
    <row r="445" spans="2:33" ht="15.75" thickBot="1">
      <c r="B445" s="292"/>
      <c r="C445" s="1176" t="s">
        <v>655</v>
      </c>
      <c r="D445" s="1177" t="s">
        <v>259</v>
      </c>
      <c r="E445" s="1223">
        <f t="shared" ref="E445:P445" si="83">(E443*100/E433)-70</f>
        <v>-13.500000000000007</v>
      </c>
      <c r="F445" s="1224">
        <f t="shared" si="83"/>
        <v>5.6428571428571388</v>
      </c>
      <c r="G445" s="1224">
        <f t="shared" si="83"/>
        <v>29.437500000000014</v>
      </c>
      <c r="H445" s="1224">
        <f t="shared" si="83"/>
        <v>-2.1178888888888849</v>
      </c>
      <c r="I445" s="1224">
        <f t="shared" si="83"/>
        <v>17.75310833333333</v>
      </c>
      <c r="J445" s="1224">
        <f t="shared" si="83"/>
        <v>20.428333333333342</v>
      </c>
      <c r="K445" s="1224">
        <f t="shared" si="83"/>
        <v>15.888666666666666</v>
      </c>
      <c r="L445" s="1224">
        <f t="shared" si="83"/>
        <v>-5.62222222222222</v>
      </c>
      <c r="M445" s="1224">
        <f t="shared" si="83"/>
        <v>-0.88633333333332587</v>
      </c>
      <c r="N445" s="1224">
        <f t="shared" si="83"/>
        <v>6.3199999999999932</v>
      </c>
      <c r="O445" s="1224">
        <f t="shared" si="83"/>
        <v>-3.1800000000000068</v>
      </c>
      <c r="P445" s="1239">
        <f t="shared" si="83"/>
        <v>8.2650000000000006</v>
      </c>
      <c r="Q445" s="357"/>
      <c r="R445" s="90"/>
      <c r="S445" s="5"/>
      <c r="T445" s="5"/>
      <c r="U445" s="5"/>
      <c r="V445" s="138"/>
      <c r="W445" s="218"/>
      <c r="X445" s="189"/>
      <c r="Y445" s="683"/>
      <c r="Z445" s="143"/>
      <c r="AA445" s="127"/>
      <c r="AB445" s="127"/>
      <c r="AC445" s="127"/>
      <c r="AD445" s="127"/>
      <c r="AE445" s="127"/>
      <c r="AF445" s="127"/>
      <c r="AG445" s="127"/>
    </row>
    <row r="446" spans="2:33">
      <c r="E446" s="569"/>
      <c r="F446" s="569"/>
      <c r="G446" s="569"/>
      <c r="K446" s="359"/>
      <c r="P446"/>
      <c r="Q446" s="357"/>
      <c r="R446" s="90"/>
      <c r="S446" s="5"/>
      <c r="T446" s="5"/>
      <c r="U446" s="5"/>
      <c r="V446" s="138"/>
      <c r="W446" s="218"/>
      <c r="X446" s="684"/>
      <c r="Y446" s="800"/>
      <c r="Z446" s="143"/>
      <c r="AA446" s="127"/>
      <c r="AB446" s="127"/>
      <c r="AC446" s="127"/>
      <c r="AD446" s="127"/>
      <c r="AE446" s="127"/>
      <c r="AF446" s="127"/>
      <c r="AG446" s="127"/>
    </row>
    <row r="447" spans="2:33">
      <c r="E447" s="1403"/>
      <c r="F447" s="1402"/>
      <c r="G447" s="1402"/>
      <c r="H447" s="1402"/>
      <c r="I447" s="1402"/>
      <c r="J447" s="1402"/>
      <c r="K447" s="1402"/>
      <c r="L447" s="1402"/>
      <c r="M447" s="1402"/>
      <c r="N447" s="1402"/>
      <c r="O447" s="1402"/>
      <c r="P447" s="1402"/>
      <c r="Q447" s="357"/>
      <c r="R447" s="90"/>
      <c r="S447" s="5"/>
      <c r="T447" s="5"/>
      <c r="U447" s="5"/>
      <c r="V447" s="138"/>
      <c r="W447" s="218"/>
      <c r="X447" s="684"/>
      <c r="Y447" s="683"/>
      <c r="Z447" s="143"/>
      <c r="AA447" s="127"/>
      <c r="AB447" s="127"/>
      <c r="AC447" s="127"/>
      <c r="AD447" s="127"/>
      <c r="AE447" s="127"/>
      <c r="AF447" s="127"/>
      <c r="AG447" s="127"/>
    </row>
    <row r="448" spans="2:33">
      <c r="C448" s="1042" t="s">
        <v>523</v>
      </c>
      <c r="D448"/>
      <c r="E448" s="359"/>
      <c r="K448" s="1208"/>
      <c r="P448"/>
      <c r="Q448" s="357"/>
      <c r="R448" s="90"/>
      <c r="S448" s="5"/>
      <c r="T448" s="5"/>
      <c r="U448" s="5"/>
      <c r="V448" s="138"/>
      <c r="W448" s="218"/>
      <c r="X448" s="684"/>
      <c r="Y448" s="683"/>
      <c r="Z448" s="143"/>
      <c r="AA448" s="127"/>
      <c r="AB448" s="127"/>
      <c r="AC448" s="127"/>
      <c r="AD448" s="127"/>
      <c r="AE448" s="127"/>
      <c r="AF448" s="127"/>
      <c r="AG448" s="127"/>
    </row>
    <row r="449" spans="2:39">
      <c r="C449" s="13" t="s">
        <v>524</v>
      </c>
      <c r="D449" s="178"/>
      <c r="E449" s="2"/>
      <c r="K449"/>
      <c r="P449"/>
      <c r="Q449" s="357"/>
      <c r="S449" s="5"/>
      <c r="T449" s="5"/>
      <c r="U449" s="5"/>
      <c r="V449" s="801"/>
      <c r="W449" s="775"/>
      <c r="X449" s="253"/>
      <c r="Y449" s="266"/>
      <c r="Z449" s="143"/>
      <c r="AA449" s="127"/>
      <c r="AB449" s="127"/>
      <c r="AC449" s="127"/>
      <c r="AD449" s="127"/>
      <c r="AE449" s="127"/>
      <c r="AF449" s="127"/>
      <c r="AG449" s="127"/>
    </row>
    <row r="450" spans="2:39">
      <c r="C450" s="1" t="s">
        <v>332</v>
      </c>
      <c r="D450"/>
      <c r="E450"/>
      <c r="F450"/>
      <c r="K450" s="71"/>
      <c r="P450"/>
      <c r="Q450" s="357"/>
      <c r="S450" s="5"/>
      <c r="T450" s="5"/>
      <c r="U450" s="5"/>
      <c r="V450" s="143"/>
      <c r="W450" s="143"/>
      <c r="X450" s="263"/>
      <c r="Y450" s="215"/>
      <c r="Z450" s="143"/>
      <c r="AA450" s="127"/>
      <c r="AB450" s="127"/>
      <c r="AC450" s="127"/>
      <c r="AD450" s="127"/>
      <c r="AE450" s="127"/>
      <c r="AF450" s="127"/>
      <c r="AG450" s="127"/>
    </row>
    <row r="451" spans="2:39">
      <c r="C451" s="25" t="s">
        <v>261</v>
      </c>
      <c r="E451"/>
      <c r="F451"/>
      <c r="G451" s="25"/>
      <c r="H451" s="25"/>
      <c r="K451" s="1209"/>
      <c r="P451"/>
      <c r="Q451" s="357"/>
      <c r="R451" s="606"/>
      <c r="S451" s="5"/>
      <c r="T451" s="5"/>
      <c r="U451" s="5"/>
      <c r="V451" s="143"/>
      <c r="W451" s="143"/>
      <c r="X451" s="143"/>
      <c r="Y451" s="143"/>
      <c r="Z451" s="143"/>
      <c r="AA451" s="127"/>
      <c r="AB451" s="127"/>
      <c r="AC451" s="127"/>
      <c r="AD451" s="127"/>
      <c r="AE451" s="127"/>
      <c r="AF451" s="127"/>
      <c r="AG451" s="127"/>
    </row>
    <row r="452" spans="2:39" ht="15.75">
      <c r="C452" s="1042" t="s">
        <v>566</v>
      </c>
      <c r="D452"/>
      <c r="I452" s="28" t="s">
        <v>0</v>
      </c>
      <c r="J452"/>
      <c r="K452" s="26" t="s">
        <v>745</v>
      </c>
      <c r="L452" s="26"/>
      <c r="M452" s="26"/>
      <c r="N452" s="33"/>
      <c r="O452"/>
      <c r="P452"/>
      <c r="Q452" s="357"/>
      <c r="R452" s="90"/>
      <c r="S452" s="5"/>
      <c r="T452" s="5"/>
      <c r="U452" s="5"/>
      <c r="V452" s="217"/>
      <c r="W452" s="218"/>
      <c r="X452" s="693"/>
      <c r="Y452" s="683"/>
      <c r="Z452" s="143"/>
      <c r="AA452" s="127"/>
      <c r="AB452" s="127"/>
      <c r="AC452" s="127"/>
      <c r="AD452" s="127"/>
      <c r="AE452" s="127"/>
      <c r="AF452" s="127"/>
      <c r="AG452" s="127"/>
    </row>
    <row r="453" spans="2:39" ht="21">
      <c r="B453" s="978" t="s">
        <v>588</v>
      </c>
      <c r="E453"/>
      <c r="F453"/>
      <c r="G453" s="32" t="s">
        <v>337</v>
      </c>
      <c r="H453" s="25"/>
      <c r="K453" s="359"/>
      <c r="P453"/>
      <c r="Q453" s="357"/>
      <c r="R453" s="70"/>
      <c r="S453" s="5"/>
      <c r="T453" s="5"/>
      <c r="U453" s="5"/>
      <c r="V453" s="138"/>
      <c r="W453" s="218"/>
      <c r="X453" s="684"/>
      <c r="Y453" s="683"/>
      <c r="Z453" s="143"/>
      <c r="AA453" s="127"/>
      <c r="AB453" s="127"/>
      <c r="AC453" s="127"/>
      <c r="AD453" s="127"/>
      <c r="AE453" s="127"/>
      <c r="AF453" s="127"/>
      <c r="AG453" s="127"/>
    </row>
    <row r="454" spans="2:39" ht="15.75" thickBot="1">
      <c r="C454" s="119" t="s">
        <v>580</v>
      </c>
      <c r="E454" s="365"/>
      <c r="F454" s="365"/>
      <c r="G454" s="365"/>
      <c r="H454" s="365"/>
      <c r="I454" s="365"/>
      <c r="J454" s="365"/>
      <c r="K454" s="365"/>
      <c r="L454" s="365"/>
      <c r="M454" s="365"/>
      <c r="N454" s="365"/>
      <c r="O454" s="365"/>
      <c r="P454"/>
      <c r="Q454" s="357"/>
      <c r="R454" s="90"/>
      <c r="S454" s="5"/>
      <c r="T454" s="5"/>
      <c r="U454" s="5"/>
      <c r="V454" s="138"/>
      <c r="W454" s="218"/>
      <c r="X454" s="684"/>
      <c r="Y454" s="683"/>
      <c r="Z454" s="143"/>
      <c r="AA454" s="127"/>
      <c r="AB454" s="127"/>
      <c r="AC454" s="127"/>
      <c r="AD454" s="127"/>
      <c r="AE454" s="127"/>
      <c r="AF454" s="127"/>
      <c r="AG454" s="127"/>
    </row>
    <row r="455" spans="2:39" ht="15.75" thickBot="1">
      <c r="B455" s="1172" t="s">
        <v>569</v>
      </c>
      <c r="C455" s="104"/>
      <c r="D455" s="1044" t="s">
        <v>230</v>
      </c>
      <c r="E455" s="1064" t="s">
        <v>526</v>
      </c>
      <c r="F455" s="1065"/>
      <c r="G455" s="1065"/>
      <c r="H455" s="1066"/>
      <c r="I455" s="1058" t="s">
        <v>531</v>
      </c>
      <c r="J455" s="40"/>
      <c r="K455" s="1046"/>
      <c r="L455" s="40"/>
      <c r="M455" s="40"/>
      <c r="N455" s="40"/>
      <c r="O455" s="40"/>
      <c r="P455" s="61"/>
      <c r="Q455" s="1172" t="s">
        <v>564</v>
      </c>
      <c r="R455" s="90"/>
      <c r="S455" s="5"/>
      <c r="T455" s="5"/>
      <c r="U455" s="5"/>
      <c r="V455" s="766"/>
      <c r="W455" s="127"/>
      <c r="X455" s="769"/>
      <c r="Y455" s="223"/>
      <c r="Z455" s="223"/>
      <c r="AA455" s="223"/>
      <c r="AB455" s="765"/>
      <c r="AC455" s="143"/>
      <c r="AD455" s="868"/>
      <c r="AE455" s="143"/>
      <c r="AF455" s="137"/>
      <c r="AG455" s="143"/>
      <c r="AH455" s="5"/>
      <c r="AI455" s="5"/>
      <c r="AJ455" s="5"/>
      <c r="AK455" s="11"/>
      <c r="AL455" s="11"/>
      <c r="AM455" s="11"/>
    </row>
    <row r="456" spans="2:39">
      <c r="B456" s="503" t="s">
        <v>521</v>
      </c>
      <c r="C456" s="498" t="s">
        <v>236</v>
      </c>
      <c r="D456" s="1045" t="s">
        <v>237</v>
      </c>
      <c r="E456" s="1062" t="s">
        <v>527</v>
      </c>
      <c r="F456" s="1063" t="s">
        <v>528</v>
      </c>
      <c r="G456" s="1188" t="s">
        <v>529</v>
      </c>
      <c r="H456" s="1061" t="s">
        <v>530</v>
      </c>
      <c r="I456" s="1069" t="s">
        <v>532</v>
      </c>
      <c r="J456" s="1054" t="s">
        <v>533</v>
      </c>
      <c r="K456" s="1052" t="s">
        <v>534</v>
      </c>
      <c r="L456" s="1070" t="s">
        <v>535</v>
      </c>
      <c r="M456" s="1071" t="s">
        <v>541</v>
      </c>
      <c r="N456" s="827" t="s">
        <v>543</v>
      </c>
      <c r="O456" s="1071" t="s">
        <v>544</v>
      </c>
      <c r="P456" s="1189" t="s">
        <v>547</v>
      </c>
      <c r="Q456" s="1173" t="s">
        <v>565</v>
      </c>
      <c r="R456" s="90"/>
      <c r="S456" s="5"/>
      <c r="T456" s="5"/>
      <c r="U456" s="5"/>
      <c r="V456" s="341"/>
      <c r="W456" s="256"/>
      <c r="X456" s="2084"/>
      <c r="Y456" s="769"/>
      <c r="Z456" s="769"/>
      <c r="AA456" s="769"/>
      <c r="AB456" s="436"/>
      <c r="AC456" s="436"/>
      <c r="AD456" s="436"/>
      <c r="AE456" s="436"/>
      <c r="AF456" s="436"/>
      <c r="AG456" s="436"/>
      <c r="AH456" s="4"/>
      <c r="AI456" s="4"/>
      <c r="AJ456" s="4"/>
      <c r="AK456" s="189"/>
      <c r="AL456" s="11"/>
      <c r="AM456" s="11"/>
    </row>
    <row r="457" spans="2:39" ht="16.5" thickBot="1">
      <c r="B457" s="509" t="s">
        <v>522</v>
      </c>
      <c r="C457" s="550"/>
      <c r="D457" s="505"/>
      <c r="E457" s="63"/>
      <c r="F457" s="1080"/>
      <c r="H457" s="1080"/>
      <c r="I457" s="1076" t="s">
        <v>536</v>
      </c>
      <c r="J457" s="1209" t="s">
        <v>537</v>
      </c>
      <c r="K457" s="1077" t="s">
        <v>538</v>
      </c>
      <c r="L457" s="1078" t="s">
        <v>539</v>
      </c>
      <c r="M457" s="1077" t="s">
        <v>540</v>
      </c>
      <c r="N457" s="365" t="s">
        <v>542</v>
      </c>
      <c r="O457" s="1079" t="s">
        <v>545</v>
      </c>
      <c r="P457" s="1210" t="s">
        <v>546</v>
      </c>
      <c r="Q457" s="1174" t="s">
        <v>456</v>
      </c>
      <c r="R457" s="972"/>
      <c r="S457" s="5"/>
      <c r="T457" s="5"/>
      <c r="U457" s="5"/>
      <c r="V457" s="127"/>
      <c r="W457" s="127"/>
      <c r="X457" s="127"/>
      <c r="Y457" s="127"/>
      <c r="Z457" s="127"/>
      <c r="AA457" s="127"/>
      <c r="AB457" s="127"/>
      <c r="AC457" s="127"/>
      <c r="AD457" s="127"/>
      <c r="AE457" s="127"/>
      <c r="AF457" s="1365"/>
      <c r="AG457" s="1365"/>
      <c r="AH457" s="1396"/>
      <c r="AI457" s="54"/>
      <c r="AJ457" s="275"/>
      <c r="AK457" s="1365"/>
      <c r="AL457" s="11"/>
      <c r="AM457" s="11"/>
    </row>
    <row r="458" spans="2:39">
      <c r="B458" s="104"/>
      <c r="C458" s="728" t="s">
        <v>183</v>
      </c>
      <c r="D458" s="511"/>
      <c r="E458" s="1094"/>
      <c r="F458" s="513"/>
      <c r="G458" s="513"/>
      <c r="H458" s="729"/>
      <c r="I458" s="1137"/>
      <c r="J458" s="1137"/>
      <c r="K458" s="1202"/>
      <c r="L458" s="1137"/>
      <c r="M458" s="1137"/>
      <c r="N458" s="1137"/>
      <c r="O458" s="1137"/>
      <c r="P458" s="1192"/>
      <c r="Q458" s="1300"/>
      <c r="S458" s="5"/>
      <c r="T458" s="5"/>
      <c r="U458" s="5"/>
      <c r="V458" s="138"/>
      <c r="W458" s="138"/>
      <c r="X458" s="750"/>
      <c r="Y458" s="127"/>
      <c r="Z458" s="127"/>
      <c r="AA458" s="127"/>
      <c r="AB458" s="127"/>
      <c r="AC458" s="127"/>
      <c r="AD458" s="127"/>
      <c r="AE458" s="127"/>
      <c r="AF458" s="1397"/>
      <c r="AG458" s="217"/>
      <c r="AH458" s="187"/>
      <c r="AI458" s="187"/>
      <c r="AJ458" s="187"/>
      <c r="AK458" s="187"/>
      <c r="AL458" s="11"/>
      <c r="AM458" s="11"/>
    </row>
    <row r="459" spans="2:39">
      <c r="B459" s="2670" t="s">
        <v>844</v>
      </c>
      <c r="C459" s="553" t="s">
        <v>843</v>
      </c>
      <c r="D459" s="529">
        <v>60</v>
      </c>
      <c r="E459" s="270">
        <v>4.2</v>
      </c>
      <c r="F459" s="390">
        <v>1.2E-2</v>
      </c>
      <c r="G459" s="390">
        <v>0.02</v>
      </c>
      <c r="H459" s="730">
        <v>0</v>
      </c>
      <c r="I459" s="1445">
        <v>24.6</v>
      </c>
      <c r="J459" s="296">
        <v>22.2</v>
      </c>
      <c r="K459" s="296">
        <v>9</v>
      </c>
      <c r="L459" s="296">
        <v>0.42</v>
      </c>
      <c r="M459" s="296">
        <v>56.7</v>
      </c>
      <c r="N459" s="296">
        <v>1.8E-3</v>
      </c>
      <c r="O459" s="296">
        <v>1.8000000000000001E-4</v>
      </c>
      <c r="P459" s="1194">
        <v>1.0200000000000001E-2</v>
      </c>
      <c r="Q459" s="525">
        <v>6</v>
      </c>
      <c r="R459" s="384"/>
      <c r="S459" s="137"/>
      <c r="T459" s="122"/>
      <c r="U459" s="118"/>
      <c r="V459" s="138"/>
      <c r="W459" s="138"/>
      <c r="X459" s="218"/>
      <c r="Y459" s="127"/>
      <c r="Z459" s="698"/>
      <c r="AA459" s="127"/>
      <c r="AB459" s="127"/>
      <c r="AC459" s="127"/>
      <c r="AD459" s="127"/>
      <c r="AE459" s="127"/>
      <c r="AF459" s="217"/>
      <c r="AG459" s="217"/>
      <c r="AH459" s="187"/>
      <c r="AI459" s="187"/>
      <c r="AJ459" s="187"/>
      <c r="AK459" s="187"/>
      <c r="AL459" s="11"/>
      <c r="AM459" s="11"/>
    </row>
    <row r="460" spans="2:39">
      <c r="B460" s="2055" t="s">
        <v>873</v>
      </c>
      <c r="C460" s="1494" t="s">
        <v>329</v>
      </c>
      <c r="D460" s="1382">
        <v>180</v>
      </c>
      <c r="E460" s="1212">
        <v>3.25</v>
      </c>
      <c r="F460" s="1233">
        <v>0.09</v>
      </c>
      <c r="G460" s="2437">
        <v>2E-3</v>
      </c>
      <c r="H460" s="1050">
        <v>67</v>
      </c>
      <c r="I460" s="1446">
        <v>13.3</v>
      </c>
      <c r="J460" s="1446">
        <v>11.1</v>
      </c>
      <c r="K460" s="1446">
        <v>6.8</v>
      </c>
      <c r="L460" s="1446">
        <v>1.2</v>
      </c>
      <c r="M460" s="1446">
        <v>48.69</v>
      </c>
      <c r="N460" s="1446">
        <v>0</v>
      </c>
      <c r="O460" s="2397">
        <v>0</v>
      </c>
      <c r="P460" s="2402">
        <v>0</v>
      </c>
      <c r="Q460" s="1495">
        <v>42</v>
      </c>
      <c r="R460" s="359"/>
      <c r="S460" s="127"/>
      <c r="T460" s="122"/>
      <c r="U460" s="127"/>
      <c r="V460" s="181"/>
      <c r="W460" s="181"/>
      <c r="X460" s="218"/>
      <c r="Y460" s="127"/>
      <c r="Z460" s="683"/>
      <c r="AA460" s="127"/>
      <c r="AB460" s="127"/>
      <c r="AC460" s="127"/>
      <c r="AD460" s="127"/>
      <c r="AE460" s="127"/>
      <c r="AF460" s="217"/>
      <c r="AG460" s="217"/>
      <c r="AH460" s="187"/>
      <c r="AI460" s="187"/>
      <c r="AJ460" s="187"/>
      <c r="AK460" s="187"/>
      <c r="AL460" s="11"/>
      <c r="AM460" s="11"/>
    </row>
    <row r="461" spans="2:39">
      <c r="B461" s="2044" t="s">
        <v>907</v>
      </c>
      <c r="C461" s="926" t="s">
        <v>660</v>
      </c>
      <c r="D461" s="529" t="s">
        <v>875</v>
      </c>
      <c r="E461" s="2396">
        <v>9.5399999999999991</v>
      </c>
      <c r="F461" s="395">
        <v>0.106</v>
      </c>
      <c r="G461" s="395">
        <v>0.16400000000000001</v>
      </c>
      <c r="H461" s="1958">
        <v>140</v>
      </c>
      <c r="I461" s="1446">
        <v>32.956000000000003</v>
      </c>
      <c r="J461" s="1604">
        <v>11.679</v>
      </c>
      <c r="K461" s="1446">
        <v>10.028</v>
      </c>
      <c r="L461" s="1446">
        <v>3.4740000000000002</v>
      </c>
      <c r="M461" s="1446">
        <v>72.206000000000003</v>
      </c>
      <c r="N461" s="1446">
        <v>2.1999999999999999E-2</v>
      </c>
      <c r="O461" s="1446">
        <v>7.7999999999999996E-3</v>
      </c>
      <c r="P461" s="2402">
        <v>0.99</v>
      </c>
      <c r="Q461" s="525">
        <v>61</v>
      </c>
      <c r="S461" s="137"/>
      <c r="T461" s="122"/>
      <c r="U461" s="118"/>
      <c r="V461" s="402"/>
      <c r="W461" s="402"/>
      <c r="X461" s="218"/>
      <c r="Y461" s="127"/>
      <c r="Z461" s="770"/>
      <c r="AA461" s="127"/>
      <c r="AB461" s="127"/>
      <c r="AC461" s="127"/>
      <c r="AD461" s="127"/>
      <c r="AE461" s="127"/>
      <c r="AF461" s="217"/>
      <c r="AG461" s="217"/>
      <c r="AH461" s="187"/>
      <c r="AI461" s="187"/>
      <c r="AJ461" s="187"/>
      <c r="AK461" s="187"/>
      <c r="AL461" s="11"/>
      <c r="AM461" s="11"/>
    </row>
    <row r="462" spans="2:39">
      <c r="B462" s="2793" t="s">
        <v>901</v>
      </c>
      <c r="C462" s="432" t="s">
        <v>196</v>
      </c>
      <c r="D462" s="529">
        <v>200</v>
      </c>
      <c r="E462" s="2396">
        <v>0.11</v>
      </c>
      <c r="F462" s="395">
        <v>0</v>
      </c>
      <c r="G462" s="395">
        <v>0</v>
      </c>
      <c r="H462" s="1121">
        <v>9</v>
      </c>
      <c r="I462" s="1446">
        <v>29.7</v>
      </c>
      <c r="J462" s="1446">
        <v>2.58</v>
      </c>
      <c r="K462" s="1446">
        <v>1.26</v>
      </c>
      <c r="L462" s="1446">
        <v>0.06</v>
      </c>
      <c r="M462" s="1446">
        <v>0.17</v>
      </c>
      <c r="N462" s="1446">
        <v>0</v>
      </c>
      <c r="O462" s="1446">
        <v>0</v>
      </c>
      <c r="P462" s="2402">
        <v>0</v>
      </c>
      <c r="Q462" s="525">
        <v>80</v>
      </c>
      <c r="R462" s="71"/>
      <c r="S462" s="127"/>
      <c r="T462" s="122"/>
      <c r="U462" s="127"/>
      <c r="V462" s="138"/>
      <c r="W462" s="402"/>
      <c r="X462" s="218"/>
      <c r="Y462" s="127"/>
      <c r="Z462" s="770"/>
      <c r="AA462" s="127"/>
      <c r="AB462" s="127"/>
      <c r="AC462" s="127"/>
      <c r="AD462" s="127"/>
      <c r="AE462" s="127"/>
      <c r="AF462" s="217"/>
      <c r="AG462" s="217"/>
      <c r="AH462" s="187"/>
      <c r="AI462" s="187"/>
      <c r="AJ462" s="187"/>
      <c r="AK462" s="187"/>
      <c r="AL462" s="11"/>
      <c r="AM462" s="11"/>
    </row>
    <row r="463" spans="2:39">
      <c r="B463" s="1041" t="s">
        <v>9</v>
      </c>
      <c r="C463" s="528" t="s">
        <v>10</v>
      </c>
      <c r="D463" s="1380">
        <v>40</v>
      </c>
      <c r="E463" s="1446">
        <v>0.08</v>
      </c>
      <c r="F463" s="1446">
        <v>1.6E-2</v>
      </c>
      <c r="G463" s="1446">
        <v>1.3299999999999999E-2</v>
      </c>
      <c r="H463" s="1121">
        <v>0</v>
      </c>
      <c r="I463" s="1446">
        <v>63.332999999999998</v>
      </c>
      <c r="J463" s="1446">
        <v>51.6</v>
      </c>
      <c r="K463" s="1446">
        <v>16.399999999999999</v>
      </c>
      <c r="L463" s="1446">
        <v>0.04</v>
      </c>
      <c r="M463" s="1446">
        <v>29.733000000000001</v>
      </c>
      <c r="N463" s="1446">
        <v>0</v>
      </c>
      <c r="O463" s="1446">
        <v>0</v>
      </c>
      <c r="P463" s="2401">
        <v>0</v>
      </c>
      <c r="Q463" s="525">
        <v>18</v>
      </c>
      <c r="R463" s="359"/>
      <c r="S463" s="106"/>
      <c r="T463" s="135"/>
      <c r="U463" s="116"/>
      <c r="V463" s="138"/>
      <c r="W463" s="138"/>
      <c r="X463" s="218"/>
      <c r="Y463" s="127"/>
      <c r="Z463" s="683"/>
      <c r="AA463" s="127"/>
      <c r="AB463" s="127"/>
      <c r="AC463" s="127"/>
      <c r="AD463" s="127"/>
      <c r="AE463" s="127"/>
      <c r="AF463" s="217"/>
      <c r="AG463" s="217"/>
      <c r="AH463" s="187"/>
      <c r="AI463" s="187"/>
      <c r="AJ463" s="187"/>
      <c r="AK463" s="187"/>
      <c r="AL463" s="11"/>
      <c r="AM463" s="11"/>
    </row>
    <row r="464" spans="2:39" ht="15.75" thickBot="1">
      <c r="B464" s="2809" t="s">
        <v>9</v>
      </c>
      <c r="C464" s="543" t="s">
        <v>643</v>
      </c>
      <c r="D464" s="544">
        <v>30</v>
      </c>
      <c r="E464" s="396">
        <v>0</v>
      </c>
      <c r="F464" s="398">
        <v>0.06</v>
      </c>
      <c r="G464" s="398">
        <v>0</v>
      </c>
      <c r="H464" s="1115">
        <v>0</v>
      </c>
      <c r="I464" s="388">
        <v>24.9</v>
      </c>
      <c r="J464" s="388">
        <v>58.2</v>
      </c>
      <c r="K464" s="398">
        <v>17.100000000000001</v>
      </c>
      <c r="L464" s="388">
        <v>0.03</v>
      </c>
      <c r="M464" s="388">
        <v>43.2</v>
      </c>
      <c r="N464" s="388">
        <v>1E-3</v>
      </c>
      <c r="O464" s="388">
        <v>0</v>
      </c>
      <c r="P464" s="1196">
        <v>0</v>
      </c>
      <c r="Q464" s="525">
        <v>19</v>
      </c>
      <c r="S464" s="106"/>
      <c r="T464" s="135"/>
      <c r="U464" s="127"/>
      <c r="V464" s="138"/>
      <c r="W464" s="138"/>
      <c r="X464" s="218"/>
      <c r="Y464" s="127"/>
      <c r="Z464" s="683"/>
      <c r="AA464" s="127"/>
      <c r="AB464" s="127"/>
      <c r="AC464" s="127"/>
      <c r="AD464" s="127"/>
      <c r="AE464" s="127"/>
      <c r="AF464" s="217"/>
      <c r="AG464" s="217"/>
      <c r="AH464" s="187"/>
      <c r="AI464" s="187"/>
      <c r="AJ464" s="187"/>
      <c r="AK464" s="187"/>
      <c r="AL464" s="11"/>
      <c r="AM464" s="11"/>
    </row>
    <row r="465" spans="2:39">
      <c r="B465" s="533" t="s">
        <v>262</v>
      </c>
      <c r="C465" s="208"/>
      <c r="D465" s="2074">
        <f>D459+D460+D462+D463+D464+95+15</f>
        <v>620</v>
      </c>
      <c r="E465" s="534">
        <f t="shared" ref="E465:P465" si="84">SUM(E459:E464)</f>
        <v>17.179999999999996</v>
      </c>
      <c r="F465" s="1075">
        <f t="shared" si="84"/>
        <v>0.28399999999999997</v>
      </c>
      <c r="G465" s="1075">
        <f t="shared" si="84"/>
        <v>0.1993</v>
      </c>
      <c r="H465" s="1222">
        <f t="shared" si="84"/>
        <v>216</v>
      </c>
      <c r="I465" s="1222">
        <f t="shared" si="84"/>
        <v>188.78900000000002</v>
      </c>
      <c r="J465" s="1075">
        <f t="shared" si="84"/>
        <v>157.35899999999998</v>
      </c>
      <c r="K465" s="1075">
        <f t="shared" si="84"/>
        <v>60.588000000000001</v>
      </c>
      <c r="L465" s="1075">
        <f t="shared" si="84"/>
        <v>5.2240000000000002</v>
      </c>
      <c r="M465" s="1075">
        <f t="shared" si="84"/>
        <v>250.69900000000001</v>
      </c>
      <c r="N465" s="1075">
        <f t="shared" si="84"/>
        <v>2.4799999999999999E-2</v>
      </c>
      <c r="O465" s="1075">
        <f t="shared" si="84"/>
        <v>7.9799999999999992E-3</v>
      </c>
      <c r="P465" s="1218">
        <f t="shared" si="84"/>
        <v>1.0002</v>
      </c>
      <c r="Q465" s="1295"/>
      <c r="R465" s="359"/>
      <c r="S465" s="137"/>
      <c r="T465" s="122"/>
      <c r="U465" s="116"/>
      <c r="V465" s="660"/>
      <c r="W465" s="2082"/>
      <c r="X465" s="2082"/>
      <c r="Y465" s="263"/>
      <c r="Z465" s="446"/>
      <c r="AA465" s="127"/>
      <c r="AB465" s="127"/>
      <c r="AC465" s="127"/>
      <c r="AD465" s="127"/>
      <c r="AE465" s="143"/>
      <c r="AF465" s="137"/>
      <c r="AG465" s="143"/>
      <c r="AH465" s="5"/>
      <c r="AI465" s="5"/>
      <c r="AJ465" s="5"/>
      <c r="AK465" s="11"/>
      <c r="AL465" s="11"/>
      <c r="AM465" s="11"/>
    </row>
    <row r="466" spans="2:39" ht="15" customHeight="1">
      <c r="B466" s="1197"/>
      <c r="C466" s="1198" t="s">
        <v>11</v>
      </c>
      <c r="D466" s="2024">
        <v>0.25</v>
      </c>
      <c r="E466" s="1325">
        <v>17.5</v>
      </c>
      <c r="F466" s="2479">
        <v>0.35</v>
      </c>
      <c r="G466" s="1326">
        <v>0.4</v>
      </c>
      <c r="H466" s="1331">
        <v>225</v>
      </c>
      <c r="I466" s="1327">
        <v>300</v>
      </c>
      <c r="J466" s="1326">
        <v>300</v>
      </c>
      <c r="K466" s="1331">
        <v>75</v>
      </c>
      <c r="L466" s="2479">
        <v>4.5</v>
      </c>
      <c r="M466" s="1332">
        <v>300</v>
      </c>
      <c r="N466" s="2479">
        <v>2.5000000000000001E-2</v>
      </c>
      <c r="O466" s="1326">
        <v>1.2500000000000001E-2</v>
      </c>
      <c r="P466" s="1331">
        <v>1</v>
      </c>
      <c r="Q466" s="1295"/>
      <c r="R466" s="359"/>
      <c r="S466" s="106"/>
      <c r="T466" s="122"/>
      <c r="U466" s="127"/>
      <c r="V466" s="981"/>
      <c r="W466" s="981"/>
      <c r="X466" s="981"/>
      <c r="Y466" s="853"/>
      <c r="Z466" s="143"/>
      <c r="AA466" s="443"/>
      <c r="AB466" s="442"/>
      <c r="AC466" s="442"/>
      <c r="AD466" s="442"/>
      <c r="AE466" s="442"/>
      <c r="AF466" s="442"/>
      <c r="AG466" s="443"/>
      <c r="AH466" s="1398"/>
      <c r="AI466" s="1399"/>
      <c r="AJ466" s="1400"/>
      <c r="AK466" s="1401"/>
      <c r="AL466" s="11"/>
      <c r="AM466" s="11"/>
    </row>
    <row r="467" spans="2:39" ht="15.75" thickBot="1">
      <c r="B467" s="292"/>
      <c r="C467" s="1176" t="s">
        <v>656</v>
      </c>
      <c r="D467" s="1177" t="s">
        <v>259</v>
      </c>
      <c r="E467" s="1223">
        <f t="shared" ref="E467:P467" si="85">(E465*100/E488)-25</f>
        <v>-0.45714285714286262</v>
      </c>
      <c r="F467" s="1224">
        <f t="shared" si="85"/>
        <v>-4.7142857142857153</v>
      </c>
      <c r="G467" s="1224">
        <f t="shared" si="85"/>
        <v>-12.543750000000001</v>
      </c>
      <c r="H467" s="1224">
        <f t="shared" si="85"/>
        <v>-1</v>
      </c>
      <c r="I467" s="1224">
        <f t="shared" si="85"/>
        <v>-9.2675833333333326</v>
      </c>
      <c r="J467" s="1224">
        <f t="shared" si="85"/>
        <v>-11.886750000000001</v>
      </c>
      <c r="K467" s="1224">
        <f t="shared" si="85"/>
        <v>-4.8039999999999985</v>
      </c>
      <c r="L467" s="1224">
        <f t="shared" si="85"/>
        <v>4.0222222222222221</v>
      </c>
      <c r="M467" s="1224">
        <f t="shared" si="85"/>
        <v>-4.1084166666666668</v>
      </c>
      <c r="N467" s="1224">
        <f t="shared" si="85"/>
        <v>-0.20000000000000284</v>
      </c>
      <c r="O467" s="1224">
        <f t="shared" si="85"/>
        <v>-9.0400000000000027</v>
      </c>
      <c r="P467" s="1239">
        <f t="shared" si="85"/>
        <v>4.9999999999990052E-3</v>
      </c>
      <c r="Q467" s="1295"/>
      <c r="S467" s="137"/>
      <c r="T467" s="122"/>
      <c r="U467" s="118"/>
      <c r="V467" s="402"/>
      <c r="W467" s="402"/>
      <c r="X467" s="402"/>
      <c r="Y467" s="143"/>
      <c r="Z467" s="143"/>
      <c r="AA467" s="127"/>
      <c r="AB467" s="127"/>
      <c r="AC467" s="127"/>
      <c r="AD467" s="127"/>
      <c r="AE467" s="127"/>
      <c r="AF467" s="127"/>
      <c r="AG467" s="127"/>
      <c r="AH467" s="11"/>
      <c r="AI467" s="11"/>
      <c r="AJ467" s="11"/>
      <c r="AK467" s="11"/>
      <c r="AL467" s="11"/>
      <c r="AM467" s="11"/>
    </row>
    <row r="468" spans="2:39">
      <c r="B468" s="97"/>
      <c r="C468" s="728" t="s">
        <v>141</v>
      </c>
      <c r="D468" s="104"/>
      <c r="E468" s="1139"/>
      <c r="F468" s="1140"/>
      <c r="G468" s="1140"/>
      <c r="H468" s="1140"/>
      <c r="I468" s="1137"/>
      <c r="J468" s="1137"/>
      <c r="K468" s="513"/>
      <c r="L468" s="1137"/>
      <c r="M468" s="1137"/>
      <c r="N468" s="1137"/>
      <c r="O468" s="1137"/>
      <c r="P468" s="1192"/>
      <c r="Q468" s="1295"/>
      <c r="S468" s="137"/>
      <c r="T468" s="122"/>
      <c r="U468" s="118"/>
      <c r="V468" s="143"/>
      <c r="W468" s="143"/>
      <c r="X468" s="143"/>
      <c r="Y468" s="143"/>
      <c r="Z468" s="143"/>
      <c r="AA468" s="127"/>
      <c r="AB468" s="127"/>
      <c r="AC468" s="127"/>
      <c r="AD468" s="127"/>
      <c r="AE468" s="127"/>
      <c r="AF468" s="127"/>
      <c r="AG468" s="127"/>
    </row>
    <row r="469" spans="2:39">
      <c r="B469" s="554" t="s">
        <v>893</v>
      </c>
      <c r="C469" s="524" t="s">
        <v>898</v>
      </c>
      <c r="D469" s="519">
        <v>60</v>
      </c>
      <c r="E469" s="1446">
        <v>10.199999999999999</v>
      </c>
      <c r="F469" s="1446">
        <v>1.2E-2</v>
      </c>
      <c r="G469" s="1446">
        <v>1.2E-2</v>
      </c>
      <c r="H469" s="1121">
        <v>0</v>
      </c>
      <c r="I469" s="1446">
        <v>9.6</v>
      </c>
      <c r="J469" s="1446">
        <v>16.8</v>
      </c>
      <c r="K469" s="1446">
        <v>9.6</v>
      </c>
      <c r="L469" s="1446">
        <v>0.318</v>
      </c>
      <c r="M469" s="1446">
        <v>57.4</v>
      </c>
      <c r="N469" s="1446">
        <v>1.24E-2</v>
      </c>
      <c r="O469" s="1446">
        <v>0</v>
      </c>
      <c r="P469" s="1446">
        <v>7.0000000000000007E-2</v>
      </c>
      <c r="Q469" s="560">
        <v>11</v>
      </c>
      <c r="S469" s="127"/>
      <c r="T469" s="136"/>
      <c r="U469" s="127"/>
      <c r="V469" s="181"/>
      <c r="W469" s="181"/>
      <c r="X469" s="218"/>
      <c r="Y469" s="127"/>
      <c r="Z469" s="800"/>
      <c r="AA469" s="127"/>
      <c r="AB469" s="127"/>
      <c r="AC469" s="127"/>
      <c r="AD469" s="127"/>
      <c r="AE469" s="127"/>
      <c r="AF469" s="127"/>
      <c r="AG469" s="127"/>
    </row>
    <row r="470" spans="2:39">
      <c r="B470" s="2489" t="s">
        <v>816</v>
      </c>
      <c r="C470" s="982" t="s">
        <v>334</v>
      </c>
      <c r="D470" s="519">
        <v>250</v>
      </c>
      <c r="E470" s="2398">
        <v>0.63</v>
      </c>
      <c r="F470" s="397">
        <v>7.8E-2</v>
      </c>
      <c r="G470" s="397">
        <v>7.8E-2</v>
      </c>
      <c r="H470" s="1213">
        <v>16.75</v>
      </c>
      <c r="I470" s="1233">
        <v>40.65</v>
      </c>
      <c r="J470" s="1233">
        <v>106.15</v>
      </c>
      <c r="K470" s="1233">
        <v>10.475</v>
      </c>
      <c r="L470" s="1233">
        <v>1.073</v>
      </c>
      <c r="M470" s="1233">
        <v>86.25</v>
      </c>
      <c r="N470" s="1233">
        <v>2E-3</v>
      </c>
      <c r="O470" s="1233">
        <v>0</v>
      </c>
      <c r="P470" s="2425">
        <v>0.19</v>
      </c>
      <c r="Q470" s="552">
        <v>30</v>
      </c>
      <c r="R470" s="384"/>
      <c r="S470" s="127"/>
      <c r="T470" s="136"/>
      <c r="U470" s="127"/>
      <c r="V470" s="402"/>
      <c r="W470" s="402"/>
      <c r="X470" s="218"/>
      <c r="Y470" s="127"/>
      <c r="Z470" s="770"/>
      <c r="AA470" s="127"/>
      <c r="AB470" s="127"/>
      <c r="AC470" s="127"/>
      <c r="AD470" s="127"/>
      <c r="AE470" s="127"/>
      <c r="AF470" s="127"/>
      <c r="AG470" s="127"/>
    </row>
    <row r="471" spans="2:39">
      <c r="B471" s="2811" t="s">
        <v>877</v>
      </c>
      <c r="C471" s="824" t="s">
        <v>399</v>
      </c>
      <c r="D471" s="519">
        <v>210</v>
      </c>
      <c r="E471" s="2448">
        <v>2E-3</v>
      </c>
      <c r="F471" s="2449">
        <v>0.217</v>
      </c>
      <c r="G471" s="2435">
        <v>0.38800000000000001</v>
      </c>
      <c r="H471" s="2557">
        <v>109</v>
      </c>
      <c r="I471" s="2558">
        <v>84.15</v>
      </c>
      <c r="J471" s="2438">
        <v>89.54</v>
      </c>
      <c r="K471" s="702">
        <v>9.0850000000000009</v>
      </c>
      <c r="L471" s="2438">
        <v>2.2869999999999999</v>
      </c>
      <c r="M471" s="1233">
        <v>70.594999999999999</v>
      </c>
      <c r="N471" s="2437">
        <v>0.01</v>
      </c>
      <c r="O471" s="1233">
        <v>1.35E-2</v>
      </c>
      <c r="P471" s="2425">
        <v>0.85</v>
      </c>
      <c r="Q471" s="560">
        <v>68</v>
      </c>
      <c r="R471" s="71"/>
      <c r="S471" s="127"/>
      <c r="T471" s="136"/>
      <c r="U471" s="127"/>
      <c r="V471" s="402"/>
      <c r="W471" s="402"/>
      <c r="X471" s="218"/>
      <c r="Y471" s="127"/>
      <c r="Z471" s="683"/>
      <c r="AA471" s="127"/>
      <c r="AB471" s="127"/>
      <c r="AC471" s="127"/>
      <c r="AD471" s="127"/>
      <c r="AE471" s="127"/>
      <c r="AF471" s="127"/>
      <c r="AG471" s="127"/>
    </row>
    <row r="472" spans="2:39" ht="8.25" customHeight="1">
      <c r="B472" s="2812"/>
      <c r="C472" s="924" t="s">
        <v>192</v>
      </c>
      <c r="D472" s="561"/>
      <c r="E472" s="1135"/>
      <c r="F472" s="1133"/>
      <c r="G472" s="1132"/>
      <c r="H472" s="1134"/>
      <c r="I472" s="1133"/>
      <c r="J472" s="1132"/>
      <c r="K472" s="1133"/>
      <c r="L472" s="1132"/>
      <c r="M472" s="1133"/>
      <c r="N472" s="1132"/>
      <c r="O472" s="1133"/>
      <c r="P472" s="1234"/>
      <c r="Q472" s="566"/>
      <c r="R472" s="71"/>
      <c r="S472" s="148"/>
      <c r="T472" s="215"/>
      <c r="U472" s="127"/>
      <c r="V472" s="217"/>
      <c r="W472" s="217"/>
      <c r="X472" s="750"/>
      <c r="Y472" s="127"/>
      <c r="Z472" s="136"/>
      <c r="AA472" s="127"/>
      <c r="AB472" s="127"/>
      <c r="AC472" s="127"/>
      <c r="AD472" s="127"/>
      <c r="AE472" s="127"/>
      <c r="AF472" s="127"/>
      <c r="AG472" s="127"/>
    </row>
    <row r="473" spans="2:39" ht="12.75" customHeight="1">
      <c r="B473" s="1041" t="s">
        <v>856</v>
      </c>
      <c r="C473" s="524" t="s">
        <v>556</v>
      </c>
      <c r="D473" s="529">
        <v>200</v>
      </c>
      <c r="E473" s="2466">
        <v>2.25</v>
      </c>
      <c r="F473" s="2467">
        <v>0.04</v>
      </c>
      <c r="G473" s="2467">
        <v>0.08</v>
      </c>
      <c r="H473" s="1273">
        <v>134</v>
      </c>
      <c r="I473" s="2430">
        <v>40</v>
      </c>
      <c r="J473" s="2430">
        <v>46</v>
      </c>
      <c r="K473" s="2430">
        <v>15.1</v>
      </c>
      <c r="L473" s="2430">
        <v>0.4</v>
      </c>
      <c r="M473" s="2430">
        <v>38.5</v>
      </c>
      <c r="N473" s="2430">
        <v>0</v>
      </c>
      <c r="O473" s="2430">
        <v>0</v>
      </c>
      <c r="P473" s="2431">
        <v>0</v>
      </c>
      <c r="Q473" s="1550">
        <v>72</v>
      </c>
      <c r="R473" s="71"/>
      <c r="S473" s="752"/>
      <c r="T473" s="7"/>
      <c r="U473" s="15"/>
      <c r="V473" s="402"/>
      <c r="W473" s="402"/>
      <c r="X473" s="218"/>
      <c r="Y473" s="127"/>
      <c r="Z473" s="127"/>
      <c r="AA473" s="127"/>
      <c r="AB473" s="127"/>
      <c r="AC473" s="127"/>
      <c r="AD473" s="127"/>
      <c r="AE473" s="127"/>
      <c r="AF473" s="127"/>
      <c r="AG473" s="127"/>
    </row>
    <row r="474" spans="2:39">
      <c r="B474" s="2698" t="s">
        <v>9</v>
      </c>
      <c r="C474" s="524" t="s">
        <v>10</v>
      </c>
      <c r="D474" s="529">
        <v>60</v>
      </c>
      <c r="E474" s="1446">
        <v>0.12</v>
      </c>
      <c r="F474" s="1446">
        <v>2.1000000000000001E-2</v>
      </c>
      <c r="G474" s="1446">
        <v>0.02</v>
      </c>
      <c r="H474" s="1121">
        <v>0</v>
      </c>
      <c r="I474" s="2459">
        <v>95</v>
      </c>
      <c r="J474" s="1446">
        <v>77.400000000000006</v>
      </c>
      <c r="K474" s="1446">
        <v>24.6</v>
      </c>
      <c r="L474" s="2402">
        <v>0.06</v>
      </c>
      <c r="M474" s="2404">
        <v>44.6</v>
      </c>
      <c r="N474" s="1446">
        <v>0</v>
      </c>
      <c r="O474" s="1446">
        <v>0</v>
      </c>
      <c r="P474" s="2401">
        <v>0</v>
      </c>
      <c r="Q474" s="525">
        <v>18</v>
      </c>
      <c r="R474" s="359"/>
      <c r="S474" s="11"/>
      <c r="T474" s="391"/>
      <c r="U474" s="11"/>
      <c r="V474" s="138"/>
      <c r="W474" s="138"/>
      <c r="X474" s="218"/>
      <c r="Y474" s="127"/>
      <c r="Z474" s="683"/>
      <c r="AA474" s="127"/>
      <c r="AB474" s="127"/>
      <c r="AC474" s="127"/>
      <c r="AD474" s="127"/>
      <c r="AE474" s="127"/>
      <c r="AF474" s="127"/>
      <c r="AG474" s="127"/>
    </row>
    <row r="475" spans="2:39">
      <c r="B475" s="2811" t="s">
        <v>9</v>
      </c>
      <c r="C475" s="524" t="s">
        <v>643</v>
      </c>
      <c r="D475" s="519">
        <v>50</v>
      </c>
      <c r="E475" s="396">
        <v>0</v>
      </c>
      <c r="F475" s="398">
        <v>0.1</v>
      </c>
      <c r="G475" s="398">
        <v>0</v>
      </c>
      <c r="H475" s="1050">
        <v>0</v>
      </c>
      <c r="I475" s="296">
        <v>41.5</v>
      </c>
      <c r="J475" s="296">
        <v>75.98</v>
      </c>
      <c r="K475" s="390">
        <v>19.68</v>
      </c>
      <c r="L475" s="296">
        <v>0.05</v>
      </c>
      <c r="M475" s="296">
        <v>67.099999999999994</v>
      </c>
      <c r="N475" s="1193">
        <v>1E-3</v>
      </c>
      <c r="O475" s="296">
        <v>0</v>
      </c>
      <c r="P475" s="1194">
        <v>0</v>
      </c>
      <c r="Q475" s="525">
        <v>19</v>
      </c>
      <c r="S475" s="2039"/>
      <c r="T475" s="122"/>
      <c r="U475" s="401"/>
      <c r="V475" s="138"/>
      <c r="W475" s="138"/>
      <c r="X475" s="218"/>
      <c r="Y475" s="127"/>
      <c r="Z475" s="683"/>
      <c r="AA475" s="127"/>
      <c r="AB475" s="127"/>
      <c r="AC475" s="127"/>
      <c r="AD475" s="127"/>
      <c r="AE475" s="127"/>
      <c r="AF475" s="127"/>
      <c r="AG475" s="127"/>
    </row>
    <row r="476" spans="2:39" ht="15.75" thickBot="1">
      <c r="B476" s="2712" t="s">
        <v>728</v>
      </c>
      <c r="C476" s="923" t="s">
        <v>729</v>
      </c>
      <c r="D476" s="544">
        <v>105</v>
      </c>
      <c r="E476" s="1446">
        <v>7.35</v>
      </c>
      <c r="F476" s="1446">
        <v>3.2000000000000001E-2</v>
      </c>
      <c r="G476" s="1446">
        <v>2.1000000000000001E-2</v>
      </c>
      <c r="H476" s="1050">
        <v>0</v>
      </c>
      <c r="I476" s="1446">
        <v>16.8</v>
      </c>
      <c r="J476" s="1446">
        <v>11.55</v>
      </c>
      <c r="K476" s="1446">
        <v>9.4499999999999993</v>
      </c>
      <c r="L476" s="1446">
        <v>2.31</v>
      </c>
      <c r="M476" s="1446">
        <v>55.545000000000002</v>
      </c>
      <c r="N476" s="1446">
        <v>1.0999999999999999E-2</v>
      </c>
      <c r="O476" s="1446">
        <v>0</v>
      </c>
      <c r="P476" s="1446">
        <v>0.28399999999999997</v>
      </c>
      <c r="Q476" s="2684">
        <v>69</v>
      </c>
      <c r="R476" s="359"/>
      <c r="S476" s="137"/>
      <c r="T476" s="122"/>
      <c r="U476" s="118"/>
      <c r="V476" s="402"/>
      <c r="W476" s="138"/>
      <c r="X476" s="218"/>
      <c r="Y476" s="127"/>
      <c r="Z476" s="770"/>
      <c r="AA476" s="127"/>
      <c r="AB476" s="127"/>
      <c r="AC476" s="127"/>
      <c r="AD476" s="127"/>
      <c r="AE476" s="127"/>
      <c r="AF476" s="127"/>
      <c r="AG476" s="127"/>
    </row>
    <row r="477" spans="2:39">
      <c r="B477" s="533" t="s">
        <v>247</v>
      </c>
      <c r="C477" s="2079"/>
      <c r="D477" s="2488">
        <f>SUM(D469:D476)</f>
        <v>935</v>
      </c>
      <c r="E477" s="545">
        <f t="shared" ref="E477:P477" si="86">SUM(E469:E476)</f>
        <v>20.552</v>
      </c>
      <c r="F477" s="1075">
        <f t="shared" si="86"/>
        <v>0.5</v>
      </c>
      <c r="G477" s="1075">
        <f t="shared" si="86"/>
        <v>0.59899999999999998</v>
      </c>
      <c r="H477" s="1222">
        <f t="shared" si="86"/>
        <v>259.75</v>
      </c>
      <c r="I477" s="1222">
        <f t="shared" si="86"/>
        <v>327.7</v>
      </c>
      <c r="J477" s="1075">
        <f t="shared" si="86"/>
        <v>423.42</v>
      </c>
      <c r="K477" s="1075">
        <f t="shared" si="86"/>
        <v>97.99</v>
      </c>
      <c r="L477" s="1075">
        <f t="shared" si="86"/>
        <v>6.4979999999999993</v>
      </c>
      <c r="M477" s="1075">
        <f t="shared" si="86"/>
        <v>419.99000000000007</v>
      </c>
      <c r="N477" s="1075">
        <f t="shared" si="86"/>
        <v>3.6400000000000002E-2</v>
      </c>
      <c r="O477" s="1075">
        <f t="shared" si="86"/>
        <v>1.35E-2</v>
      </c>
      <c r="P477" s="1218">
        <f t="shared" si="86"/>
        <v>1.3939999999999999</v>
      </c>
      <c r="Q477" s="1295"/>
      <c r="R477" s="359"/>
      <c r="S477" s="127"/>
      <c r="T477" s="135"/>
      <c r="U477" s="127"/>
      <c r="V477" s="660"/>
      <c r="W477" s="2082"/>
      <c r="X477" s="2082"/>
      <c r="Y477" s="263"/>
      <c r="Z477" s="446"/>
      <c r="AA477" s="127"/>
      <c r="AB477" s="127"/>
      <c r="AC477" s="127"/>
      <c r="AD477" s="127"/>
      <c r="AE477" s="127"/>
      <c r="AF477" s="127"/>
      <c r="AG477" s="127"/>
    </row>
    <row r="478" spans="2:39">
      <c r="B478" s="1197"/>
      <c r="C478" s="1198" t="s">
        <v>11</v>
      </c>
      <c r="D478" s="2024">
        <v>0.35</v>
      </c>
      <c r="E478" s="2529">
        <v>24.5</v>
      </c>
      <c r="F478" s="1244">
        <v>0.49</v>
      </c>
      <c r="G478" s="1323">
        <v>0.56000000000000005</v>
      </c>
      <c r="H478" s="1322">
        <v>315</v>
      </c>
      <c r="I478" s="1244">
        <v>420</v>
      </c>
      <c r="J478" s="1323">
        <v>420</v>
      </c>
      <c r="K478" s="1322">
        <v>105</v>
      </c>
      <c r="L478" s="1244">
        <v>6.3</v>
      </c>
      <c r="M478" s="1324">
        <v>420</v>
      </c>
      <c r="N478" s="1244">
        <v>3.5000000000000003E-2</v>
      </c>
      <c r="O478" s="1323">
        <v>1.7500000000000002E-2</v>
      </c>
      <c r="P478" s="1322">
        <v>1.4</v>
      </c>
      <c r="Q478" s="1295"/>
      <c r="R478" s="359"/>
      <c r="S478" s="41"/>
      <c r="T478" s="122"/>
      <c r="U478" s="118"/>
      <c r="V478" s="981"/>
      <c r="W478" s="981"/>
      <c r="X478" s="981"/>
      <c r="Y478" s="853"/>
      <c r="Z478" s="143"/>
      <c r="AA478" s="127"/>
      <c r="AB478" s="127"/>
      <c r="AC478" s="127"/>
      <c r="AD478" s="127"/>
      <c r="AE478" s="127"/>
      <c r="AF478" s="127"/>
      <c r="AG478" s="127"/>
    </row>
    <row r="479" spans="2:39" ht="15.75" thickBot="1">
      <c r="B479" s="292"/>
      <c r="C479" s="1176" t="s">
        <v>656</v>
      </c>
      <c r="D479" s="1177" t="s">
        <v>259</v>
      </c>
      <c r="E479" s="1223">
        <f t="shared" ref="E479:P479" si="87">(E477*100/E488)-35</f>
        <v>-5.6400000000000041</v>
      </c>
      <c r="F479" s="1224">
        <f t="shared" si="87"/>
        <v>0.7142857142857153</v>
      </c>
      <c r="G479" s="1224">
        <f t="shared" si="87"/>
        <v>2.4375</v>
      </c>
      <c r="H479" s="1224">
        <f t="shared" si="87"/>
        <v>-6.1388888888888893</v>
      </c>
      <c r="I479" s="1224">
        <f t="shared" si="87"/>
        <v>-7.6916666666666664</v>
      </c>
      <c r="J479" s="1224">
        <f t="shared" si="87"/>
        <v>0.28499999999999659</v>
      </c>
      <c r="K479" s="1224">
        <f t="shared" si="87"/>
        <v>-2.336666666666666</v>
      </c>
      <c r="L479" s="1224">
        <f t="shared" si="87"/>
        <v>1.0999999999999943</v>
      </c>
      <c r="M479" s="1224">
        <f t="shared" si="87"/>
        <v>-8.3333333332546999E-4</v>
      </c>
      <c r="N479" s="1224">
        <f t="shared" si="87"/>
        <v>1.3999999999999986</v>
      </c>
      <c r="O479" s="1224">
        <f t="shared" si="87"/>
        <v>-8</v>
      </c>
      <c r="P479" s="1239">
        <f t="shared" si="87"/>
        <v>-0.15000000000000568</v>
      </c>
      <c r="Q479" s="1295"/>
      <c r="R479" s="384"/>
      <c r="S479" s="137"/>
      <c r="T479" s="122"/>
      <c r="U479" s="118"/>
      <c r="V479" s="402"/>
      <c r="W479" s="402"/>
      <c r="X479" s="402"/>
      <c r="Y479" s="143"/>
      <c r="Z479" s="143"/>
      <c r="AA479" s="127"/>
      <c r="AB479" s="127"/>
      <c r="AC479" s="127"/>
      <c r="AD479" s="127"/>
      <c r="AE479" s="127"/>
      <c r="AF479" s="127"/>
      <c r="AG479" s="127"/>
    </row>
    <row r="480" spans="2:39">
      <c r="B480" s="572"/>
      <c r="C480" s="202" t="s">
        <v>303</v>
      </c>
      <c r="D480" s="104"/>
      <c r="E480" s="795"/>
      <c r="F480" s="212"/>
      <c r="G480" s="212"/>
      <c r="H480" s="212"/>
      <c r="I480" s="1093"/>
      <c r="J480" s="1093"/>
      <c r="K480" s="1002"/>
      <c r="L480" s="1093"/>
      <c r="M480" s="1093"/>
      <c r="N480" s="1093"/>
      <c r="O480" s="1093"/>
      <c r="P480" s="1216"/>
      <c r="Q480" s="1295"/>
      <c r="S480" s="137"/>
      <c r="T480" s="122"/>
      <c r="U480" s="118"/>
      <c r="V480" s="143"/>
      <c r="W480" s="143"/>
      <c r="X480" s="143"/>
      <c r="Y480" s="143"/>
      <c r="Z480" s="143"/>
      <c r="AA480" s="127"/>
      <c r="AB480" s="127"/>
      <c r="AC480" s="127"/>
      <c r="AD480" s="127"/>
      <c r="AE480" s="127"/>
      <c r="AF480" s="127"/>
      <c r="AG480" s="127"/>
    </row>
    <row r="481" spans="2:33">
      <c r="B481" s="2044" t="s">
        <v>908</v>
      </c>
      <c r="C481" s="524" t="s">
        <v>196</v>
      </c>
      <c r="D481" s="529">
        <v>200</v>
      </c>
      <c r="E481" s="2396">
        <v>0.11600000000000001</v>
      </c>
      <c r="F481" s="395">
        <v>0</v>
      </c>
      <c r="G481" s="395">
        <v>0</v>
      </c>
      <c r="H481" s="1121">
        <v>12</v>
      </c>
      <c r="I481" s="1446">
        <v>39.4054</v>
      </c>
      <c r="J481" s="1446">
        <v>3.44</v>
      </c>
      <c r="K481" s="1446">
        <v>1.68</v>
      </c>
      <c r="L481" s="1446">
        <v>7.0000000000000007E-2</v>
      </c>
      <c r="M481" s="1446">
        <v>0.14199999999999999</v>
      </c>
      <c r="N481" s="1446">
        <v>0</v>
      </c>
      <c r="O481" s="1446">
        <v>0</v>
      </c>
      <c r="P481" s="2402">
        <v>0</v>
      </c>
      <c r="Q481" s="525">
        <v>82</v>
      </c>
      <c r="S481" s="42"/>
      <c r="T481" s="122"/>
      <c r="U481" s="118"/>
      <c r="V481" s="402"/>
      <c r="W481" s="402"/>
      <c r="X481" s="218"/>
      <c r="Y481" s="127"/>
      <c r="Z481" s="770"/>
      <c r="AA481" s="127"/>
      <c r="AB481" s="127"/>
      <c r="AC481" s="127"/>
      <c r="AD481" s="127"/>
      <c r="AE481" s="127"/>
      <c r="AF481" s="127"/>
      <c r="AG481" s="127"/>
    </row>
    <row r="482" spans="2:33">
      <c r="B482" s="2460" t="s">
        <v>818</v>
      </c>
      <c r="C482" s="824" t="s">
        <v>424</v>
      </c>
      <c r="D482" s="519" t="s">
        <v>477</v>
      </c>
      <c r="E482" s="2408">
        <v>18.989999999999998</v>
      </c>
      <c r="F482" s="1576">
        <v>0.111</v>
      </c>
      <c r="G482" s="1576">
        <v>0.14000000000000001</v>
      </c>
      <c r="H482" s="1126">
        <v>33.76</v>
      </c>
      <c r="I482" s="1604">
        <v>37.414999999999999</v>
      </c>
      <c r="J482" s="1604">
        <v>59.92</v>
      </c>
      <c r="K482" s="1576">
        <v>9.1</v>
      </c>
      <c r="L482" s="1604">
        <v>2.117</v>
      </c>
      <c r="M482" s="1604">
        <v>27.395</v>
      </c>
      <c r="N482" s="2556">
        <v>8.9999999999999993E-3</v>
      </c>
      <c r="O482" s="1604">
        <v>5.0000000000000001E-3</v>
      </c>
      <c r="P482" s="2491">
        <v>0.62</v>
      </c>
      <c r="Q482" s="525">
        <v>62</v>
      </c>
      <c r="S482" s="127"/>
      <c r="T482" s="136"/>
      <c r="U482" s="127"/>
      <c r="V482" s="138"/>
      <c r="W482" s="402"/>
      <c r="X482" s="218"/>
      <c r="Y482" s="127"/>
      <c r="Z482" s="683"/>
      <c r="AA482" s="127"/>
      <c r="AB482" s="127"/>
      <c r="AC482" s="127"/>
      <c r="AD482" s="127"/>
      <c r="AE482" s="127"/>
      <c r="AF482" s="127"/>
      <c r="AG482" s="127"/>
    </row>
    <row r="483" spans="2:33" ht="15.75" thickBot="1">
      <c r="B483" s="2809" t="s">
        <v>9</v>
      </c>
      <c r="C483" s="543" t="s">
        <v>643</v>
      </c>
      <c r="D483" s="519">
        <v>30</v>
      </c>
      <c r="E483" s="396">
        <v>0</v>
      </c>
      <c r="F483" s="398">
        <v>0.06</v>
      </c>
      <c r="G483" s="398">
        <v>0</v>
      </c>
      <c r="H483" s="1115">
        <v>0</v>
      </c>
      <c r="I483" s="388">
        <v>24.9</v>
      </c>
      <c r="J483" s="388">
        <v>58.2</v>
      </c>
      <c r="K483" s="398">
        <v>17.100000000000001</v>
      </c>
      <c r="L483" s="388">
        <v>0.03</v>
      </c>
      <c r="M483" s="388">
        <v>43.2</v>
      </c>
      <c r="N483" s="388">
        <v>1E-3</v>
      </c>
      <c r="O483" s="388">
        <v>0</v>
      </c>
      <c r="P483" s="1196">
        <v>0</v>
      </c>
      <c r="Q483" s="2078">
        <v>19</v>
      </c>
      <c r="S483" s="127"/>
      <c r="T483" s="136"/>
      <c r="U483" s="127"/>
      <c r="V483" s="138"/>
      <c r="W483" s="138"/>
      <c r="X483" s="218"/>
      <c r="Y483" s="127"/>
      <c r="Z483" s="683"/>
      <c r="AA483" s="127"/>
      <c r="AB483" s="127"/>
      <c r="AC483" s="127"/>
      <c r="AD483" s="127"/>
      <c r="AE483" s="127"/>
      <c r="AF483" s="127"/>
      <c r="AG483" s="127"/>
    </row>
    <row r="484" spans="2:33">
      <c r="B484" s="533" t="s">
        <v>330</v>
      </c>
      <c r="C484" s="2075"/>
      <c r="D484" s="2076">
        <f>D481+D483+110+10</f>
        <v>350</v>
      </c>
      <c r="E484" s="545">
        <f t="shared" ref="E484:P484" si="88">SUM(E481:E483)</f>
        <v>19.105999999999998</v>
      </c>
      <c r="F484" s="1075">
        <f t="shared" si="88"/>
        <v>0.17099999999999999</v>
      </c>
      <c r="G484" s="1075">
        <f t="shared" si="88"/>
        <v>0.14000000000000001</v>
      </c>
      <c r="H484" s="1075">
        <f t="shared" si="88"/>
        <v>45.76</v>
      </c>
      <c r="I484" s="1222">
        <f t="shared" si="88"/>
        <v>101.72040000000001</v>
      </c>
      <c r="J484" s="1075">
        <f t="shared" si="88"/>
        <v>121.56</v>
      </c>
      <c r="K484" s="1075">
        <f t="shared" si="88"/>
        <v>27.880000000000003</v>
      </c>
      <c r="L484" s="1075">
        <f t="shared" si="88"/>
        <v>2.2169999999999996</v>
      </c>
      <c r="M484" s="1075">
        <f t="shared" si="88"/>
        <v>70.736999999999995</v>
      </c>
      <c r="N484" s="1075">
        <f t="shared" si="88"/>
        <v>9.9999999999999985E-3</v>
      </c>
      <c r="O484" s="1075">
        <f t="shared" si="88"/>
        <v>5.0000000000000001E-3</v>
      </c>
      <c r="P484" s="1232">
        <f t="shared" si="88"/>
        <v>0.62</v>
      </c>
      <c r="Q484" s="357"/>
      <c r="R484" s="384"/>
      <c r="S484" s="127"/>
      <c r="T484" s="136"/>
      <c r="U484" s="127"/>
      <c r="V484" s="1370"/>
      <c r="W484" s="2082"/>
      <c r="X484" s="2082"/>
      <c r="Y484" s="253"/>
      <c r="Z484" s="266"/>
      <c r="AA484" s="127"/>
      <c r="AB484" s="127"/>
      <c r="AC484" s="127"/>
      <c r="AD484" s="127"/>
      <c r="AE484" s="127"/>
      <c r="AF484" s="127"/>
      <c r="AG484" s="127"/>
    </row>
    <row r="485" spans="2:33" ht="15.75" thickBot="1">
      <c r="B485" s="1197"/>
      <c r="C485" s="1198" t="s">
        <v>11</v>
      </c>
      <c r="D485" s="2024">
        <v>0.1</v>
      </c>
      <c r="E485" s="2536">
        <v>7</v>
      </c>
      <c r="F485" s="1337">
        <v>0.14000000000000001</v>
      </c>
      <c r="G485" s="1338">
        <v>0.16</v>
      </c>
      <c r="H485" s="1336">
        <v>90</v>
      </c>
      <c r="I485" s="1337">
        <v>120</v>
      </c>
      <c r="J485" s="1338">
        <v>120</v>
      </c>
      <c r="K485" s="1336">
        <v>30</v>
      </c>
      <c r="L485" s="1337">
        <v>1.8</v>
      </c>
      <c r="M485" s="1339">
        <v>120</v>
      </c>
      <c r="N485" s="1337">
        <v>0.01</v>
      </c>
      <c r="O485" s="1338">
        <v>5.0000000000000001E-3</v>
      </c>
      <c r="P485" s="2537">
        <v>0.4</v>
      </c>
      <c r="Q485" s="357"/>
      <c r="R485" s="71"/>
      <c r="S485" s="141"/>
      <c r="T485" s="122"/>
      <c r="U485" s="121"/>
      <c r="V485" s="981"/>
      <c r="W485" s="981"/>
      <c r="X485" s="981"/>
      <c r="Y485" s="853"/>
      <c r="Z485" s="143"/>
      <c r="AA485" s="127"/>
      <c r="AB485" s="127"/>
      <c r="AC485" s="127"/>
      <c r="AD485" s="127"/>
      <c r="AE485" s="127"/>
      <c r="AF485" s="127"/>
      <c r="AG485" s="127"/>
    </row>
    <row r="486" spans="2:33" ht="15.75" thickBot="1">
      <c r="B486" s="292"/>
      <c r="C486" s="1176" t="s">
        <v>656</v>
      </c>
      <c r="D486" s="1177" t="s">
        <v>259</v>
      </c>
      <c r="E486" s="1223">
        <f t="shared" ref="E486:P486" si="89">(E484*100/E488)-10</f>
        <v>17.294285714285714</v>
      </c>
      <c r="F486" s="1224">
        <f t="shared" si="89"/>
        <v>2.2142857142857135</v>
      </c>
      <c r="G486" s="1224">
        <f t="shared" si="89"/>
        <v>-1.25</v>
      </c>
      <c r="H486" s="1224">
        <f t="shared" si="89"/>
        <v>-4.9155555555555557</v>
      </c>
      <c r="I486" s="1224">
        <f t="shared" si="89"/>
        <v>-1.523299999999999</v>
      </c>
      <c r="J486" s="1224">
        <f t="shared" si="89"/>
        <v>0.13000000000000078</v>
      </c>
      <c r="K486" s="1224">
        <f t="shared" si="89"/>
        <v>-0.70666666666666522</v>
      </c>
      <c r="L486" s="1224">
        <f t="shared" si="89"/>
        <v>2.3166666666666647</v>
      </c>
      <c r="M486" s="1224">
        <f t="shared" si="89"/>
        <v>-4.1052499999999998</v>
      </c>
      <c r="N486" s="1224">
        <f t="shared" si="89"/>
        <v>0</v>
      </c>
      <c r="O486" s="1224">
        <f t="shared" si="89"/>
        <v>0</v>
      </c>
      <c r="P486" s="1239">
        <f t="shared" si="89"/>
        <v>5.5</v>
      </c>
      <c r="Q486" s="357"/>
      <c r="R486" s="359"/>
      <c r="S486" s="148"/>
      <c r="T486" s="215"/>
      <c r="U486" s="189"/>
      <c r="V486" s="127"/>
      <c r="W486" s="127"/>
      <c r="X486" s="127"/>
      <c r="Y486" s="127"/>
      <c r="Z486" s="127"/>
      <c r="AA486" s="127"/>
      <c r="AB486" s="127"/>
      <c r="AC486" s="127"/>
      <c r="AD486" s="127"/>
      <c r="AE486" s="127"/>
      <c r="AF486" s="127"/>
      <c r="AG486" s="127"/>
    </row>
    <row r="487" spans="2:33" ht="15.75" thickBot="1">
      <c r="E487" s="1274"/>
      <c r="F487" s="1274"/>
      <c r="G487" s="1274"/>
      <c r="H487" s="1220"/>
      <c r="I487" s="1274"/>
      <c r="J487" s="1220"/>
      <c r="K487" s="1220"/>
      <c r="L487" s="1274"/>
      <c r="M487" s="1275"/>
      <c r="N487" s="1274"/>
      <c r="O487" s="1274"/>
      <c r="P487" s="1275"/>
      <c r="Q487" s="357"/>
      <c r="S487" s="137"/>
      <c r="T487" s="122"/>
      <c r="U487" s="116"/>
      <c r="V487" s="127"/>
      <c r="W487" s="127"/>
      <c r="X487" s="127"/>
      <c r="Y487" s="127"/>
      <c r="Z487" s="127"/>
      <c r="AA487" s="127"/>
      <c r="AB487" s="127"/>
      <c r="AC487" s="127"/>
      <c r="AD487" s="127"/>
      <c r="AE487" s="127"/>
      <c r="AF487" s="127"/>
      <c r="AG487" s="127"/>
    </row>
    <row r="488" spans="2:33" ht="15.75" thickBot="1">
      <c r="B488" s="2197" t="s">
        <v>679</v>
      </c>
      <c r="C488" s="2013"/>
      <c r="D488" s="2014">
        <v>1</v>
      </c>
      <c r="E488" s="2015">
        <v>70</v>
      </c>
      <c r="F488" s="2016">
        <v>1.4</v>
      </c>
      <c r="G488" s="2016">
        <v>1.6</v>
      </c>
      <c r="H488" s="2017">
        <v>900</v>
      </c>
      <c r="I488" s="2018">
        <v>1200</v>
      </c>
      <c r="J488" s="2018">
        <v>1200</v>
      </c>
      <c r="K488" s="2018">
        <v>300</v>
      </c>
      <c r="L488" s="2018">
        <v>18</v>
      </c>
      <c r="M488" s="2018">
        <v>1200</v>
      </c>
      <c r="N488" s="2018">
        <v>0.1</v>
      </c>
      <c r="O488" s="2018">
        <v>0.05</v>
      </c>
      <c r="P488" s="2019">
        <v>4</v>
      </c>
      <c r="Q488" s="357"/>
      <c r="R488" s="359"/>
      <c r="S488" s="106"/>
      <c r="T488" s="122"/>
      <c r="U488" s="127"/>
      <c r="V488" s="127"/>
      <c r="W488" s="127"/>
      <c r="X488" s="127"/>
      <c r="Y488" s="127"/>
      <c r="Z488" s="127"/>
      <c r="AA488" s="127"/>
      <c r="AB488" s="127"/>
      <c r="AC488" s="127"/>
      <c r="AD488" s="127"/>
      <c r="AE488" s="127"/>
      <c r="AF488" s="127"/>
      <c r="AG488" s="127"/>
    </row>
    <row r="489" spans="2:33" ht="15.75" thickBot="1">
      <c r="Q489" s="357"/>
      <c r="R489" s="359"/>
      <c r="S489" s="2041"/>
      <c r="T489" s="122"/>
      <c r="U489" s="138"/>
      <c r="V489" s="127"/>
      <c r="W489" s="127"/>
      <c r="X489" s="127"/>
      <c r="Y489" s="127"/>
      <c r="Z489" s="127"/>
      <c r="AA489" s="127"/>
      <c r="AB489" s="127"/>
      <c r="AC489" s="127"/>
      <c r="AD489" s="127"/>
      <c r="AE489" s="127"/>
      <c r="AF489" s="127"/>
      <c r="AG489" s="127"/>
    </row>
    <row r="490" spans="2:33">
      <c r="B490" s="968"/>
      <c r="C490" s="43" t="s">
        <v>448</v>
      </c>
      <c r="D490" s="44"/>
      <c r="E490" s="176">
        <f t="shared" ref="E490:P490" si="90">E465+E477</f>
        <v>37.731999999999999</v>
      </c>
      <c r="F490" s="298">
        <f t="shared" si="90"/>
        <v>0.78400000000000003</v>
      </c>
      <c r="G490" s="298">
        <f t="shared" si="90"/>
        <v>0.79830000000000001</v>
      </c>
      <c r="H490" s="1148">
        <f t="shared" si="90"/>
        <v>475.75</v>
      </c>
      <c r="I490" s="1148">
        <f t="shared" si="90"/>
        <v>516.48900000000003</v>
      </c>
      <c r="J490" s="298">
        <f t="shared" si="90"/>
        <v>580.779</v>
      </c>
      <c r="K490" s="298">
        <f t="shared" si="90"/>
        <v>158.578</v>
      </c>
      <c r="L490" s="298">
        <f t="shared" si="90"/>
        <v>11.722</v>
      </c>
      <c r="M490" s="298">
        <f t="shared" si="90"/>
        <v>670.68900000000008</v>
      </c>
      <c r="N490" s="298">
        <f t="shared" si="90"/>
        <v>6.1200000000000004E-2</v>
      </c>
      <c r="O490" s="298">
        <f t="shared" si="90"/>
        <v>2.1479999999999999E-2</v>
      </c>
      <c r="P490" s="969">
        <f t="shared" si="90"/>
        <v>2.3941999999999997</v>
      </c>
      <c r="Q490" s="357"/>
      <c r="S490" s="137"/>
      <c r="T490" s="122"/>
      <c r="U490" s="118"/>
      <c r="V490" s="443"/>
      <c r="W490" s="443"/>
      <c r="X490" s="263"/>
      <c r="Y490" s="143"/>
      <c r="Z490" s="143"/>
      <c r="AA490" s="127"/>
      <c r="AB490" s="127"/>
      <c r="AC490" s="127"/>
      <c r="AD490" s="127"/>
      <c r="AE490" s="127"/>
      <c r="AF490" s="127"/>
      <c r="AG490" s="127"/>
    </row>
    <row r="491" spans="2:33">
      <c r="B491" s="487"/>
      <c r="C491" s="1206" t="s">
        <v>11</v>
      </c>
      <c r="D491" s="2024">
        <v>0.6</v>
      </c>
      <c r="E491" s="1319">
        <v>42</v>
      </c>
      <c r="F491" s="1320">
        <v>0.84</v>
      </c>
      <c r="G491" s="1321">
        <v>0.96</v>
      </c>
      <c r="H491" s="1343">
        <v>540</v>
      </c>
      <c r="I491" s="1244">
        <v>720</v>
      </c>
      <c r="J491" s="1321">
        <v>720</v>
      </c>
      <c r="K491" s="1343">
        <v>180</v>
      </c>
      <c r="L491" s="1320">
        <v>10.8</v>
      </c>
      <c r="M491" s="1344">
        <v>720</v>
      </c>
      <c r="N491" s="1320">
        <v>0.06</v>
      </c>
      <c r="O491" s="1321">
        <v>0.03</v>
      </c>
      <c r="P491" s="1345">
        <v>2.4</v>
      </c>
      <c r="Q491" s="357"/>
      <c r="R491" s="359"/>
      <c r="S491" s="127"/>
      <c r="T491" s="136"/>
      <c r="U491" s="127"/>
      <c r="V491" s="143"/>
      <c r="W491" s="143"/>
      <c r="X491" s="143"/>
      <c r="Y491" s="143"/>
      <c r="Z491" s="143"/>
      <c r="AA491" s="127"/>
      <c r="AB491" s="127"/>
      <c r="AC491" s="127"/>
      <c r="AD491" s="127"/>
      <c r="AE491" s="127"/>
      <c r="AF491" s="127"/>
      <c r="AG491" s="127"/>
    </row>
    <row r="492" spans="2:33" ht="15.75" thickBot="1">
      <c r="B492" s="292"/>
      <c r="C492" s="1176" t="s">
        <v>656</v>
      </c>
      <c r="D492" s="1177" t="s">
        <v>259</v>
      </c>
      <c r="E492" s="1223">
        <f t="shared" ref="E492:P492" si="91">(E490*100/E488)-60</f>
        <v>-6.0971428571428632</v>
      </c>
      <c r="F492" s="1224">
        <f t="shared" si="91"/>
        <v>-3.9999999999999929</v>
      </c>
      <c r="G492" s="1224">
        <f t="shared" si="91"/>
        <v>-10.106250000000003</v>
      </c>
      <c r="H492" s="1224">
        <f t="shared" si="91"/>
        <v>-7.1388888888888857</v>
      </c>
      <c r="I492" s="1224">
        <f t="shared" si="91"/>
        <v>-16.959249999999997</v>
      </c>
      <c r="J492" s="1224">
        <f t="shared" si="91"/>
        <v>-11.601749999999996</v>
      </c>
      <c r="K492" s="1224">
        <f t="shared" si="91"/>
        <v>-7.1406666666666609</v>
      </c>
      <c r="L492" s="1224">
        <f t="shared" si="91"/>
        <v>5.12222222222222</v>
      </c>
      <c r="M492" s="1224">
        <f t="shared" si="91"/>
        <v>-4.1092499999999959</v>
      </c>
      <c r="N492" s="1224">
        <f t="shared" si="91"/>
        <v>1.1999999999999957</v>
      </c>
      <c r="O492" s="1224">
        <f t="shared" si="91"/>
        <v>-17.040000000000006</v>
      </c>
      <c r="P492" s="1239">
        <f t="shared" si="91"/>
        <v>-0.14500000000001023</v>
      </c>
      <c r="Q492" s="357"/>
      <c r="S492" s="5"/>
      <c r="T492" s="5"/>
      <c r="U492" s="5"/>
      <c r="V492" s="143"/>
      <c r="W492" s="143"/>
      <c r="X492" s="143"/>
      <c r="Y492" s="143"/>
      <c r="Z492" s="143"/>
      <c r="AA492" s="127"/>
      <c r="AB492" s="127"/>
      <c r="AC492" s="127"/>
      <c r="AD492" s="127"/>
      <c r="AE492" s="127"/>
      <c r="AF492" s="127"/>
      <c r="AG492" s="127"/>
    </row>
    <row r="493" spans="2:33" ht="15.75" thickBot="1">
      <c r="Q493" s="357"/>
      <c r="S493" s="5"/>
      <c r="T493" s="5"/>
      <c r="U493" s="5"/>
      <c r="V493" s="223"/>
      <c r="W493" s="765"/>
      <c r="X493" s="765"/>
      <c r="Y493" s="766"/>
      <c r="Z493" s="143"/>
      <c r="AA493" s="127"/>
      <c r="AB493" s="127"/>
      <c r="AC493" s="127"/>
      <c r="AD493" s="127"/>
      <c r="AE493" s="127"/>
      <c r="AF493" s="127"/>
      <c r="AG493" s="127"/>
    </row>
    <row r="494" spans="2:33">
      <c r="B494" s="968"/>
      <c r="C494" s="43" t="s">
        <v>447</v>
      </c>
      <c r="D494" s="44"/>
      <c r="E494" s="176">
        <f t="shared" ref="E494:P494" si="92">E477+E484</f>
        <v>39.658000000000001</v>
      </c>
      <c r="F494" s="298">
        <f t="shared" si="92"/>
        <v>0.67100000000000004</v>
      </c>
      <c r="G494" s="298">
        <f t="shared" si="92"/>
        <v>0.73899999999999999</v>
      </c>
      <c r="H494" s="1148">
        <f t="shared" si="92"/>
        <v>305.51</v>
      </c>
      <c r="I494" s="1148">
        <f t="shared" si="92"/>
        <v>429.42039999999997</v>
      </c>
      <c r="J494" s="298">
        <f t="shared" si="92"/>
        <v>544.98</v>
      </c>
      <c r="K494" s="298">
        <f t="shared" si="92"/>
        <v>125.87</v>
      </c>
      <c r="L494" s="298">
        <f t="shared" si="92"/>
        <v>8.7149999999999999</v>
      </c>
      <c r="M494" s="298">
        <f t="shared" si="92"/>
        <v>490.72700000000009</v>
      </c>
      <c r="N494" s="298">
        <f t="shared" si="92"/>
        <v>4.6399999999999997E-2</v>
      </c>
      <c r="O494" s="298">
        <f t="shared" si="92"/>
        <v>1.8499999999999999E-2</v>
      </c>
      <c r="P494" s="969">
        <f t="shared" si="92"/>
        <v>2.0139999999999998</v>
      </c>
      <c r="Q494" s="357"/>
      <c r="R494" s="1190"/>
      <c r="S494" s="5"/>
      <c r="T494" s="5"/>
      <c r="U494" s="5"/>
      <c r="V494" s="767"/>
      <c r="W494" s="219"/>
      <c r="X494" s="768"/>
      <c r="Y494" s="341"/>
      <c r="Z494" s="143"/>
      <c r="AA494" s="127"/>
      <c r="AB494" s="127"/>
      <c r="AC494" s="127"/>
      <c r="AD494" s="127"/>
      <c r="AE494" s="127"/>
      <c r="AF494" s="127"/>
      <c r="AG494" s="127"/>
    </row>
    <row r="495" spans="2:33">
      <c r="B495" s="487"/>
      <c r="C495" s="1206" t="s">
        <v>11</v>
      </c>
      <c r="D495" s="2024">
        <v>0.45</v>
      </c>
      <c r="E495" s="2529">
        <v>31.5</v>
      </c>
      <c r="F495" s="1244">
        <v>0.63</v>
      </c>
      <c r="G495" s="1323">
        <v>0.72</v>
      </c>
      <c r="H495" s="1323">
        <v>405</v>
      </c>
      <c r="I495" s="1244">
        <v>540</v>
      </c>
      <c r="J495" s="1323">
        <v>540</v>
      </c>
      <c r="K495" s="1323">
        <v>135</v>
      </c>
      <c r="L495" s="1244">
        <v>8.1</v>
      </c>
      <c r="M495" s="1244">
        <v>540</v>
      </c>
      <c r="N495" s="1244">
        <v>4.4999999999999998E-2</v>
      </c>
      <c r="O495" s="1323">
        <v>2.2499999999999999E-2</v>
      </c>
      <c r="P495" s="2533">
        <v>1.8</v>
      </c>
      <c r="Q495" s="357"/>
      <c r="R495" s="119"/>
      <c r="S495" s="5"/>
      <c r="T495" s="5"/>
      <c r="U495" s="5"/>
      <c r="V495" s="769"/>
      <c r="W495" s="256"/>
      <c r="X495" s="341"/>
      <c r="Y495" s="341"/>
      <c r="Z495" s="143"/>
      <c r="AA495" s="127"/>
      <c r="AB495" s="127"/>
      <c r="AC495" s="127"/>
      <c r="AD495" s="127"/>
      <c r="AE495" s="127"/>
      <c r="AF495" s="127"/>
      <c r="AG495" s="127"/>
    </row>
    <row r="496" spans="2:33" ht="15.75" thickBot="1">
      <c r="B496" s="292"/>
      <c r="C496" s="1176" t="s">
        <v>656</v>
      </c>
      <c r="D496" s="1177" t="s">
        <v>259</v>
      </c>
      <c r="E496" s="1223">
        <f t="shared" ref="E496:P496" si="93">(E494*100/E488)-45</f>
        <v>11.65428571428572</v>
      </c>
      <c r="F496" s="1224">
        <f t="shared" si="93"/>
        <v>2.9285714285714377</v>
      </c>
      <c r="G496" s="1224">
        <f t="shared" si="93"/>
        <v>1.1875</v>
      </c>
      <c r="H496" s="1224">
        <f t="shared" si="93"/>
        <v>-11.054444444444442</v>
      </c>
      <c r="I496" s="1224">
        <f t="shared" si="93"/>
        <v>-9.214966666666669</v>
      </c>
      <c r="J496" s="1224">
        <f t="shared" si="93"/>
        <v>0.41499999999999915</v>
      </c>
      <c r="K496" s="1224">
        <f t="shared" si="93"/>
        <v>-3.0433333333333366</v>
      </c>
      <c r="L496" s="1224">
        <f t="shared" si="93"/>
        <v>3.4166666666666643</v>
      </c>
      <c r="M496" s="1224">
        <f t="shared" si="93"/>
        <v>-4.1060833333333235</v>
      </c>
      <c r="N496" s="1224">
        <f t="shared" si="93"/>
        <v>1.3999999999999915</v>
      </c>
      <c r="O496" s="1224">
        <f t="shared" si="93"/>
        <v>-8.0000000000000071</v>
      </c>
      <c r="P496" s="1239">
        <f t="shared" si="93"/>
        <v>5.3499999999999943</v>
      </c>
      <c r="Q496" s="357"/>
      <c r="R496" s="606"/>
      <c r="S496" s="5"/>
      <c r="T496" s="5"/>
      <c r="U496" s="5"/>
      <c r="V496" s="138"/>
      <c r="W496" s="218"/>
      <c r="X496" s="684"/>
      <c r="Y496" s="770"/>
      <c r="Z496" s="143"/>
      <c r="AA496" s="127"/>
      <c r="AB496" s="127"/>
      <c r="AC496" s="127"/>
      <c r="AD496" s="127"/>
      <c r="AE496" s="127"/>
      <c r="AF496" s="127"/>
      <c r="AG496" s="127"/>
    </row>
    <row r="497" spans="2:33" ht="15.75" thickBot="1">
      <c r="K497"/>
      <c r="P497"/>
      <c r="Q497" s="357"/>
      <c r="R497" s="90"/>
      <c r="S497" s="5"/>
      <c r="T497" s="5"/>
      <c r="U497" s="5"/>
      <c r="V497" s="217"/>
      <c r="W497" s="218"/>
      <c r="X497" s="684"/>
      <c r="Y497" s="683"/>
      <c r="Z497" s="143"/>
      <c r="AA497" s="127"/>
      <c r="AB497" s="127"/>
      <c r="AC497" s="127"/>
      <c r="AD497" s="127"/>
      <c r="AE497" s="127"/>
      <c r="AF497" s="127"/>
      <c r="AG497" s="127"/>
    </row>
    <row r="498" spans="2:33">
      <c r="B498" s="1207" t="s">
        <v>549</v>
      </c>
      <c r="C498" s="43"/>
      <c r="D498" s="44"/>
      <c r="E498" s="1106">
        <f t="shared" ref="E498:P498" si="94">E465+E477+E484</f>
        <v>56.837999999999994</v>
      </c>
      <c r="F498" s="1107">
        <f t="shared" si="94"/>
        <v>0.95500000000000007</v>
      </c>
      <c r="G498" s="1107">
        <f t="shared" si="94"/>
        <v>0.93830000000000002</v>
      </c>
      <c r="H498" s="1349">
        <f t="shared" si="94"/>
        <v>521.51</v>
      </c>
      <c r="I498" s="1349">
        <f t="shared" si="94"/>
        <v>618.20940000000007</v>
      </c>
      <c r="J498" s="1107">
        <f t="shared" si="94"/>
        <v>702.33899999999994</v>
      </c>
      <c r="K498" s="1107">
        <f t="shared" si="94"/>
        <v>186.458</v>
      </c>
      <c r="L498" s="1107">
        <f t="shared" si="94"/>
        <v>13.939</v>
      </c>
      <c r="M498" s="1107">
        <f t="shared" si="94"/>
        <v>741.42600000000004</v>
      </c>
      <c r="N498" s="1107">
        <f t="shared" si="94"/>
        <v>7.1199999999999999E-2</v>
      </c>
      <c r="O498" s="1107">
        <f t="shared" si="94"/>
        <v>2.648E-2</v>
      </c>
      <c r="P498" s="1241">
        <f t="shared" si="94"/>
        <v>3.0141999999999998</v>
      </c>
      <c r="Q498" s="357"/>
      <c r="R498" s="90"/>
      <c r="S498" s="5"/>
      <c r="T498" s="5"/>
      <c r="U498" s="5"/>
      <c r="V498" s="138"/>
      <c r="W498" s="218"/>
      <c r="X498" s="684"/>
      <c r="Y498" s="683"/>
      <c r="Z498" s="143"/>
      <c r="AA498" s="127"/>
      <c r="AB498" s="127"/>
      <c r="AC498" s="127"/>
      <c r="AD498" s="127"/>
      <c r="AE498" s="127"/>
      <c r="AF498" s="127"/>
      <c r="AG498" s="127"/>
    </row>
    <row r="499" spans="2:33">
      <c r="B499" s="1197"/>
      <c r="C499" s="1198" t="s">
        <v>11</v>
      </c>
      <c r="D499" s="2024">
        <v>0.7</v>
      </c>
      <c r="E499" s="2529">
        <v>49</v>
      </c>
      <c r="F499" s="1244">
        <v>0.98</v>
      </c>
      <c r="G499" s="1323">
        <v>1.1200000000000001</v>
      </c>
      <c r="H499" s="1323">
        <v>630</v>
      </c>
      <c r="I499" s="1244">
        <v>840</v>
      </c>
      <c r="J499" s="1323">
        <v>840</v>
      </c>
      <c r="K499" s="1323">
        <v>210</v>
      </c>
      <c r="L499" s="1244">
        <v>12.6</v>
      </c>
      <c r="M499" s="1244">
        <v>840</v>
      </c>
      <c r="N499" s="1244">
        <v>7.0000000000000007E-2</v>
      </c>
      <c r="O499" s="1323">
        <v>3.5000000000000003E-2</v>
      </c>
      <c r="P499" s="2533">
        <v>2.8</v>
      </c>
      <c r="Q499" s="357"/>
      <c r="R499" s="1296"/>
      <c r="S499" s="5"/>
      <c r="T499" s="5"/>
      <c r="U499" s="5"/>
      <c r="V499" s="138"/>
      <c r="W499" s="218"/>
      <c r="X499" s="697"/>
      <c r="Y499" s="683"/>
      <c r="Z499" s="143"/>
      <c r="AA499" s="127"/>
      <c r="AB499" s="127"/>
      <c r="AC499" s="127"/>
      <c r="AD499" s="127"/>
      <c r="AE499" s="127"/>
      <c r="AF499" s="127"/>
      <c r="AG499" s="127"/>
    </row>
    <row r="500" spans="2:33" ht="15.75" thickBot="1">
      <c r="B500" s="292"/>
      <c r="C500" s="1176" t="s">
        <v>656</v>
      </c>
      <c r="D500" s="1177" t="s">
        <v>259</v>
      </c>
      <c r="E500" s="1223">
        <f t="shared" ref="E500:P500" si="95">(E498*100/E488)-70</f>
        <v>11.19714285714285</v>
      </c>
      <c r="F500" s="1224">
        <f t="shared" si="95"/>
        <v>-1.7857142857142776</v>
      </c>
      <c r="G500" s="1224">
        <f t="shared" si="95"/>
        <v>-11.356250000000003</v>
      </c>
      <c r="H500" s="1224">
        <f t="shared" si="95"/>
        <v>-12.054444444444442</v>
      </c>
      <c r="I500" s="1224">
        <f t="shared" si="95"/>
        <v>-18.482549999999989</v>
      </c>
      <c r="J500" s="1224">
        <f t="shared" si="95"/>
        <v>-11.471750000000007</v>
      </c>
      <c r="K500" s="1224">
        <f t="shared" si="95"/>
        <v>-7.8473333333333386</v>
      </c>
      <c r="L500" s="1224">
        <f t="shared" si="95"/>
        <v>7.4388888888888971</v>
      </c>
      <c r="M500" s="1224">
        <f t="shared" si="95"/>
        <v>-8.2144999999999939</v>
      </c>
      <c r="N500" s="1224">
        <f t="shared" si="95"/>
        <v>1.2000000000000028</v>
      </c>
      <c r="O500" s="1224">
        <f t="shared" si="95"/>
        <v>-17.04</v>
      </c>
      <c r="P500" s="1239">
        <f t="shared" si="95"/>
        <v>5.3549999999999898</v>
      </c>
      <c r="Q500" s="357"/>
      <c r="R500" s="90"/>
      <c r="S500" s="5"/>
      <c r="T500" s="5"/>
      <c r="U500" s="5"/>
      <c r="V500" s="138"/>
      <c r="W500" s="218"/>
      <c r="X500" s="684"/>
      <c r="Y500" s="683"/>
      <c r="Z500" s="143"/>
      <c r="AA500" s="127"/>
      <c r="AB500" s="127"/>
      <c r="AC500" s="127"/>
      <c r="AD500" s="127"/>
      <c r="AE500" s="127"/>
      <c r="AF500" s="127"/>
      <c r="AG500" s="127"/>
    </row>
    <row r="501" spans="2:33">
      <c r="P501"/>
      <c r="Q501" s="357"/>
      <c r="R501" s="90"/>
      <c r="S501" s="5"/>
      <c r="T501" s="5"/>
      <c r="U501" s="5"/>
      <c r="V501" s="138"/>
      <c r="W501" s="218"/>
      <c r="X501" s="684"/>
      <c r="Y501" s="683"/>
      <c r="Z501" s="143"/>
      <c r="AA501" s="127"/>
      <c r="AB501" s="127"/>
      <c r="AC501" s="127"/>
      <c r="AD501" s="127"/>
      <c r="AE501" s="127"/>
      <c r="AF501" s="127"/>
      <c r="AG501" s="127"/>
    </row>
    <row r="502" spans="2:33">
      <c r="C502" s="606"/>
      <c r="D502"/>
      <c r="E502" s="1183"/>
      <c r="F502" s="1183"/>
      <c r="G502" s="1183"/>
      <c r="H502" s="1183"/>
      <c r="I502" s="1183"/>
      <c r="J502" s="1183"/>
      <c r="K502" s="1183"/>
      <c r="L502" s="1183"/>
      <c r="M502" s="1183"/>
      <c r="N502" s="1183"/>
      <c r="O502" s="1183"/>
      <c r="P502" s="1183"/>
      <c r="Q502" s="357"/>
      <c r="R502" s="90"/>
      <c r="S502" s="5"/>
      <c r="T502" s="5"/>
      <c r="U502" s="5"/>
      <c r="V502" s="138"/>
      <c r="W502" s="218"/>
      <c r="X502" s="697"/>
      <c r="Y502" s="698"/>
      <c r="Z502" s="143"/>
      <c r="AA502" s="127"/>
      <c r="AB502" s="127"/>
      <c r="AC502" s="127"/>
      <c r="AD502" s="127"/>
      <c r="AE502" s="127"/>
      <c r="AF502" s="127"/>
      <c r="AG502" s="127"/>
    </row>
    <row r="503" spans="2:33">
      <c r="C503" s="1042" t="s">
        <v>523</v>
      </c>
      <c r="D503"/>
      <c r="E503" s="359"/>
      <c r="K503" s="1208"/>
      <c r="P503"/>
      <c r="Q503" s="357"/>
      <c r="S503" s="5"/>
      <c r="T503" s="5"/>
      <c r="U503" s="5"/>
      <c r="V503" s="774"/>
      <c r="W503" s="775"/>
      <c r="X503" s="253"/>
      <c r="Y503" s="266"/>
      <c r="Z503" s="143"/>
      <c r="AA503" s="127"/>
      <c r="AB503" s="127"/>
      <c r="AC503" s="127"/>
      <c r="AD503" s="127"/>
      <c r="AE503" s="127"/>
      <c r="AF503" s="127"/>
      <c r="AG503" s="127"/>
    </row>
    <row r="504" spans="2:33">
      <c r="C504" s="13" t="s">
        <v>524</v>
      </c>
      <c r="D504" s="178"/>
      <c r="E504" s="2"/>
      <c r="K504"/>
      <c r="P504"/>
      <c r="Q504" s="357"/>
      <c r="S504" s="5"/>
      <c r="T504" s="5"/>
      <c r="U504" s="5"/>
      <c r="V504" s="143"/>
      <c r="W504" s="143"/>
      <c r="X504" s="263"/>
      <c r="Y504" s="215"/>
      <c r="Z504" s="143"/>
      <c r="AA504" s="127"/>
      <c r="AB504" s="127"/>
      <c r="AC504" s="127"/>
      <c r="AD504" s="127"/>
      <c r="AE504" s="127"/>
      <c r="AF504" s="127"/>
      <c r="AG504" s="127"/>
    </row>
    <row r="505" spans="2:33">
      <c r="C505" s="1" t="s">
        <v>332</v>
      </c>
      <c r="D505"/>
      <c r="E505"/>
      <c r="F505"/>
      <c r="K505" s="71"/>
      <c r="P505"/>
      <c r="Q505" s="357"/>
      <c r="R505" s="606"/>
      <c r="S505" s="5"/>
      <c r="T505" s="5"/>
      <c r="U505" s="5"/>
      <c r="V505" s="143"/>
      <c r="W505" s="143"/>
      <c r="X505" s="143"/>
      <c r="Y505" s="143"/>
      <c r="Z505" s="143"/>
      <c r="AA505" s="127"/>
      <c r="AB505" s="127"/>
      <c r="AC505" s="127"/>
      <c r="AD505" s="127"/>
      <c r="AE505" s="127"/>
      <c r="AF505" s="127"/>
      <c r="AG505" s="127"/>
    </row>
    <row r="506" spans="2:33">
      <c r="C506" s="25" t="s">
        <v>261</v>
      </c>
      <c r="E506"/>
      <c r="F506"/>
      <c r="G506" s="25"/>
      <c r="H506" s="25"/>
      <c r="K506" s="1209"/>
      <c r="P506"/>
      <c r="Q506" s="357"/>
      <c r="R506" s="90"/>
      <c r="S506" s="5"/>
      <c r="T506" s="5"/>
      <c r="U506" s="5"/>
      <c r="V506" s="400"/>
      <c r="W506" s="218"/>
      <c r="X506" s="2085"/>
      <c r="Y506" s="683"/>
      <c r="Z506" s="143"/>
      <c r="AA506" s="127"/>
      <c r="AB506" s="127"/>
      <c r="AC506" s="127"/>
      <c r="AD506" s="127"/>
      <c r="AE506" s="127"/>
      <c r="AF506" s="127"/>
      <c r="AG506" s="127"/>
    </row>
    <row r="507" spans="2:33" ht="15.75">
      <c r="C507" s="1042" t="s">
        <v>566</v>
      </c>
      <c r="D507"/>
      <c r="I507" s="28" t="s">
        <v>0</v>
      </c>
      <c r="J507"/>
      <c r="K507" s="26" t="s">
        <v>745</v>
      </c>
      <c r="L507" s="26"/>
      <c r="M507" s="26"/>
      <c r="N507" s="33"/>
      <c r="O507"/>
      <c r="P507"/>
      <c r="Q507" s="357"/>
      <c r="R507" s="383"/>
      <c r="S507" s="5"/>
      <c r="T507" s="5"/>
      <c r="U507" s="5"/>
      <c r="V507" s="138"/>
      <c r="W507" s="218"/>
      <c r="X507" s="697"/>
      <c r="Y507" s="683"/>
      <c r="Z507" s="143"/>
      <c r="AA507" s="127"/>
      <c r="AB507" s="127"/>
      <c r="AC507" s="127"/>
      <c r="AD507" s="127"/>
      <c r="AE507" s="127"/>
      <c r="AF507" s="127"/>
      <c r="AG507" s="127"/>
    </row>
    <row r="508" spans="2:33" ht="21">
      <c r="B508" s="978" t="s">
        <v>588</v>
      </c>
      <c r="E508"/>
      <c r="F508"/>
      <c r="G508" s="32" t="s">
        <v>337</v>
      </c>
      <c r="H508" s="25"/>
      <c r="K508" s="359"/>
      <c r="P508"/>
      <c r="Q508" s="357"/>
      <c r="R508" s="90"/>
      <c r="S508" s="5"/>
      <c r="T508" s="5"/>
      <c r="U508" s="5"/>
      <c r="V508" s="138"/>
      <c r="W508" s="218"/>
      <c r="X508" s="799"/>
      <c r="Y508" s="683"/>
      <c r="Z508" s="143"/>
      <c r="AA508" s="127"/>
      <c r="AB508" s="127"/>
      <c r="AC508" s="127"/>
      <c r="AD508" s="127"/>
      <c r="AE508" s="127"/>
      <c r="AF508" s="127"/>
      <c r="AG508" s="127"/>
    </row>
    <row r="509" spans="2:33" ht="15.75" thickBot="1">
      <c r="R509" s="383"/>
      <c r="S509" s="5"/>
      <c r="T509" s="5"/>
      <c r="U509" s="5"/>
      <c r="V509" s="138"/>
      <c r="W509" s="218"/>
      <c r="X509" s="2086"/>
      <c r="Y509" s="800"/>
      <c r="Z509" s="143"/>
      <c r="AA509" s="127"/>
      <c r="AB509" s="127"/>
      <c r="AC509" s="127"/>
      <c r="AD509" s="127"/>
      <c r="AE509" s="127"/>
      <c r="AF509" s="127"/>
      <c r="AG509" s="127"/>
    </row>
    <row r="510" spans="2:33" ht="15.75" thickBot="1">
      <c r="B510" s="1172" t="s">
        <v>569</v>
      </c>
      <c r="C510" s="2356" t="s">
        <v>581</v>
      </c>
      <c r="D510" s="1044" t="s">
        <v>230</v>
      </c>
      <c r="E510" s="1064" t="s">
        <v>526</v>
      </c>
      <c r="F510" s="1065"/>
      <c r="G510" s="1065"/>
      <c r="H510" s="1066"/>
      <c r="I510" s="1058" t="s">
        <v>531</v>
      </c>
      <c r="J510" s="40"/>
      <c r="K510" s="1046"/>
      <c r="L510" s="40"/>
      <c r="M510" s="40"/>
      <c r="N510" s="40"/>
      <c r="O510" s="40"/>
      <c r="P510" s="61"/>
      <c r="Q510" s="1172" t="s">
        <v>564</v>
      </c>
      <c r="R510" s="90"/>
      <c r="S510" s="5"/>
      <c r="T510" s="5"/>
      <c r="U510" s="5"/>
      <c r="V510" s="138"/>
      <c r="W510" s="218"/>
      <c r="X510" s="684"/>
      <c r="Y510" s="683"/>
      <c r="Z510" s="143"/>
      <c r="AA510" s="127"/>
      <c r="AB510" s="127"/>
      <c r="AC510" s="127"/>
      <c r="AD510" s="127"/>
      <c r="AE510" s="127"/>
      <c r="AF510" s="127"/>
      <c r="AG510" s="127"/>
    </row>
    <row r="511" spans="2:33" ht="15.75">
      <c r="B511" s="503" t="s">
        <v>521</v>
      </c>
      <c r="C511" s="498" t="s">
        <v>236</v>
      </c>
      <c r="D511" s="1045" t="s">
        <v>237</v>
      </c>
      <c r="E511" s="1062" t="s">
        <v>527</v>
      </c>
      <c r="F511" s="1063" t="s">
        <v>528</v>
      </c>
      <c r="G511" s="1188" t="s">
        <v>529</v>
      </c>
      <c r="H511" s="1061" t="s">
        <v>530</v>
      </c>
      <c r="I511" s="1069" t="s">
        <v>532</v>
      </c>
      <c r="J511" s="1054" t="s">
        <v>533</v>
      </c>
      <c r="K511" s="1052" t="s">
        <v>534</v>
      </c>
      <c r="L511" s="1070" t="s">
        <v>535</v>
      </c>
      <c r="M511" s="1071" t="s">
        <v>541</v>
      </c>
      <c r="N511" s="827" t="s">
        <v>543</v>
      </c>
      <c r="O511" s="1071" t="s">
        <v>544</v>
      </c>
      <c r="P511" s="1189" t="s">
        <v>547</v>
      </c>
      <c r="Q511" s="1173" t="s">
        <v>565</v>
      </c>
      <c r="R511" s="1308"/>
      <c r="S511" s="5"/>
      <c r="T511" s="5"/>
      <c r="U511" s="5"/>
      <c r="V511" s="636"/>
      <c r="W511" s="218"/>
      <c r="X511" s="684"/>
      <c r="Y511" s="683"/>
      <c r="Z511" s="143"/>
      <c r="AA511" s="127"/>
      <c r="AB511" s="127"/>
      <c r="AC511" s="127"/>
      <c r="AD511" s="127"/>
      <c r="AE511" s="127"/>
      <c r="AF511" s="127"/>
      <c r="AG511" s="127"/>
    </row>
    <row r="512" spans="2:33" ht="15.75" thickBot="1">
      <c r="B512" s="509" t="s">
        <v>522</v>
      </c>
      <c r="C512" s="550"/>
      <c r="D512" s="505"/>
      <c r="E512" s="63"/>
      <c r="F512" s="1080"/>
      <c r="H512" s="1080"/>
      <c r="I512" s="1076" t="s">
        <v>536</v>
      </c>
      <c r="J512" s="1209" t="s">
        <v>537</v>
      </c>
      <c r="K512" s="1077" t="s">
        <v>538</v>
      </c>
      <c r="L512" s="1078" t="s">
        <v>539</v>
      </c>
      <c r="M512" s="1077" t="s">
        <v>540</v>
      </c>
      <c r="N512" s="365" t="s">
        <v>542</v>
      </c>
      <c r="O512" s="1079" t="s">
        <v>545</v>
      </c>
      <c r="P512" s="1210" t="s">
        <v>546</v>
      </c>
      <c r="Q512" s="1174" t="s">
        <v>456</v>
      </c>
      <c r="S512" s="5"/>
      <c r="T512" s="5"/>
      <c r="U512" s="5"/>
      <c r="V512" s="138"/>
      <c r="W512" s="218"/>
      <c r="X512" s="684"/>
      <c r="Y512" s="683"/>
      <c r="Z512" s="143"/>
      <c r="AA512" s="127"/>
      <c r="AB512" s="127"/>
      <c r="AC512" s="127"/>
      <c r="AD512" s="127"/>
      <c r="AE512" s="127"/>
      <c r="AF512" s="127"/>
      <c r="AG512" s="127"/>
    </row>
    <row r="513" spans="2:33" ht="15.75">
      <c r="B513" s="104"/>
      <c r="C513" s="1016" t="s">
        <v>183</v>
      </c>
      <c r="D513" s="213"/>
      <c r="E513" s="1276"/>
      <c r="F513" s="1277"/>
      <c r="G513" s="1278"/>
      <c r="H513" s="1279"/>
      <c r="I513" s="1108"/>
      <c r="J513" s="1108"/>
      <c r="K513" s="1108"/>
      <c r="L513" s="1108"/>
      <c r="M513" s="1108"/>
      <c r="N513" s="1108"/>
      <c r="O513" s="1108"/>
      <c r="P513" s="1200"/>
      <c r="Q513" s="1300"/>
      <c r="R513" s="384"/>
      <c r="S513" s="2826"/>
      <c r="T513" s="127"/>
      <c r="U513" s="136"/>
      <c r="V513" s="138"/>
      <c r="W513" s="138"/>
      <c r="X513" s="750"/>
      <c r="Y513" s="127"/>
      <c r="Z513" s="127"/>
      <c r="AA513" s="127"/>
      <c r="AB513" s="127"/>
      <c r="AC513" s="127"/>
      <c r="AD513" s="127"/>
      <c r="AE513" s="127"/>
      <c r="AF513" s="127"/>
      <c r="AG513" s="127"/>
    </row>
    <row r="514" spans="2:33">
      <c r="B514" s="2062" t="s">
        <v>773</v>
      </c>
      <c r="C514" s="553" t="s">
        <v>847</v>
      </c>
      <c r="D514" s="529">
        <v>60</v>
      </c>
      <c r="E514" s="270">
        <v>1.1499999999999999</v>
      </c>
      <c r="F514" s="390">
        <v>0.01</v>
      </c>
      <c r="G514" s="390">
        <v>0.02</v>
      </c>
      <c r="H514" s="730">
        <v>0.72</v>
      </c>
      <c r="I514" s="296">
        <v>22</v>
      </c>
      <c r="J514" s="296">
        <v>21</v>
      </c>
      <c r="K514" s="296">
        <v>6.8</v>
      </c>
      <c r="L514" s="296">
        <v>0.19</v>
      </c>
      <c r="M514" s="296">
        <v>68</v>
      </c>
      <c r="N514" s="296">
        <v>0</v>
      </c>
      <c r="O514" s="296">
        <v>2.0000000000000001E-4</v>
      </c>
      <c r="P514" s="1194">
        <v>1.0999999999999999E-2</v>
      </c>
      <c r="Q514" s="525">
        <v>5</v>
      </c>
      <c r="R514" s="359"/>
      <c r="S514" s="127"/>
      <c r="T514" s="215"/>
      <c r="U514" s="127"/>
      <c r="V514" s="186"/>
      <c r="W514" s="186"/>
      <c r="X514" s="113"/>
      <c r="Y514" s="11"/>
      <c r="Z514" s="753"/>
      <c r="AA514" s="127"/>
      <c r="AB514" s="127"/>
      <c r="AC514" s="127"/>
      <c r="AD514" s="127"/>
      <c r="AE514" s="127"/>
      <c r="AF514" s="127"/>
      <c r="AG514" s="127"/>
    </row>
    <row r="515" spans="2:33">
      <c r="B515" s="2794" t="s">
        <v>821</v>
      </c>
      <c r="C515" s="1017" t="s">
        <v>467</v>
      </c>
      <c r="D515" s="519" t="s">
        <v>487</v>
      </c>
      <c r="E515" s="1212">
        <v>5.1999999999999998E-2</v>
      </c>
      <c r="F515" s="1233">
        <v>9.7000000000000003E-2</v>
      </c>
      <c r="G515" s="2404">
        <v>0.19</v>
      </c>
      <c r="H515" s="2462">
        <v>62.835999999999999</v>
      </c>
      <c r="I515" s="2463">
        <v>13.11</v>
      </c>
      <c r="J515" s="2404">
        <v>22.06</v>
      </c>
      <c r="K515" s="1446">
        <v>6.069</v>
      </c>
      <c r="L515" s="1446">
        <v>0.67600000000000005</v>
      </c>
      <c r="M515" s="2404">
        <v>2.105</v>
      </c>
      <c r="N515" s="1446">
        <v>0</v>
      </c>
      <c r="O515" s="1446">
        <v>0</v>
      </c>
      <c r="P515" s="2464">
        <v>0.40300000000000002</v>
      </c>
      <c r="Q515" s="571">
        <v>63</v>
      </c>
      <c r="S515" s="106"/>
      <c r="T515" s="391"/>
      <c r="U515" s="703"/>
      <c r="V515" s="181"/>
      <c r="W515" s="181"/>
      <c r="X515" s="218"/>
      <c r="Y515" s="11"/>
      <c r="Z515" s="11"/>
      <c r="AA515" s="127"/>
      <c r="AB515" s="127"/>
      <c r="AC515" s="127"/>
      <c r="AD515" s="127"/>
      <c r="AE515" s="127"/>
      <c r="AF515" s="127"/>
      <c r="AG515" s="127"/>
    </row>
    <row r="516" spans="2:33">
      <c r="B516" s="2794" t="s">
        <v>885</v>
      </c>
      <c r="C516" s="2702" t="s">
        <v>882</v>
      </c>
      <c r="D516" s="519" t="s">
        <v>902</v>
      </c>
      <c r="E516" s="2402">
        <v>8</v>
      </c>
      <c r="F516" s="1446">
        <v>0.08</v>
      </c>
      <c r="G516" s="2452">
        <v>0.04</v>
      </c>
      <c r="H516" s="1121">
        <v>20.170000000000002</v>
      </c>
      <c r="I516" s="403">
        <v>39.22</v>
      </c>
      <c r="J516" s="1446">
        <v>44.82</v>
      </c>
      <c r="K516" s="1446">
        <v>9.1669999999999998</v>
      </c>
      <c r="L516" s="1446">
        <v>0.46</v>
      </c>
      <c r="M516" s="1446">
        <v>12.38</v>
      </c>
      <c r="N516" s="1446">
        <v>0</v>
      </c>
      <c r="O516" s="1446">
        <v>5.0000000000000001E-3</v>
      </c>
      <c r="P516" s="1446">
        <v>0.26900000000000002</v>
      </c>
      <c r="Q516" s="560">
        <v>47</v>
      </c>
      <c r="R516" s="1309"/>
      <c r="S516" s="11"/>
      <c r="T516" s="391"/>
      <c r="U516" s="11"/>
      <c r="V516" s="402"/>
      <c r="W516" s="402"/>
      <c r="X516" s="218"/>
      <c r="Y516" s="11"/>
      <c r="Z516" s="11"/>
      <c r="AA516" s="127"/>
      <c r="AB516" s="127"/>
      <c r="AC516" s="127"/>
      <c r="AD516" s="127"/>
      <c r="AE516" s="127"/>
      <c r="AF516" s="127"/>
      <c r="AG516" s="127"/>
    </row>
    <row r="517" spans="2:33">
      <c r="B517" s="2796" t="s">
        <v>884</v>
      </c>
      <c r="C517" s="2703" t="s">
        <v>883</v>
      </c>
      <c r="D517" s="561"/>
      <c r="E517" s="2453">
        <v>4.09</v>
      </c>
      <c r="F517" s="1446">
        <v>4.1000000000000002E-2</v>
      </c>
      <c r="G517" s="2452">
        <v>0.113</v>
      </c>
      <c r="H517" s="1603">
        <v>41.994</v>
      </c>
      <c r="I517" s="1446">
        <v>20.27</v>
      </c>
      <c r="J517" s="1446">
        <v>23.72</v>
      </c>
      <c r="K517" s="1446">
        <v>6.2640000000000002</v>
      </c>
      <c r="L517" s="1446">
        <v>1.5860000000000001</v>
      </c>
      <c r="M517" s="1446">
        <v>20.585000000000001</v>
      </c>
      <c r="N517" s="1446">
        <v>2E-3</v>
      </c>
      <c r="O517" s="1446">
        <v>6.7999999999999996E-3</v>
      </c>
      <c r="P517" s="2402">
        <v>0.32700000000000001</v>
      </c>
      <c r="Q517" s="566"/>
      <c r="R517" s="71"/>
      <c r="S517" s="137"/>
      <c r="T517" s="122"/>
      <c r="U517" s="121"/>
      <c r="V517" s="217"/>
      <c r="W517" s="181"/>
      <c r="X517" s="218"/>
      <c r="Y517" s="11"/>
      <c r="Z517" s="11"/>
      <c r="AA517" s="127"/>
      <c r="AB517" s="127"/>
      <c r="AC517" s="127"/>
      <c r="AD517" s="127"/>
      <c r="AE517" s="127"/>
      <c r="AF517" s="127"/>
      <c r="AG517" s="127"/>
    </row>
    <row r="518" spans="2:33">
      <c r="B518" s="1041" t="s">
        <v>856</v>
      </c>
      <c r="C518" s="528" t="s">
        <v>140</v>
      </c>
      <c r="D518" s="529">
        <v>200</v>
      </c>
      <c r="E518" s="2396">
        <v>4</v>
      </c>
      <c r="F518" s="395">
        <v>0.02</v>
      </c>
      <c r="G518" s="395">
        <v>0.02</v>
      </c>
      <c r="H518" s="1121">
        <v>0</v>
      </c>
      <c r="I518" s="1446">
        <v>14</v>
      </c>
      <c r="J518" s="1446">
        <v>14</v>
      </c>
      <c r="K518" s="395">
        <v>8</v>
      </c>
      <c r="L518" s="1446">
        <v>1.1679999999999999</v>
      </c>
      <c r="M518" s="1446">
        <v>99.6</v>
      </c>
      <c r="N518" s="1446">
        <v>2E-3</v>
      </c>
      <c r="O518" s="1446">
        <v>0</v>
      </c>
      <c r="P518" s="2402">
        <v>0</v>
      </c>
      <c r="Q518" s="552">
        <v>72</v>
      </c>
      <c r="R518" s="359"/>
      <c r="S518" s="127"/>
      <c r="T518" s="135"/>
      <c r="U518" s="127"/>
      <c r="V518" s="138"/>
      <c r="W518" s="138"/>
      <c r="X518" s="218"/>
      <c r="Y518" s="11"/>
      <c r="Z518" s="11"/>
      <c r="AA518" s="127"/>
      <c r="AB518" s="127"/>
      <c r="AC518" s="127"/>
      <c r="AD518" s="127"/>
      <c r="AE518" s="127"/>
      <c r="AF518" s="127"/>
      <c r="AG518" s="127"/>
    </row>
    <row r="519" spans="2:33">
      <c r="B519" s="1041" t="s">
        <v>9</v>
      </c>
      <c r="C519" s="528" t="s">
        <v>10</v>
      </c>
      <c r="D519" s="1380">
        <v>40</v>
      </c>
      <c r="E519" s="1446">
        <v>0.08</v>
      </c>
      <c r="F519" s="1446">
        <v>1.6E-2</v>
      </c>
      <c r="G519" s="1446">
        <v>1.3299999999999999E-2</v>
      </c>
      <c r="H519" s="1121">
        <v>0</v>
      </c>
      <c r="I519" s="1446">
        <v>63.332999999999998</v>
      </c>
      <c r="J519" s="1446">
        <v>51.6</v>
      </c>
      <c r="K519" s="1446">
        <v>16.399999999999999</v>
      </c>
      <c r="L519" s="1446">
        <v>0.04</v>
      </c>
      <c r="M519" s="1446">
        <v>29.733000000000001</v>
      </c>
      <c r="N519" s="1446">
        <v>0</v>
      </c>
      <c r="O519" s="1446">
        <v>0</v>
      </c>
      <c r="P519" s="2401">
        <v>0</v>
      </c>
      <c r="Q519" s="525">
        <v>18</v>
      </c>
      <c r="R519" s="364"/>
      <c r="S519" s="2827"/>
      <c r="T519" s="348"/>
      <c r="U519" s="2828"/>
      <c r="V519" s="138"/>
      <c r="W519" s="138"/>
      <c r="X519" s="218"/>
      <c r="Y519" s="11"/>
      <c r="Z519" s="11"/>
      <c r="AA519" s="127"/>
      <c r="AB519" s="127"/>
      <c r="AC519" s="127"/>
      <c r="AD519" s="127"/>
      <c r="AE519" s="127"/>
      <c r="AF519" s="127"/>
      <c r="AG519" s="127"/>
    </row>
    <row r="520" spans="2:33" ht="15.75" thickBot="1">
      <c r="B520" s="2809" t="s">
        <v>9</v>
      </c>
      <c r="C520" s="543" t="s">
        <v>643</v>
      </c>
      <c r="D520" s="544">
        <v>30</v>
      </c>
      <c r="E520" s="396">
        <v>0</v>
      </c>
      <c r="F520" s="398">
        <v>0.06</v>
      </c>
      <c r="G520" s="398">
        <v>0</v>
      </c>
      <c r="H520" s="1115">
        <v>0</v>
      </c>
      <c r="I520" s="388">
        <v>24.9</v>
      </c>
      <c r="J520" s="388">
        <v>58.2</v>
      </c>
      <c r="K520" s="398">
        <v>17.100000000000001</v>
      </c>
      <c r="L520" s="388">
        <v>0.03</v>
      </c>
      <c r="M520" s="388">
        <v>43.2</v>
      </c>
      <c r="N520" s="388">
        <v>1E-3</v>
      </c>
      <c r="O520" s="388">
        <v>0</v>
      </c>
      <c r="P520" s="1196">
        <v>0</v>
      </c>
      <c r="Q520" s="560">
        <v>19</v>
      </c>
      <c r="R520" s="364"/>
      <c r="S520" s="148"/>
      <c r="T520" s="348"/>
      <c r="U520" s="127"/>
      <c r="V520" s="138"/>
      <c r="W520" s="138"/>
      <c r="X520" s="218"/>
      <c r="Y520" s="11"/>
      <c r="Z520" s="11"/>
      <c r="AA520" s="127"/>
      <c r="AB520" s="127"/>
      <c r="AC520" s="127"/>
      <c r="AD520" s="127"/>
      <c r="AE520" s="127"/>
      <c r="AF520" s="127"/>
      <c r="AG520" s="127"/>
    </row>
    <row r="521" spans="2:33">
      <c r="B521" s="533" t="s">
        <v>262</v>
      </c>
      <c r="D521" s="209">
        <f>D514+D518+D519+D520+100+20+110+70</f>
        <v>630</v>
      </c>
      <c r="E521" s="534">
        <f t="shared" ref="E521:P521" si="96">SUM(E514:E520)</f>
        <v>17.372</v>
      </c>
      <c r="F521" s="1075">
        <f t="shared" si="96"/>
        <v>0.32400000000000001</v>
      </c>
      <c r="G521" s="1075">
        <f t="shared" si="96"/>
        <v>0.39629999999999999</v>
      </c>
      <c r="H521" s="1222">
        <f t="shared" si="96"/>
        <v>125.72</v>
      </c>
      <c r="I521" s="1222">
        <f t="shared" si="96"/>
        <v>196.833</v>
      </c>
      <c r="J521" s="1075">
        <f t="shared" si="96"/>
        <v>235.39999999999998</v>
      </c>
      <c r="K521" s="1075">
        <f t="shared" si="96"/>
        <v>69.8</v>
      </c>
      <c r="L521" s="1075">
        <f t="shared" si="96"/>
        <v>4.1500000000000004</v>
      </c>
      <c r="M521" s="1075">
        <f t="shared" si="96"/>
        <v>275.60300000000001</v>
      </c>
      <c r="N521" s="1075">
        <f t="shared" si="96"/>
        <v>5.0000000000000001E-3</v>
      </c>
      <c r="O521" s="1075">
        <f t="shared" si="96"/>
        <v>1.2E-2</v>
      </c>
      <c r="P521" s="1218">
        <f t="shared" si="96"/>
        <v>1.01</v>
      </c>
      <c r="Q521" s="1295"/>
      <c r="S521" s="41"/>
      <c r="T521" s="122"/>
      <c r="U521" s="118"/>
      <c r="V521" s="660"/>
      <c r="W521" s="2082"/>
      <c r="X521" s="2082"/>
      <c r="Y521" s="736"/>
      <c r="Z521" s="31"/>
      <c r="AA521" s="127"/>
      <c r="AB521" s="127"/>
      <c r="AC521" s="127"/>
      <c r="AD521" s="127"/>
      <c r="AE521" s="127"/>
      <c r="AF521" s="127"/>
      <c r="AG521" s="127"/>
    </row>
    <row r="522" spans="2:33">
      <c r="B522" s="487"/>
      <c r="C522" s="759" t="s">
        <v>11</v>
      </c>
      <c r="D522" s="2026">
        <v>0.25</v>
      </c>
      <c r="E522" s="1325">
        <v>17.5</v>
      </c>
      <c r="F522" s="2479">
        <v>0.35</v>
      </c>
      <c r="G522" s="1326">
        <v>0.4</v>
      </c>
      <c r="H522" s="1331">
        <v>225</v>
      </c>
      <c r="I522" s="1327">
        <v>300</v>
      </c>
      <c r="J522" s="2474">
        <v>300</v>
      </c>
      <c r="K522" s="1331">
        <v>75</v>
      </c>
      <c r="L522" s="2479">
        <v>4.5</v>
      </c>
      <c r="M522" s="2476">
        <v>300</v>
      </c>
      <c r="N522" s="2479">
        <v>2.5000000000000001E-2</v>
      </c>
      <c r="O522" s="1326">
        <v>1.2500000000000001E-2</v>
      </c>
      <c r="P522" s="1331">
        <v>1</v>
      </c>
      <c r="Q522" s="1295"/>
      <c r="S522" s="139"/>
      <c r="T522" s="122"/>
      <c r="U522" s="118"/>
      <c r="V522" s="981"/>
      <c r="W522" s="981"/>
      <c r="X522" s="981"/>
      <c r="Y522" s="2182"/>
      <c r="Z522" s="5"/>
      <c r="AA522" s="127"/>
      <c r="AB522" s="127"/>
      <c r="AC522" s="127"/>
      <c r="AD522" s="127"/>
      <c r="AE522" s="127"/>
      <c r="AF522" s="127"/>
      <c r="AG522" s="127"/>
    </row>
    <row r="523" spans="2:33" ht="15.75" thickBot="1">
      <c r="B523" s="292"/>
      <c r="C523" s="1176" t="s">
        <v>656</v>
      </c>
      <c r="D523" s="1177" t="s">
        <v>259</v>
      </c>
      <c r="E523" s="1223">
        <f t="shared" ref="E523:P523" si="97">(E521*100/E543)-25</f>
        <v>-0.1828571428571415</v>
      </c>
      <c r="F523" s="1224">
        <f t="shared" si="97"/>
        <v>-1.8571428571428577</v>
      </c>
      <c r="G523" s="1224">
        <f t="shared" si="97"/>
        <v>-0.23125000000000284</v>
      </c>
      <c r="H523" s="1224">
        <f t="shared" si="97"/>
        <v>-11.031111111111111</v>
      </c>
      <c r="I523" s="1224">
        <f t="shared" si="97"/>
        <v>-8.5972499999999989</v>
      </c>
      <c r="J523" s="1224">
        <f t="shared" si="97"/>
        <v>-5.3833333333333364</v>
      </c>
      <c r="K523" s="1224">
        <f t="shared" si="97"/>
        <v>-1.7333333333333343</v>
      </c>
      <c r="L523" s="1224">
        <f t="shared" si="97"/>
        <v>-1.9444444444444429</v>
      </c>
      <c r="M523" s="1224">
        <f t="shared" si="97"/>
        <v>-2.0330833333333338</v>
      </c>
      <c r="N523" s="1224">
        <f t="shared" si="97"/>
        <v>-20</v>
      </c>
      <c r="O523" s="1224">
        <f t="shared" si="97"/>
        <v>-1.0000000000000036</v>
      </c>
      <c r="P523" s="1239">
        <f t="shared" si="97"/>
        <v>0.25</v>
      </c>
      <c r="Q523" s="1295"/>
      <c r="R523" s="384"/>
      <c r="S523" s="139"/>
      <c r="T523" s="122"/>
      <c r="U523" s="118"/>
      <c r="V523" s="402"/>
      <c r="W523" s="402"/>
      <c r="X523" s="402"/>
      <c r="Y523" s="5"/>
      <c r="Z523" s="5"/>
      <c r="AA523" s="127"/>
      <c r="AB523" s="127"/>
      <c r="AC523" s="127"/>
      <c r="AD523" s="127"/>
      <c r="AE523" s="127"/>
      <c r="AF523" s="127"/>
      <c r="AG523" s="127"/>
    </row>
    <row r="524" spans="2:33">
      <c r="B524" s="104"/>
      <c r="C524" s="728" t="s">
        <v>141</v>
      </c>
      <c r="D524" s="61"/>
      <c r="E524" s="1139"/>
      <c r="F524" s="1140"/>
      <c r="G524" s="1137"/>
      <c r="H524" s="1137"/>
      <c r="I524" s="1137"/>
      <c r="J524" s="1137"/>
      <c r="K524" s="1137"/>
      <c r="L524" s="1137"/>
      <c r="M524" s="1137"/>
      <c r="N524" s="1137"/>
      <c r="O524" s="1137"/>
      <c r="P524" s="1192"/>
      <c r="Q524" s="1295"/>
      <c r="S524" s="127"/>
      <c r="T524" s="136"/>
      <c r="U524" s="127"/>
      <c r="V524" s="143"/>
      <c r="W524" s="143"/>
      <c r="X524" s="143"/>
      <c r="Y524" s="5"/>
      <c r="Z524" s="5"/>
      <c r="AA524" s="127"/>
      <c r="AB524" s="127"/>
      <c r="AC524" s="127"/>
      <c r="AD524" s="127"/>
      <c r="AE524" s="127"/>
      <c r="AF524" s="127"/>
      <c r="AG524" s="127"/>
    </row>
    <row r="525" spans="2:33">
      <c r="B525" s="2677" t="s">
        <v>849</v>
      </c>
      <c r="C525" s="305" t="s">
        <v>717</v>
      </c>
      <c r="D525" s="519">
        <v>60</v>
      </c>
      <c r="E525" s="2398">
        <v>11.885999999999999</v>
      </c>
      <c r="F525" s="397">
        <v>1.4E-2</v>
      </c>
      <c r="G525" s="397">
        <v>1.7000000000000001E-2</v>
      </c>
      <c r="H525" s="1213">
        <v>0</v>
      </c>
      <c r="I525" s="1446">
        <v>31.346</v>
      </c>
      <c r="J525" s="1446">
        <v>20.372</v>
      </c>
      <c r="K525" s="395">
        <v>9.6069999999999993</v>
      </c>
      <c r="L525" s="1446">
        <v>0.40100000000000002</v>
      </c>
      <c r="M525" s="1446">
        <v>57.4</v>
      </c>
      <c r="N525" s="2397">
        <v>1.24E-2</v>
      </c>
      <c r="O525" s="1446">
        <v>0</v>
      </c>
      <c r="P525" s="2402">
        <v>7.0000000000000007E-2</v>
      </c>
      <c r="Q525" s="560">
        <v>12</v>
      </c>
      <c r="S525" s="127"/>
      <c r="T525" s="136"/>
      <c r="U525" s="127"/>
      <c r="V525" s="181"/>
      <c r="W525" s="181"/>
      <c r="X525" s="218"/>
      <c r="Y525" s="11"/>
      <c r="Z525" s="753"/>
      <c r="AA525" s="127"/>
      <c r="AB525" s="127"/>
      <c r="AC525" s="127"/>
      <c r="AD525" s="127"/>
      <c r="AE525" s="127"/>
      <c r="AF525" s="127"/>
      <c r="AG525" s="127"/>
    </row>
    <row r="526" spans="2:33">
      <c r="B526" s="2044" t="s">
        <v>909</v>
      </c>
      <c r="C526" s="410" t="s">
        <v>201</v>
      </c>
      <c r="D526" s="529">
        <v>250</v>
      </c>
      <c r="E526" s="2408">
        <v>2.15</v>
      </c>
      <c r="F526" s="1576">
        <v>0.08</v>
      </c>
      <c r="G526" s="1576">
        <v>0.29599999999999999</v>
      </c>
      <c r="H526" s="1603">
        <v>105.68</v>
      </c>
      <c r="I526" s="1604">
        <v>20.420000000000002</v>
      </c>
      <c r="J526" s="1604">
        <v>15.02</v>
      </c>
      <c r="K526" s="1604">
        <v>10.365</v>
      </c>
      <c r="L526" s="1604">
        <v>0.83299999999999996</v>
      </c>
      <c r="M526" s="1604">
        <v>63.734999999999999</v>
      </c>
      <c r="N526" s="1604">
        <v>1E-3</v>
      </c>
      <c r="O526" s="1604">
        <v>0</v>
      </c>
      <c r="P526" s="2491">
        <v>0.2</v>
      </c>
      <c r="Q526" s="552">
        <v>22</v>
      </c>
      <c r="S526" s="141"/>
      <c r="T526" s="122"/>
      <c r="U526" s="121"/>
      <c r="V526" s="402"/>
      <c r="W526" s="402"/>
      <c r="X526" s="218"/>
      <c r="Y526" s="11"/>
      <c r="Z526" s="749"/>
      <c r="AA526" s="127"/>
      <c r="AB526" s="127"/>
      <c r="AC526" s="127"/>
      <c r="AD526" s="127"/>
      <c r="AE526" s="127"/>
      <c r="AF526" s="127"/>
      <c r="AG526" s="127"/>
    </row>
    <row r="527" spans="2:33">
      <c r="B527" s="1041" t="s">
        <v>761</v>
      </c>
      <c r="C527" s="553" t="s">
        <v>105</v>
      </c>
      <c r="D527" s="529">
        <v>190</v>
      </c>
      <c r="E527" s="2434">
        <v>4.1680000000000001</v>
      </c>
      <c r="F527" s="1604">
        <v>0.156</v>
      </c>
      <c r="G527" s="1604">
        <v>7.9000000000000001E-2</v>
      </c>
      <c r="H527" s="1126">
        <v>60.9</v>
      </c>
      <c r="I527" s="1604">
        <v>48.2</v>
      </c>
      <c r="J527" s="1604">
        <v>106.64</v>
      </c>
      <c r="K527" s="1604">
        <v>10.71</v>
      </c>
      <c r="L527" s="1604">
        <v>2.69</v>
      </c>
      <c r="M527" s="1604">
        <v>87.96</v>
      </c>
      <c r="N527" s="1604">
        <v>2E-3</v>
      </c>
      <c r="O527" s="1604">
        <v>0</v>
      </c>
      <c r="P527" s="2491">
        <v>0.9</v>
      </c>
      <c r="Q527" s="551">
        <v>56</v>
      </c>
      <c r="S527" s="127"/>
      <c r="T527" s="136"/>
      <c r="U527" s="127"/>
      <c r="V527" s="181"/>
      <c r="W527" s="181"/>
      <c r="X527" s="750"/>
      <c r="Y527" s="11"/>
      <c r="Z527" s="707"/>
      <c r="AA527" s="127"/>
      <c r="AE527" s="127"/>
      <c r="AF527" s="127"/>
      <c r="AG527" s="127"/>
    </row>
    <row r="528" spans="2:33">
      <c r="B528" s="2044" t="s">
        <v>796</v>
      </c>
      <c r="C528" s="567" t="s">
        <v>623</v>
      </c>
      <c r="D528" s="529">
        <v>200</v>
      </c>
      <c r="E528" s="2405">
        <v>2.0259999999999998</v>
      </c>
      <c r="F528" s="1604">
        <v>1.15E-2</v>
      </c>
      <c r="G528" s="1604">
        <v>1.15E-2</v>
      </c>
      <c r="H528" s="1126">
        <v>12.074999999999999</v>
      </c>
      <c r="I528" s="1446">
        <v>50.07</v>
      </c>
      <c r="J528" s="1446">
        <v>11.34</v>
      </c>
      <c r="K528" s="1446">
        <v>4.0599999999999996</v>
      </c>
      <c r="L528" s="1446">
        <v>0.65</v>
      </c>
      <c r="M528" s="1446">
        <v>55.7</v>
      </c>
      <c r="N528" s="1446">
        <v>0</v>
      </c>
      <c r="O528" s="1446">
        <v>7.0000000000000001E-3</v>
      </c>
      <c r="P528" s="2402">
        <v>0.02</v>
      </c>
      <c r="Q528" s="551">
        <v>84</v>
      </c>
      <c r="R528" s="71"/>
      <c r="S528" s="127"/>
      <c r="T528" s="136"/>
      <c r="U528" s="127"/>
      <c r="V528" s="402"/>
      <c r="W528" s="402"/>
      <c r="X528" s="218"/>
      <c r="Y528" s="11"/>
      <c r="Z528" s="749"/>
      <c r="AA528" s="127"/>
      <c r="AB528" s="127"/>
      <c r="AC528" s="127"/>
      <c r="AD528" s="127"/>
      <c r="AE528" s="127"/>
      <c r="AF528" s="127"/>
      <c r="AG528" s="127"/>
    </row>
    <row r="529" spans="2:33">
      <c r="B529" s="1041" t="s">
        <v>9</v>
      </c>
      <c r="C529" s="524" t="s">
        <v>10</v>
      </c>
      <c r="D529" s="1380">
        <v>70</v>
      </c>
      <c r="E529" s="2405">
        <v>0.14000000000000001</v>
      </c>
      <c r="F529" s="1446">
        <v>2.5000000000000001E-2</v>
      </c>
      <c r="G529" s="1446">
        <v>2.3E-2</v>
      </c>
      <c r="H529" s="1050">
        <v>0</v>
      </c>
      <c r="I529" s="2399">
        <v>110.01300000000001</v>
      </c>
      <c r="J529" s="1446">
        <v>90.3</v>
      </c>
      <c r="K529" s="1446">
        <v>28.7</v>
      </c>
      <c r="L529" s="2402">
        <v>7.0000000000000007E-2</v>
      </c>
      <c r="M529" s="2404">
        <v>52.03</v>
      </c>
      <c r="N529" s="1446">
        <v>0</v>
      </c>
      <c r="O529" s="1446">
        <v>0</v>
      </c>
      <c r="P529" s="2401">
        <v>0</v>
      </c>
      <c r="Q529" s="525">
        <v>18</v>
      </c>
      <c r="R529" s="384"/>
      <c r="S529" s="127"/>
      <c r="T529" s="136"/>
      <c r="U529" s="127"/>
      <c r="V529" s="186"/>
      <c r="W529" s="186"/>
      <c r="X529" s="218"/>
      <c r="Y529" s="11"/>
      <c r="Z529" s="707"/>
      <c r="AA529" s="127"/>
      <c r="AB529" s="127"/>
      <c r="AC529" s="127"/>
      <c r="AD529" s="127"/>
      <c r="AE529" s="127"/>
      <c r="AF529" s="127"/>
      <c r="AG529" s="127"/>
    </row>
    <row r="530" spans="2:33">
      <c r="B530" s="2794" t="s">
        <v>9</v>
      </c>
      <c r="C530" s="524" t="s">
        <v>643</v>
      </c>
      <c r="D530" s="1382">
        <v>40</v>
      </c>
      <c r="E530" s="396">
        <v>0</v>
      </c>
      <c r="F530" s="398">
        <v>0.08</v>
      </c>
      <c r="G530" s="398">
        <v>0</v>
      </c>
      <c r="H530" s="730">
        <v>0</v>
      </c>
      <c r="I530" s="296">
        <v>33.200000000000003</v>
      </c>
      <c r="J530" s="296">
        <v>60.54</v>
      </c>
      <c r="K530" s="390">
        <v>19.68</v>
      </c>
      <c r="L530" s="296">
        <v>0.04</v>
      </c>
      <c r="M530" s="296">
        <v>57.6</v>
      </c>
      <c r="N530" s="296">
        <v>1E-3</v>
      </c>
      <c r="O530" s="1193">
        <v>2.0000000000000001E-4</v>
      </c>
      <c r="P530" s="1138">
        <v>0</v>
      </c>
      <c r="Q530" s="525">
        <v>19</v>
      </c>
      <c r="R530" s="1209"/>
      <c r="S530" s="127"/>
      <c r="T530" s="136"/>
      <c r="U530" s="127"/>
      <c r="V530" s="52"/>
      <c r="W530" s="52"/>
      <c r="X530" s="218"/>
      <c r="Y530" s="11"/>
      <c r="Z530" s="707"/>
      <c r="AA530" s="127"/>
      <c r="AB530" s="127"/>
      <c r="AC530" s="127"/>
      <c r="AD530" s="127"/>
      <c r="AE530" s="127"/>
      <c r="AF530" s="127"/>
      <c r="AG530" s="127"/>
    </row>
    <row r="531" spans="2:33" ht="15.75" thickBot="1">
      <c r="B531" s="2486" t="s">
        <v>728</v>
      </c>
      <c r="C531" s="239" t="s">
        <v>736</v>
      </c>
      <c r="D531" s="544">
        <v>105</v>
      </c>
      <c r="E531" s="1446">
        <v>7.35</v>
      </c>
      <c r="F531" s="1446">
        <v>3.2000000000000001E-2</v>
      </c>
      <c r="G531" s="1446">
        <v>2.1000000000000001E-2</v>
      </c>
      <c r="H531" s="1050">
        <v>0</v>
      </c>
      <c r="I531" s="1446">
        <v>16.8</v>
      </c>
      <c r="J531" s="1446">
        <v>11.55</v>
      </c>
      <c r="K531" s="1446">
        <v>9.4499999999999993</v>
      </c>
      <c r="L531" s="1446">
        <v>2.31</v>
      </c>
      <c r="M531" s="1446">
        <v>55.545000000000002</v>
      </c>
      <c r="N531" s="1446">
        <v>1.0999999999999999E-2</v>
      </c>
      <c r="O531" s="1446">
        <v>0</v>
      </c>
      <c r="P531" s="1446">
        <v>0.28399999999999997</v>
      </c>
      <c r="Q531" s="719">
        <v>69</v>
      </c>
      <c r="R531" s="359"/>
      <c r="S531" s="148"/>
      <c r="T531" s="215"/>
      <c r="U531" s="127"/>
      <c r="V531" s="186"/>
      <c r="W531" s="52"/>
      <c r="X531" s="113"/>
      <c r="Y531" s="11"/>
      <c r="Z531" s="749"/>
      <c r="AA531" s="127"/>
      <c r="AB531" s="127"/>
      <c r="AC531" s="127"/>
      <c r="AD531" s="127"/>
      <c r="AE531" s="127"/>
      <c r="AF531" s="127"/>
      <c r="AG531" s="127"/>
    </row>
    <row r="532" spans="2:33">
      <c r="B532" s="533" t="s">
        <v>247</v>
      </c>
      <c r="C532" s="43"/>
      <c r="D532" s="209">
        <f>SUM(D525:D531)</f>
        <v>915</v>
      </c>
      <c r="E532" s="545">
        <f t="shared" ref="E532:P532" si="98">SUM(E525:E531)</f>
        <v>27.72</v>
      </c>
      <c r="F532" s="1075">
        <f t="shared" si="98"/>
        <v>0.39850000000000008</v>
      </c>
      <c r="G532" s="1075">
        <f t="shared" si="98"/>
        <v>0.44750000000000006</v>
      </c>
      <c r="H532" s="1222">
        <f t="shared" si="98"/>
        <v>178.655</v>
      </c>
      <c r="I532" s="1222">
        <f t="shared" si="98"/>
        <v>310.04899999999998</v>
      </c>
      <c r="J532" s="1075">
        <f t="shared" si="98"/>
        <v>315.762</v>
      </c>
      <c r="K532" s="1075">
        <f t="shared" si="98"/>
        <v>92.572000000000017</v>
      </c>
      <c r="L532" s="1075">
        <f t="shared" si="98"/>
        <v>6.9939999999999998</v>
      </c>
      <c r="M532" s="1075">
        <f t="shared" si="98"/>
        <v>429.96999999999997</v>
      </c>
      <c r="N532" s="1075">
        <f t="shared" si="98"/>
        <v>2.7399999999999997E-2</v>
      </c>
      <c r="O532" s="1075">
        <f t="shared" si="98"/>
        <v>7.1999999999999998E-3</v>
      </c>
      <c r="P532" s="1218">
        <f t="shared" si="98"/>
        <v>1.474</v>
      </c>
      <c r="Q532" s="1295"/>
      <c r="R532" s="359"/>
      <c r="S532" s="148"/>
      <c r="T532" s="126"/>
      <c r="U532" s="401"/>
      <c r="V532" s="754"/>
      <c r="W532" s="756"/>
      <c r="X532" s="756"/>
      <c r="Y532" s="736"/>
      <c r="Z532" s="31"/>
      <c r="AA532" s="127"/>
      <c r="AB532" s="127"/>
      <c r="AC532" s="127"/>
      <c r="AD532" s="127"/>
      <c r="AE532" s="127"/>
      <c r="AF532" s="127"/>
      <c r="AG532" s="127"/>
    </row>
    <row r="533" spans="2:33">
      <c r="B533" s="1197"/>
      <c r="C533" s="2052" t="s">
        <v>11</v>
      </c>
      <c r="D533" s="2026">
        <v>0.35</v>
      </c>
      <c r="E533" s="2529">
        <v>24.5</v>
      </c>
      <c r="F533" s="1244">
        <v>0.49</v>
      </c>
      <c r="G533" s="1323">
        <v>0.56000000000000005</v>
      </c>
      <c r="H533" s="1322">
        <v>315</v>
      </c>
      <c r="I533" s="1244">
        <v>420</v>
      </c>
      <c r="J533" s="1323">
        <v>420</v>
      </c>
      <c r="K533" s="1322">
        <v>105</v>
      </c>
      <c r="L533" s="1244">
        <v>6.3</v>
      </c>
      <c r="M533" s="1324">
        <v>420</v>
      </c>
      <c r="N533" s="1244">
        <v>3.5000000000000003E-2</v>
      </c>
      <c r="O533" s="1323">
        <v>1.7500000000000002E-2</v>
      </c>
      <c r="P533" s="1322">
        <v>1.4</v>
      </c>
      <c r="Q533" s="1295"/>
      <c r="R533" s="359"/>
      <c r="S533" s="2039"/>
      <c r="T533" s="135"/>
      <c r="U533" s="401"/>
      <c r="V533" s="2810"/>
      <c r="W533" s="980"/>
      <c r="X533" s="980"/>
      <c r="Y533" s="2182"/>
      <c r="Z533" s="5"/>
      <c r="AA533" s="127"/>
      <c r="AB533" s="127"/>
      <c r="AC533" s="127"/>
      <c r="AD533" s="127"/>
      <c r="AE533" s="127"/>
      <c r="AF533" s="127"/>
      <c r="AG533" s="127"/>
    </row>
    <row r="534" spans="2:33" ht="15.75" thickBot="1">
      <c r="B534" s="292"/>
      <c r="C534" s="1176" t="s">
        <v>656</v>
      </c>
      <c r="D534" s="1177" t="s">
        <v>259</v>
      </c>
      <c r="E534" s="1223">
        <f t="shared" ref="E534:P534" si="99">(E532*100/E543)-35</f>
        <v>4.6000000000000014</v>
      </c>
      <c r="F534" s="1224">
        <f t="shared" si="99"/>
        <v>-6.5357142857142776</v>
      </c>
      <c r="G534" s="1224">
        <f t="shared" si="99"/>
        <v>-7.0312499999999964</v>
      </c>
      <c r="H534" s="1224">
        <f t="shared" si="99"/>
        <v>-15.149444444444445</v>
      </c>
      <c r="I534" s="1224">
        <f t="shared" si="99"/>
        <v>-9.162583333333334</v>
      </c>
      <c r="J534" s="1224">
        <f t="shared" si="99"/>
        <v>-8.6864999999999988</v>
      </c>
      <c r="K534" s="1224">
        <f t="shared" si="99"/>
        <v>-4.1426666666666598</v>
      </c>
      <c r="L534" s="1224">
        <f t="shared" si="99"/>
        <v>3.8555555555555543</v>
      </c>
      <c r="M534" s="1224">
        <f t="shared" si="99"/>
        <v>0.83083333333333087</v>
      </c>
      <c r="N534" s="1224">
        <f t="shared" si="99"/>
        <v>-7.600000000000005</v>
      </c>
      <c r="O534" s="1224">
        <f t="shared" si="99"/>
        <v>-20.6</v>
      </c>
      <c r="P534" s="1239">
        <f t="shared" si="99"/>
        <v>1.8500000000000014</v>
      </c>
      <c r="Q534" s="1295"/>
      <c r="R534" s="359"/>
      <c r="S534" s="137"/>
      <c r="T534" s="122"/>
      <c r="U534" s="118"/>
      <c r="V534" s="186"/>
      <c r="W534" s="186"/>
      <c r="X534" s="186"/>
      <c r="Y534" s="5"/>
      <c r="Z534" s="5"/>
      <c r="AA534" s="127"/>
      <c r="AB534" s="127"/>
      <c r="AC534" s="127"/>
      <c r="AD534" s="127"/>
      <c r="AE534" s="127"/>
      <c r="AF534" s="127"/>
      <c r="AG534" s="127"/>
    </row>
    <row r="535" spans="2:33">
      <c r="B535" s="572"/>
      <c r="C535" s="202" t="s">
        <v>303</v>
      </c>
      <c r="D535" s="104"/>
      <c r="E535" s="795"/>
      <c r="F535" s="212"/>
      <c r="G535" s="1093"/>
      <c r="H535" s="1093"/>
      <c r="I535" s="1093"/>
      <c r="J535" s="1093"/>
      <c r="K535" s="1002"/>
      <c r="L535" s="1093"/>
      <c r="M535" s="1093"/>
      <c r="N535" s="1093"/>
      <c r="O535" s="1093"/>
      <c r="P535" s="1216"/>
      <c r="Q535" s="1295"/>
      <c r="R535" s="384"/>
      <c r="S535" s="2039"/>
      <c r="T535" s="122"/>
      <c r="U535" s="118"/>
      <c r="V535" s="5"/>
      <c r="W535" s="5"/>
      <c r="X535" s="5"/>
      <c r="Y535" s="5"/>
      <c r="Z535" s="5"/>
      <c r="AA535" s="127"/>
      <c r="AB535" s="127"/>
      <c r="AC535" s="127"/>
      <c r="AD535" s="127"/>
      <c r="AE535" s="127"/>
      <c r="AF535" s="127"/>
      <c r="AG535" s="127"/>
    </row>
    <row r="536" spans="2:33">
      <c r="B536" s="2044" t="s">
        <v>803</v>
      </c>
      <c r="C536" s="824" t="s">
        <v>554</v>
      </c>
      <c r="D536" s="434">
        <v>200</v>
      </c>
      <c r="E536" s="2396">
        <v>1.1399999999999999</v>
      </c>
      <c r="F536" s="395">
        <v>0</v>
      </c>
      <c r="G536" s="395">
        <v>5.0000000000000001E-3</v>
      </c>
      <c r="H536" s="1121">
        <v>0.23</v>
      </c>
      <c r="I536" s="1446">
        <v>4.7858000000000001</v>
      </c>
      <c r="J536" s="1446">
        <v>4.9000000000000004</v>
      </c>
      <c r="K536" s="1446">
        <v>2.6</v>
      </c>
      <c r="L536" s="1446">
        <v>0.435</v>
      </c>
      <c r="M536" s="1446">
        <v>46.699399999999997</v>
      </c>
      <c r="N536" s="1446">
        <v>0</v>
      </c>
      <c r="O536" s="1446">
        <v>0</v>
      </c>
      <c r="P536" s="2402">
        <v>0.224</v>
      </c>
      <c r="Q536" s="525">
        <v>74</v>
      </c>
      <c r="S536" s="137"/>
      <c r="T536" s="122"/>
      <c r="U536" s="118"/>
      <c r="V536" s="402"/>
      <c r="W536" s="402"/>
      <c r="X536" s="218"/>
      <c r="Y536" s="11"/>
      <c r="Z536" s="749"/>
      <c r="AA536" s="127"/>
      <c r="AB536" s="127"/>
      <c r="AC536" s="127"/>
      <c r="AD536" s="127"/>
      <c r="AE536" s="127"/>
      <c r="AF536" s="127"/>
      <c r="AG536" s="127"/>
    </row>
    <row r="537" spans="2:33">
      <c r="B537" s="1441" t="s">
        <v>881</v>
      </c>
      <c r="C537" s="927" t="s">
        <v>421</v>
      </c>
      <c r="D537" s="434" t="s">
        <v>352</v>
      </c>
      <c r="E537" s="1446">
        <v>3.3530000000000002</v>
      </c>
      <c r="F537" s="1446">
        <v>0.108</v>
      </c>
      <c r="G537" s="1446">
        <v>0.128</v>
      </c>
      <c r="H537" s="1121">
        <v>69.86</v>
      </c>
      <c r="I537" s="1446">
        <v>59.08</v>
      </c>
      <c r="J537" s="1446">
        <v>68.56</v>
      </c>
      <c r="K537" s="1446">
        <v>11.24</v>
      </c>
      <c r="L537" s="1446">
        <v>0.96799999999999997</v>
      </c>
      <c r="M537" s="1446">
        <v>22.1</v>
      </c>
      <c r="N537" s="1446">
        <v>0.01</v>
      </c>
      <c r="O537" s="1446">
        <v>0</v>
      </c>
      <c r="P537" s="1446">
        <v>0.14000000000000001</v>
      </c>
      <c r="Q537" s="525">
        <v>35</v>
      </c>
      <c r="S537" s="137"/>
      <c r="T537" s="122"/>
      <c r="U537" s="118"/>
      <c r="V537" s="186"/>
      <c r="W537" s="186"/>
      <c r="X537" s="218"/>
      <c r="Y537" s="11"/>
      <c r="Z537" s="752"/>
      <c r="AA537" s="127"/>
      <c r="AB537" s="127"/>
      <c r="AC537" s="127"/>
      <c r="AD537" s="127"/>
      <c r="AE537" s="127"/>
      <c r="AF537" s="127"/>
      <c r="AG537" s="127"/>
    </row>
    <row r="538" spans="2:33" ht="15.75" thickBot="1">
      <c r="B538" s="2809" t="s">
        <v>9</v>
      </c>
      <c r="C538" s="543" t="s">
        <v>10</v>
      </c>
      <c r="D538" s="1482">
        <v>40</v>
      </c>
      <c r="E538" s="1446">
        <v>0.08</v>
      </c>
      <c r="F538" s="1446">
        <v>1.6E-2</v>
      </c>
      <c r="G538" s="1446">
        <v>1.3299999999999999E-2</v>
      </c>
      <c r="H538" s="1121">
        <v>0</v>
      </c>
      <c r="I538" s="1446">
        <v>39.299999999999997</v>
      </c>
      <c r="J538" s="1446">
        <v>51.6</v>
      </c>
      <c r="K538" s="1446">
        <v>16.399999999999999</v>
      </c>
      <c r="L538" s="2402">
        <v>0.04</v>
      </c>
      <c r="M538" s="1446">
        <v>29.733000000000001</v>
      </c>
      <c r="N538" s="1446">
        <v>0</v>
      </c>
      <c r="O538" s="1446">
        <v>0</v>
      </c>
      <c r="P538" s="2401">
        <v>0</v>
      </c>
      <c r="Q538" s="2078">
        <v>9</v>
      </c>
      <c r="S538" s="39"/>
      <c r="T538" s="122"/>
      <c r="U538" s="118"/>
      <c r="V538" s="52"/>
      <c r="W538" s="52"/>
      <c r="X538" s="113"/>
      <c r="Y538" s="11"/>
      <c r="Z538" s="707"/>
      <c r="AA538" s="127"/>
      <c r="AB538" s="2081"/>
      <c r="AC538" s="127"/>
      <c r="AD538" s="127"/>
      <c r="AE538" s="127"/>
      <c r="AF538" s="127"/>
      <c r="AG538" s="127"/>
    </row>
    <row r="539" spans="2:33">
      <c r="B539" s="533" t="s">
        <v>330</v>
      </c>
      <c r="C539" s="2079"/>
      <c r="D539" s="2074">
        <f>D536+D538+90+20</f>
        <v>350</v>
      </c>
      <c r="E539" s="545">
        <f t="shared" ref="E539:P539" si="100">SUM(E536:E538)</f>
        <v>4.5730000000000004</v>
      </c>
      <c r="F539" s="1075">
        <f t="shared" si="100"/>
        <v>0.124</v>
      </c>
      <c r="G539" s="1075">
        <f t="shared" si="100"/>
        <v>0.14630000000000001</v>
      </c>
      <c r="H539" s="1075">
        <f t="shared" si="100"/>
        <v>70.09</v>
      </c>
      <c r="I539" s="1222">
        <f t="shared" si="100"/>
        <v>103.16579999999999</v>
      </c>
      <c r="J539" s="1075">
        <f t="shared" si="100"/>
        <v>125.06</v>
      </c>
      <c r="K539" s="1075">
        <f t="shared" si="100"/>
        <v>30.24</v>
      </c>
      <c r="L539" s="1075">
        <f t="shared" si="100"/>
        <v>1.4430000000000001</v>
      </c>
      <c r="M539" s="1075">
        <f t="shared" si="100"/>
        <v>98.532399999999996</v>
      </c>
      <c r="N539" s="1075">
        <f t="shared" si="100"/>
        <v>0.01</v>
      </c>
      <c r="O539" s="1075">
        <f t="shared" si="100"/>
        <v>0</v>
      </c>
      <c r="P539" s="1232">
        <f t="shared" si="100"/>
        <v>0.36399999999999999</v>
      </c>
      <c r="Q539" s="357"/>
      <c r="S539" s="127"/>
      <c r="T539" s="136"/>
      <c r="U539" s="127"/>
      <c r="V539" s="754"/>
      <c r="W539" s="756"/>
      <c r="X539" s="756"/>
      <c r="Y539" s="736"/>
      <c r="Z539" s="31"/>
      <c r="AA539" s="127"/>
      <c r="AB539" s="127"/>
      <c r="AC539" s="127"/>
      <c r="AD539" s="127"/>
      <c r="AE539" s="127"/>
      <c r="AF539" s="127"/>
      <c r="AG539" s="127"/>
    </row>
    <row r="540" spans="2:33">
      <c r="B540" s="1197"/>
      <c r="C540" s="1198" t="s">
        <v>11</v>
      </c>
      <c r="D540" s="2024">
        <v>0.1</v>
      </c>
      <c r="E540" s="1319">
        <v>7</v>
      </c>
      <c r="F540" s="1320">
        <v>0.14000000000000001</v>
      </c>
      <c r="G540" s="1321">
        <v>0.16</v>
      </c>
      <c r="H540" s="1343">
        <v>90</v>
      </c>
      <c r="I540" s="1244">
        <v>120</v>
      </c>
      <c r="J540" s="1321">
        <v>120</v>
      </c>
      <c r="K540" s="1343">
        <v>30</v>
      </c>
      <c r="L540" s="1320">
        <v>1.8</v>
      </c>
      <c r="M540" s="1344">
        <v>120</v>
      </c>
      <c r="N540" s="1320">
        <v>0.01</v>
      </c>
      <c r="O540" s="1321">
        <v>5.0000000000000001E-3</v>
      </c>
      <c r="P540" s="1345">
        <v>0.4</v>
      </c>
      <c r="Q540" s="357"/>
      <c r="S540" s="127"/>
      <c r="T540" s="136"/>
      <c r="U540" s="127"/>
      <c r="V540" s="127"/>
      <c r="W540" s="127"/>
      <c r="X540" s="127"/>
      <c r="Y540" s="127"/>
      <c r="Z540" s="127"/>
      <c r="AA540" s="127"/>
      <c r="AB540" s="127"/>
      <c r="AC540" s="127"/>
      <c r="AD540" s="127"/>
      <c r="AE540" s="127"/>
      <c r="AF540" s="127"/>
      <c r="AG540" s="127"/>
    </row>
    <row r="541" spans="2:33" ht="15.75" thickBot="1">
      <c r="B541" s="292"/>
      <c r="C541" s="1176" t="s">
        <v>656</v>
      </c>
      <c r="D541" s="1177" t="s">
        <v>259</v>
      </c>
      <c r="E541" s="1223">
        <f t="shared" ref="E541:P541" si="101">(E539*100/E543)-10</f>
        <v>-3.4671428571428562</v>
      </c>
      <c r="F541" s="1224">
        <f t="shared" si="101"/>
        <v>-1.1428571428571423</v>
      </c>
      <c r="G541" s="1224">
        <f t="shared" si="101"/>
        <v>-0.85624999999999929</v>
      </c>
      <c r="H541" s="1224">
        <f t="shared" si="101"/>
        <v>-2.2122222222222225</v>
      </c>
      <c r="I541" s="1224">
        <f t="shared" si="101"/>
        <v>-1.4028500000000008</v>
      </c>
      <c r="J541" s="1224">
        <f t="shared" si="101"/>
        <v>0.42166666666666686</v>
      </c>
      <c r="K541" s="1224">
        <f t="shared" si="101"/>
        <v>8.0000000000000071E-2</v>
      </c>
      <c r="L541" s="1224">
        <f t="shared" si="101"/>
        <v>-1.9833333333333325</v>
      </c>
      <c r="M541" s="1224">
        <f t="shared" si="101"/>
        <v>-1.788966666666667</v>
      </c>
      <c r="N541" s="1224">
        <f t="shared" si="101"/>
        <v>0</v>
      </c>
      <c r="O541" s="1224">
        <f t="shared" si="101"/>
        <v>-10</v>
      </c>
      <c r="P541" s="1239">
        <f t="shared" si="101"/>
        <v>-0.90000000000000036</v>
      </c>
      <c r="Q541" s="357"/>
      <c r="S541" s="127"/>
      <c r="T541" s="136"/>
      <c r="U541" s="127"/>
      <c r="V541" s="127"/>
      <c r="W541" s="127"/>
      <c r="X541" s="127"/>
      <c r="Y541" s="127"/>
      <c r="Z541" s="127"/>
      <c r="AA541" s="127"/>
      <c r="AB541" s="127"/>
      <c r="AC541" s="127"/>
      <c r="AD541" s="127"/>
      <c r="AE541" s="127"/>
      <c r="AF541" s="127"/>
      <c r="AG541" s="127"/>
    </row>
    <row r="542" spans="2:33" ht="15.75" thickBot="1">
      <c r="Q542" s="357"/>
      <c r="R542" s="71"/>
      <c r="S542" s="127"/>
      <c r="T542" s="136"/>
      <c r="U542" s="127"/>
      <c r="V542" s="127"/>
      <c r="W542" s="127"/>
      <c r="X542" s="127"/>
      <c r="Y542" s="127"/>
      <c r="Z542" s="127"/>
      <c r="AA542" s="127"/>
      <c r="AB542" s="127"/>
      <c r="AC542" s="127"/>
      <c r="AD542" s="127"/>
      <c r="AE542" s="127"/>
      <c r="AF542" s="127"/>
      <c r="AG542" s="127"/>
    </row>
    <row r="543" spans="2:33" ht="15.75" thickBot="1">
      <c r="B543" s="2197" t="s">
        <v>679</v>
      </c>
      <c r="C543" s="2013"/>
      <c r="D543" s="2014">
        <v>1</v>
      </c>
      <c r="E543" s="2015">
        <v>70</v>
      </c>
      <c r="F543" s="2016">
        <v>1.4</v>
      </c>
      <c r="G543" s="2016">
        <v>1.6</v>
      </c>
      <c r="H543" s="2017">
        <v>900</v>
      </c>
      <c r="I543" s="2018">
        <v>1200</v>
      </c>
      <c r="J543" s="2018">
        <v>1200</v>
      </c>
      <c r="K543" s="2018">
        <v>300</v>
      </c>
      <c r="L543" s="2018">
        <v>18</v>
      </c>
      <c r="M543" s="2018">
        <v>1200</v>
      </c>
      <c r="N543" s="2018">
        <v>0.1</v>
      </c>
      <c r="O543" s="2018">
        <v>0.05</v>
      </c>
      <c r="P543" s="2019">
        <v>4</v>
      </c>
      <c r="Q543" s="357"/>
      <c r="R543" s="359"/>
      <c r="S543" s="127"/>
      <c r="T543" s="136"/>
      <c r="U543" s="127"/>
      <c r="V543" s="127"/>
      <c r="W543" s="127"/>
      <c r="X543" s="127"/>
      <c r="Y543" s="127"/>
      <c r="Z543" s="127"/>
      <c r="AA543" s="127"/>
      <c r="AB543" s="127"/>
      <c r="AC543" s="127"/>
      <c r="AD543" s="127"/>
      <c r="AE543" s="127"/>
      <c r="AF543" s="127"/>
      <c r="AG543" s="127"/>
    </row>
    <row r="544" spans="2:33">
      <c r="B544" s="968"/>
      <c r="C544" s="43" t="s">
        <v>448</v>
      </c>
      <c r="D544" s="44"/>
      <c r="E544" s="176">
        <f t="shared" ref="E544:P544" si="102">E521+E532</f>
        <v>45.091999999999999</v>
      </c>
      <c r="F544" s="298">
        <f t="shared" si="102"/>
        <v>0.72250000000000014</v>
      </c>
      <c r="G544" s="298">
        <f t="shared" si="102"/>
        <v>0.84380000000000011</v>
      </c>
      <c r="H544" s="1148">
        <f t="shared" si="102"/>
        <v>304.375</v>
      </c>
      <c r="I544" s="1148">
        <f t="shared" si="102"/>
        <v>506.88199999999995</v>
      </c>
      <c r="J544" s="298">
        <f t="shared" si="102"/>
        <v>551.16200000000003</v>
      </c>
      <c r="K544" s="298">
        <f t="shared" si="102"/>
        <v>162.37200000000001</v>
      </c>
      <c r="L544" s="298">
        <f t="shared" si="102"/>
        <v>11.144</v>
      </c>
      <c r="M544" s="298">
        <f t="shared" si="102"/>
        <v>705.57299999999998</v>
      </c>
      <c r="N544" s="298">
        <f t="shared" si="102"/>
        <v>3.2399999999999998E-2</v>
      </c>
      <c r="O544" s="298">
        <f t="shared" si="102"/>
        <v>1.9200000000000002E-2</v>
      </c>
      <c r="P544" s="298">
        <f t="shared" si="102"/>
        <v>2.484</v>
      </c>
      <c r="Q544" s="357"/>
      <c r="R544" s="359"/>
      <c r="S544" s="11"/>
      <c r="T544" s="47"/>
      <c r="U544" s="11"/>
      <c r="V544" s="127"/>
      <c r="W544" s="127"/>
      <c r="X544" s="127"/>
      <c r="Y544" s="127"/>
      <c r="Z544" s="127"/>
      <c r="AA544" s="127"/>
      <c r="AB544" s="127"/>
      <c r="AC544" s="127"/>
      <c r="AD544" s="127"/>
      <c r="AE544" s="127"/>
      <c r="AF544" s="127"/>
      <c r="AG544" s="127"/>
    </row>
    <row r="545" spans="2:33">
      <c r="B545" s="487"/>
      <c r="C545" s="1206" t="s">
        <v>11</v>
      </c>
      <c r="D545" s="2024">
        <v>0.6</v>
      </c>
      <c r="E545" s="2529">
        <v>42</v>
      </c>
      <c r="F545" s="1244">
        <v>0.84</v>
      </c>
      <c r="G545" s="1323">
        <v>0.96</v>
      </c>
      <c r="H545" s="1322">
        <v>540</v>
      </c>
      <c r="I545" s="1244">
        <v>720</v>
      </c>
      <c r="J545" s="1323">
        <v>720</v>
      </c>
      <c r="K545" s="1322">
        <v>180</v>
      </c>
      <c r="L545" s="1244">
        <v>10.8</v>
      </c>
      <c r="M545" s="1324">
        <v>720</v>
      </c>
      <c r="N545" s="1244">
        <v>0.06</v>
      </c>
      <c r="O545" s="1323">
        <v>0.03</v>
      </c>
      <c r="P545" s="2533">
        <v>2.4</v>
      </c>
      <c r="Q545" s="357"/>
      <c r="R545" s="359"/>
      <c r="S545" s="148"/>
      <c r="T545" s="215"/>
      <c r="U545" s="189"/>
      <c r="V545" s="127"/>
      <c r="W545" s="127"/>
      <c r="X545" s="127"/>
      <c r="Y545" s="127"/>
      <c r="Z545" s="127"/>
      <c r="AA545" s="127"/>
      <c r="AB545" s="127"/>
      <c r="AC545" s="127"/>
      <c r="AD545" s="127"/>
      <c r="AE545" s="127"/>
      <c r="AF545" s="127"/>
      <c r="AG545" s="127"/>
    </row>
    <row r="546" spans="2:33" ht="15.75" thickBot="1">
      <c r="B546" s="292"/>
      <c r="C546" s="1176" t="s">
        <v>656</v>
      </c>
      <c r="D546" s="1177" t="s">
        <v>259</v>
      </c>
      <c r="E546" s="1223">
        <f t="shared" ref="E546:P546" si="103">(E544*100/E543)-60</f>
        <v>4.4171428571428493</v>
      </c>
      <c r="F546" s="1224">
        <f t="shared" si="103"/>
        <v>-8.3928571428571317</v>
      </c>
      <c r="G546" s="1224">
        <f t="shared" si="103"/>
        <v>-7.2624999999999957</v>
      </c>
      <c r="H546" s="1224">
        <f t="shared" si="103"/>
        <v>-26.180555555555557</v>
      </c>
      <c r="I546" s="1224">
        <f t="shared" si="103"/>
        <v>-17.759833333333333</v>
      </c>
      <c r="J546" s="1224">
        <f t="shared" si="103"/>
        <v>-14.069833333333328</v>
      </c>
      <c r="K546" s="1224">
        <f t="shared" si="103"/>
        <v>-5.8759999999999977</v>
      </c>
      <c r="L546" s="1224">
        <f t="shared" si="103"/>
        <v>1.9111111111111185</v>
      </c>
      <c r="M546" s="1224">
        <f t="shared" si="103"/>
        <v>-1.2022499999999994</v>
      </c>
      <c r="N546" s="1224">
        <f t="shared" si="103"/>
        <v>-27.6</v>
      </c>
      <c r="O546" s="1224">
        <f t="shared" si="103"/>
        <v>-21.6</v>
      </c>
      <c r="P546" s="1239">
        <f t="shared" si="103"/>
        <v>2.1000000000000014</v>
      </c>
      <c r="Q546" s="357"/>
      <c r="S546" s="2039"/>
      <c r="T546" s="122"/>
      <c r="U546" s="116"/>
      <c r="V546" s="127"/>
      <c r="W546" s="127"/>
      <c r="X546" s="127"/>
      <c r="Y546" s="127"/>
      <c r="Z546" s="127"/>
      <c r="AA546" s="127"/>
      <c r="AB546" s="127"/>
      <c r="AC546" s="127"/>
      <c r="AD546" s="127"/>
      <c r="AE546" s="127"/>
      <c r="AF546" s="127"/>
      <c r="AG546" s="127"/>
    </row>
    <row r="547" spans="2:33" ht="15.75" thickBot="1">
      <c r="Q547" s="357"/>
      <c r="S547" s="137"/>
      <c r="T547" s="835"/>
      <c r="U547" s="116"/>
      <c r="V547" s="127"/>
      <c r="W547" s="127"/>
      <c r="X547" s="127"/>
      <c r="Y547" s="127"/>
      <c r="Z547" s="127"/>
      <c r="AA547" s="127"/>
      <c r="AB547" s="127"/>
      <c r="AC547" s="127"/>
      <c r="AD547" s="127"/>
      <c r="AE547" s="127"/>
      <c r="AF547" s="127"/>
      <c r="AG547" s="127"/>
    </row>
    <row r="548" spans="2:33">
      <c r="B548" s="968"/>
      <c r="C548" s="43" t="s">
        <v>447</v>
      </c>
      <c r="D548" s="44"/>
      <c r="E548" s="176">
        <f t="shared" ref="E548:P548" si="104">E532+E539</f>
        <v>32.292999999999999</v>
      </c>
      <c r="F548" s="298">
        <f t="shared" si="104"/>
        <v>0.52250000000000008</v>
      </c>
      <c r="G548" s="298">
        <f t="shared" si="104"/>
        <v>0.59380000000000011</v>
      </c>
      <c r="H548" s="1148">
        <f t="shared" si="104"/>
        <v>248.745</v>
      </c>
      <c r="I548" s="1148">
        <f t="shared" si="104"/>
        <v>413.21479999999997</v>
      </c>
      <c r="J548" s="298">
        <f t="shared" si="104"/>
        <v>440.822</v>
      </c>
      <c r="K548" s="298">
        <f t="shared" si="104"/>
        <v>122.81200000000001</v>
      </c>
      <c r="L548" s="298">
        <f t="shared" si="104"/>
        <v>8.4369999999999994</v>
      </c>
      <c r="M548" s="298">
        <f t="shared" si="104"/>
        <v>528.50239999999997</v>
      </c>
      <c r="N548" s="298">
        <f t="shared" si="104"/>
        <v>3.7399999999999996E-2</v>
      </c>
      <c r="O548" s="298">
        <f t="shared" si="104"/>
        <v>7.1999999999999998E-3</v>
      </c>
      <c r="P548" s="298">
        <f t="shared" si="104"/>
        <v>1.8380000000000001</v>
      </c>
      <c r="Q548" s="357"/>
      <c r="S548" s="137"/>
      <c r="T548" s="122"/>
      <c r="U548" s="118"/>
      <c r="V548" s="127"/>
      <c r="W548" s="127"/>
      <c r="X548" s="127"/>
      <c r="Y548" s="127"/>
      <c r="Z548" s="127"/>
      <c r="AA548" s="127"/>
      <c r="AB548" s="127"/>
      <c r="AC548" s="127"/>
      <c r="AD548" s="127"/>
      <c r="AE548" s="127"/>
      <c r="AF548" s="127"/>
      <c r="AG548" s="127"/>
    </row>
    <row r="549" spans="2:33">
      <c r="B549" s="487"/>
      <c r="C549" s="1206" t="s">
        <v>11</v>
      </c>
      <c r="D549" s="2024">
        <v>0.45</v>
      </c>
      <c r="E549" s="1319">
        <v>31.5</v>
      </c>
      <c r="F549" s="1320">
        <v>0.63</v>
      </c>
      <c r="G549" s="1321">
        <v>0.72</v>
      </c>
      <c r="H549" s="1321">
        <v>405</v>
      </c>
      <c r="I549" s="1244">
        <v>540</v>
      </c>
      <c r="J549" s="1321">
        <v>540</v>
      </c>
      <c r="K549" s="1321">
        <v>135</v>
      </c>
      <c r="L549" s="1320">
        <v>8.1</v>
      </c>
      <c r="M549" s="1320">
        <v>540</v>
      </c>
      <c r="N549" s="1320">
        <v>4.4999999999999998E-2</v>
      </c>
      <c r="O549" s="1321">
        <v>2.2499999999999999E-2</v>
      </c>
      <c r="P549" s="1345">
        <v>1.8</v>
      </c>
      <c r="Q549" s="357"/>
      <c r="S549" s="127"/>
      <c r="T549" s="136"/>
      <c r="U549" s="127"/>
      <c r="V549" s="127"/>
      <c r="W549" s="127"/>
      <c r="X549" s="127"/>
      <c r="Y549" s="127"/>
      <c r="Z549" s="127"/>
      <c r="AA549" s="127"/>
      <c r="AB549" s="127"/>
      <c r="AC549" s="127"/>
      <c r="AD549" s="127"/>
      <c r="AE549" s="127"/>
      <c r="AF549" s="127"/>
      <c r="AG549" s="127"/>
    </row>
    <row r="550" spans="2:33" ht="15.75" thickBot="1">
      <c r="B550" s="292"/>
      <c r="C550" s="1176" t="s">
        <v>656</v>
      </c>
      <c r="D550" s="1177" t="s">
        <v>259</v>
      </c>
      <c r="E550" s="1223">
        <f t="shared" ref="E550:P550" si="105">(E548*100/E543)-45</f>
        <v>1.1328571428571408</v>
      </c>
      <c r="F550" s="1224">
        <f t="shared" si="105"/>
        <v>-7.6785714285714235</v>
      </c>
      <c r="G550" s="1224">
        <f t="shared" si="105"/>
        <v>-7.8874999999999957</v>
      </c>
      <c r="H550" s="1224">
        <f t="shared" si="105"/>
        <v>-17.361666666666668</v>
      </c>
      <c r="I550" s="1224">
        <f t="shared" si="105"/>
        <v>-10.565433333333338</v>
      </c>
      <c r="J550" s="1224">
        <f t="shared" si="105"/>
        <v>-8.2648333333333355</v>
      </c>
      <c r="K550" s="1224">
        <f t="shared" si="105"/>
        <v>-4.0626666666666651</v>
      </c>
      <c r="L550" s="1224">
        <f t="shared" si="105"/>
        <v>1.87222222222222</v>
      </c>
      <c r="M550" s="1224">
        <f t="shared" si="105"/>
        <v>-0.95813333333333617</v>
      </c>
      <c r="N550" s="1224">
        <f t="shared" si="105"/>
        <v>-7.6000000000000014</v>
      </c>
      <c r="O550" s="1224">
        <f t="shared" si="105"/>
        <v>-30.6</v>
      </c>
      <c r="P550" s="1239">
        <f t="shared" si="105"/>
        <v>0.95000000000000284</v>
      </c>
      <c r="Q550" s="357"/>
      <c r="S550" s="5"/>
      <c r="T550" s="5"/>
      <c r="U550" s="5"/>
      <c r="V550" s="127"/>
      <c r="W550" s="127"/>
      <c r="X550" s="127"/>
      <c r="Y550" s="127"/>
      <c r="Z550" s="127"/>
      <c r="AA550" s="127"/>
      <c r="AB550" s="127"/>
      <c r="AC550" s="127"/>
      <c r="AD550" s="127"/>
      <c r="AE550" s="127"/>
      <c r="AF550" s="127"/>
      <c r="AG550" s="127"/>
    </row>
    <row r="551" spans="2:33" ht="15.75" thickBot="1">
      <c r="K551" s="359"/>
      <c r="P551"/>
      <c r="Q551" s="357"/>
      <c r="S551" s="5"/>
      <c r="T551" s="5"/>
      <c r="U551" s="5"/>
      <c r="V551" s="127"/>
      <c r="W551" s="127"/>
      <c r="X551" s="127"/>
      <c r="Y551" s="127"/>
      <c r="Z551" s="127"/>
      <c r="AA551" s="127"/>
      <c r="AB551" s="127"/>
      <c r="AC551" s="127"/>
      <c r="AD551" s="127"/>
      <c r="AE551" s="127"/>
      <c r="AF551" s="127"/>
      <c r="AG551" s="127"/>
    </row>
    <row r="552" spans="2:33">
      <c r="B552" s="1207" t="s">
        <v>549</v>
      </c>
      <c r="C552" s="43"/>
      <c r="D552" s="44"/>
      <c r="E552" s="183">
        <f t="shared" ref="E552:P552" si="106">E521+E532+E539</f>
        <v>49.664999999999999</v>
      </c>
      <c r="F552" s="1107">
        <f t="shared" si="106"/>
        <v>0.84650000000000014</v>
      </c>
      <c r="G552" s="1107">
        <f t="shared" si="106"/>
        <v>0.99010000000000009</v>
      </c>
      <c r="H552" s="1349">
        <f t="shared" si="106"/>
        <v>374.46500000000003</v>
      </c>
      <c r="I552" s="1349">
        <f t="shared" si="106"/>
        <v>610.04779999999994</v>
      </c>
      <c r="J552" s="1107">
        <f t="shared" si="106"/>
        <v>676.22199999999998</v>
      </c>
      <c r="K552" s="1107">
        <f t="shared" si="106"/>
        <v>192.61200000000002</v>
      </c>
      <c r="L552" s="1107">
        <f t="shared" si="106"/>
        <v>12.587</v>
      </c>
      <c r="M552" s="1107">
        <f t="shared" si="106"/>
        <v>804.10539999999992</v>
      </c>
      <c r="N552" s="1107">
        <f t="shared" si="106"/>
        <v>4.24E-2</v>
      </c>
      <c r="O552" s="1107">
        <f t="shared" si="106"/>
        <v>1.9200000000000002E-2</v>
      </c>
      <c r="P552" s="1241">
        <f t="shared" si="106"/>
        <v>2.8479999999999999</v>
      </c>
      <c r="Q552" s="357"/>
      <c r="S552" s="5"/>
      <c r="T552" s="5"/>
      <c r="U552" s="5"/>
      <c r="V552" s="127"/>
      <c r="W552" s="127"/>
      <c r="X552" s="127"/>
      <c r="Y552" s="127"/>
      <c r="Z552" s="127"/>
      <c r="AA552" s="127"/>
      <c r="AB552" s="127"/>
      <c r="AC552" s="127"/>
      <c r="AD552" s="127"/>
      <c r="AE552" s="127"/>
      <c r="AF552" s="127"/>
      <c r="AG552" s="127"/>
    </row>
    <row r="553" spans="2:33">
      <c r="B553" s="1197"/>
      <c r="C553" s="1198" t="s">
        <v>11</v>
      </c>
      <c r="D553" s="2024">
        <v>0.7</v>
      </c>
      <c r="E553" s="2529">
        <v>49</v>
      </c>
      <c r="F553" s="1244">
        <v>0.98</v>
      </c>
      <c r="G553" s="1323">
        <v>1.1200000000000001</v>
      </c>
      <c r="H553" s="1323">
        <v>630</v>
      </c>
      <c r="I553" s="1244">
        <v>840</v>
      </c>
      <c r="J553" s="1323">
        <v>840</v>
      </c>
      <c r="K553" s="1323">
        <v>210</v>
      </c>
      <c r="L553" s="1244">
        <v>12.6</v>
      </c>
      <c r="M553" s="1244">
        <v>840</v>
      </c>
      <c r="N553" s="1244">
        <v>7.0000000000000007E-2</v>
      </c>
      <c r="O553" s="1323">
        <v>3.5000000000000003E-2</v>
      </c>
      <c r="P553" s="2533">
        <v>2.8</v>
      </c>
      <c r="Q553" s="357"/>
      <c r="S553" s="5"/>
      <c r="T553" s="5"/>
      <c r="U553" s="5"/>
      <c r="V553" s="127"/>
      <c r="W553" s="127"/>
      <c r="X553" s="127"/>
      <c r="Y553" s="127"/>
      <c r="Z553" s="127"/>
      <c r="AA553" s="127"/>
      <c r="AB553" s="127"/>
      <c r="AC553" s="127"/>
      <c r="AD553" s="127"/>
      <c r="AE553" s="127"/>
      <c r="AF553" s="127"/>
      <c r="AG553" s="127"/>
    </row>
    <row r="554" spans="2:33" ht="15.75" thickBot="1">
      <c r="B554" s="292"/>
      <c r="C554" s="1176" t="s">
        <v>656</v>
      </c>
      <c r="D554" s="1177" t="s">
        <v>259</v>
      </c>
      <c r="E554" s="1223">
        <f t="shared" ref="E554:P554" si="107">(E552*100/E543)-70</f>
        <v>0.95000000000000284</v>
      </c>
      <c r="F554" s="1224">
        <f t="shared" si="107"/>
        <v>-9.5357142857142705</v>
      </c>
      <c r="G554" s="1224">
        <f t="shared" si="107"/>
        <v>-8.1187499999999986</v>
      </c>
      <c r="H554" s="1224">
        <f t="shared" si="107"/>
        <v>-28.392777777777781</v>
      </c>
      <c r="I554" s="1224">
        <f t="shared" si="107"/>
        <v>-19.162683333333341</v>
      </c>
      <c r="J554" s="1224">
        <f t="shared" si="107"/>
        <v>-13.648166666666668</v>
      </c>
      <c r="K554" s="1224">
        <f t="shared" si="107"/>
        <v>-5.7959999999999923</v>
      </c>
      <c r="L554" s="1224">
        <f t="shared" si="107"/>
        <v>-7.2222222222222854E-2</v>
      </c>
      <c r="M554" s="1224">
        <f t="shared" si="107"/>
        <v>-2.9912166666666735</v>
      </c>
      <c r="N554" s="1224">
        <f t="shared" si="107"/>
        <v>-27.6</v>
      </c>
      <c r="O554" s="1224">
        <f t="shared" si="107"/>
        <v>-31.6</v>
      </c>
      <c r="P554" s="1239">
        <f t="shared" si="107"/>
        <v>1.2000000000000028</v>
      </c>
      <c r="Q554" s="357"/>
      <c r="S554" s="5"/>
      <c r="T554" s="5"/>
      <c r="U554" s="5"/>
      <c r="V554" s="127"/>
      <c r="W554" s="127"/>
      <c r="X554" s="127"/>
      <c r="Y554" s="127"/>
      <c r="Z554" s="127"/>
      <c r="AA554" s="127"/>
      <c r="AB554" s="127"/>
      <c r="AC554" s="127"/>
      <c r="AD554" s="127"/>
      <c r="AE554" s="127"/>
      <c r="AF554" s="127"/>
      <c r="AG554" s="127"/>
    </row>
    <row r="555" spans="2:33">
      <c r="E555" s="569"/>
      <c r="F555" s="569"/>
      <c r="G555" s="569"/>
      <c r="P555"/>
      <c r="Q555" s="357"/>
      <c r="S555" s="5"/>
      <c r="T555" s="5"/>
      <c r="U555" s="5"/>
      <c r="V555" s="127"/>
      <c r="W555" s="127"/>
      <c r="X555" s="127"/>
      <c r="Y555" s="127"/>
      <c r="Z555" s="127"/>
      <c r="AA555" s="127"/>
      <c r="AB555" s="127"/>
      <c r="AC555" s="127"/>
      <c r="AD555" s="127"/>
      <c r="AE555" s="127"/>
      <c r="AF555" s="127"/>
      <c r="AG555" s="127"/>
    </row>
    <row r="556" spans="2:33" ht="14.25" customHeight="1">
      <c r="C556" s="1042" t="s">
        <v>523</v>
      </c>
      <c r="D556"/>
      <c r="E556" s="359"/>
      <c r="K556" s="1208"/>
      <c r="P556"/>
      <c r="Q556" s="357"/>
      <c r="S556" s="5"/>
      <c r="T556" s="5"/>
      <c r="U556" s="5"/>
      <c r="V556" s="127"/>
      <c r="W556" s="127"/>
      <c r="X556" s="127"/>
      <c r="Y556" s="127"/>
      <c r="Z556" s="127"/>
      <c r="AA556" s="127"/>
      <c r="AB556" s="127"/>
      <c r="AC556" s="127"/>
      <c r="AD556" s="127"/>
      <c r="AE556" s="127"/>
      <c r="AF556" s="127"/>
      <c r="AG556" s="127"/>
    </row>
    <row r="557" spans="2:33">
      <c r="C557" s="13" t="s">
        <v>524</v>
      </c>
      <c r="D557" s="178"/>
      <c r="E557" s="2"/>
      <c r="K557"/>
      <c r="P557"/>
      <c r="Q557" s="357"/>
      <c r="S557" s="5"/>
      <c r="T557" s="5"/>
      <c r="U557" s="5"/>
      <c r="V557" s="127"/>
      <c r="W557" s="127"/>
      <c r="X557" s="127"/>
      <c r="Y557" s="127"/>
      <c r="Z557" s="127"/>
      <c r="AA557" s="127"/>
      <c r="AB557" s="127"/>
      <c r="AC557" s="127"/>
      <c r="AD557" s="127"/>
      <c r="AE557" s="127"/>
      <c r="AF557" s="127"/>
      <c r="AG557" s="127"/>
    </row>
    <row r="558" spans="2:33">
      <c r="C558" s="1" t="s">
        <v>332</v>
      </c>
      <c r="D558"/>
      <c r="E558"/>
      <c r="F558"/>
      <c r="K558" s="71"/>
      <c r="P558"/>
      <c r="Q558" s="357"/>
      <c r="S558" s="5"/>
      <c r="T558" s="5"/>
      <c r="U558" s="5"/>
      <c r="V558" s="127"/>
      <c r="W558" s="127"/>
      <c r="X558" s="127"/>
      <c r="Y558" s="127"/>
      <c r="Z558" s="127"/>
      <c r="AA558" s="127"/>
      <c r="AB558" s="127"/>
      <c r="AC558" s="127"/>
      <c r="AD558" s="127"/>
      <c r="AE558" s="127"/>
      <c r="AF558" s="127"/>
      <c r="AG558" s="127"/>
    </row>
    <row r="559" spans="2:33" ht="18.75" customHeight="1">
      <c r="C559" s="25" t="s">
        <v>261</v>
      </c>
      <c r="E559"/>
      <c r="F559"/>
      <c r="G559" s="25"/>
      <c r="H559" s="25"/>
      <c r="K559" s="1209"/>
      <c r="P559"/>
      <c r="Q559" s="357"/>
      <c r="S559" s="5"/>
      <c r="T559" s="5"/>
      <c r="U559" s="5"/>
      <c r="V559" s="127"/>
      <c r="W559" s="127"/>
      <c r="X559" s="127"/>
      <c r="Y559" s="127"/>
      <c r="Z559" s="127"/>
      <c r="AA559" s="127"/>
      <c r="AB559" s="127"/>
      <c r="AC559" s="127"/>
      <c r="AD559" s="127"/>
      <c r="AE559" s="127"/>
      <c r="AF559" s="127"/>
      <c r="AG559" s="127"/>
    </row>
    <row r="560" spans="2:33" ht="15.75">
      <c r="C560" s="1042" t="s">
        <v>566</v>
      </c>
      <c r="D560"/>
      <c r="I560" s="28" t="s">
        <v>0</v>
      </c>
      <c r="J560"/>
      <c r="K560" s="26" t="s">
        <v>745</v>
      </c>
      <c r="L560" s="26"/>
      <c r="M560" s="26"/>
      <c r="N560" s="33"/>
      <c r="O560"/>
      <c r="P560"/>
      <c r="Q560" s="357"/>
      <c r="S560" s="5"/>
      <c r="T560" s="5"/>
      <c r="U560" s="5"/>
      <c r="V560" s="127"/>
      <c r="W560" s="127"/>
      <c r="X560" s="127"/>
      <c r="Y560" s="127"/>
      <c r="Z560" s="127"/>
      <c r="AA560" s="127"/>
      <c r="AB560" s="127"/>
      <c r="AC560" s="127"/>
      <c r="AD560" s="127"/>
      <c r="AE560" s="127"/>
      <c r="AF560" s="127"/>
      <c r="AG560" s="127"/>
    </row>
    <row r="561" spans="2:33" ht="21">
      <c r="B561" s="978" t="s">
        <v>588</v>
      </c>
      <c r="E561"/>
      <c r="F561"/>
      <c r="G561" s="32" t="s">
        <v>337</v>
      </c>
      <c r="H561" s="25"/>
      <c r="K561" s="359"/>
      <c r="P561"/>
      <c r="Q561" s="357"/>
      <c r="S561" s="5"/>
      <c r="T561" s="5"/>
      <c r="U561" s="5"/>
      <c r="V561" s="127"/>
      <c r="W561" s="127"/>
      <c r="X561" s="127"/>
      <c r="Y561" s="127"/>
      <c r="Z561" s="127"/>
      <c r="AA561" s="127"/>
      <c r="AB561" s="127"/>
      <c r="AC561" s="127"/>
      <c r="AD561" s="127"/>
      <c r="AE561" s="127"/>
      <c r="AF561" s="127"/>
      <c r="AG561" s="127"/>
    </row>
    <row r="562" spans="2:33" ht="15.75" thickBot="1">
      <c r="C562" s="119" t="s">
        <v>582</v>
      </c>
      <c r="E562" s="1220"/>
      <c r="F562" s="1274"/>
      <c r="G562" s="1274"/>
      <c r="H562" s="1274"/>
      <c r="I562" s="1274"/>
      <c r="J562" s="1220"/>
      <c r="K562" s="1274"/>
      <c r="L562" s="1274"/>
      <c r="M562" s="1220"/>
      <c r="N562" s="1274"/>
      <c r="O562" s="1274"/>
      <c r="P562" s="1274"/>
      <c r="Q562" s="357"/>
      <c r="S562" s="5"/>
      <c r="T562" s="5"/>
      <c r="U562" s="5"/>
      <c r="V562" s="127"/>
      <c r="W562" s="127"/>
      <c r="X562" s="127"/>
      <c r="Y562" s="127"/>
      <c r="Z562" s="127"/>
      <c r="AA562" s="127"/>
      <c r="AB562" s="127"/>
      <c r="AC562" s="127"/>
      <c r="AD562" s="127"/>
      <c r="AE562" s="127"/>
      <c r="AF562" s="127"/>
      <c r="AG562" s="127"/>
    </row>
    <row r="563" spans="2:33" ht="15.75" thickBot="1">
      <c r="B563" s="1172" t="s">
        <v>569</v>
      </c>
      <c r="C563" s="104"/>
      <c r="D563" s="1044" t="s">
        <v>230</v>
      </c>
      <c r="E563" s="1064" t="s">
        <v>526</v>
      </c>
      <c r="F563" s="1065"/>
      <c r="G563" s="1065"/>
      <c r="H563" s="1066"/>
      <c r="I563" s="1058" t="s">
        <v>531</v>
      </c>
      <c r="J563" s="40"/>
      <c r="K563" s="1046"/>
      <c r="L563" s="40"/>
      <c r="M563" s="40"/>
      <c r="N563" s="40"/>
      <c r="O563" s="40"/>
      <c r="P563" s="61"/>
      <c r="Q563" s="1172" t="s">
        <v>564</v>
      </c>
      <c r="S563" s="5"/>
      <c r="T563" s="5"/>
      <c r="U563" s="5"/>
      <c r="V563" s="127"/>
      <c r="W563" s="127"/>
      <c r="X563" s="127"/>
      <c r="Y563" s="127"/>
      <c r="Z563" s="127"/>
      <c r="AA563" s="127"/>
      <c r="AB563" s="127"/>
      <c r="AC563" s="127"/>
      <c r="AD563" s="127"/>
      <c r="AE563" s="127"/>
      <c r="AF563" s="127"/>
      <c r="AG563" s="127"/>
    </row>
    <row r="564" spans="2:33">
      <c r="B564" s="503" t="s">
        <v>521</v>
      </c>
      <c r="C564" s="498" t="s">
        <v>236</v>
      </c>
      <c r="D564" s="1045" t="s">
        <v>237</v>
      </c>
      <c r="E564" s="1062" t="s">
        <v>527</v>
      </c>
      <c r="F564" s="1063" t="s">
        <v>528</v>
      </c>
      <c r="G564" s="1188" t="s">
        <v>529</v>
      </c>
      <c r="H564" s="1061" t="s">
        <v>530</v>
      </c>
      <c r="I564" s="1069" t="s">
        <v>532</v>
      </c>
      <c r="J564" s="1054" t="s">
        <v>533</v>
      </c>
      <c r="K564" s="1052" t="s">
        <v>534</v>
      </c>
      <c r="L564" s="1070" t="s">
        <v>535</v>
      </c>
      <c r="M564" s="1071" t="s">
        <v>541</v>
      </c>
      <c r="N564" s="827" t="s">
        <v>543</v>
      </c>
      <c r="O564" s="1071" t="s">
        <v>544</v>
      </c>
      <c r="P564" s="1189" t="s">
        <v>547</v>
      </c>
      <c r="Q564" s="1173" t="s">
        <v>565</v>
      </c>
      <c r="S564" s="5"/>
      <c r="T564" s="5"/>
      <c r="U564" s="5"/>
      <c r="V564" s="217"/>
      <c r="W564" s="435"/>
      <c r="X564" s="750"/>
      <c r="Y564" s="127"/>
      <c r="Z564" s="127"/>
      <c r="AA564" s="127"/>
      <c r="AB564" s="127"/>
      <c r="AC564" s="127"/>
      <c r="AD564" s="127"/>
      <c r="AE564" s="127"/>
      <c r="AF564" s="127"/>
      <c r="AG564" s="127"/>
    </row>
    <row r="565" spans="2:33" ht="15.75" thickBot="1">
      <c r="B565" s="509" t="s">
        <v>522</v>
      </c>
      <c r="C565" s="550"/>
      <c r="D565" s="505"/>
      <c r="E565" s="63"/>
      <c r="F565" s="1080"/>
      <c r="H565" s="1080"/>
      <c r="I565" s="1076" t="s">
        <v>536</v>
      </c>
      <c r="J565" s="1209" t="s">
        <v>537</v>
      </c>
      <c r="K565" s="1077" t="s">
        <v>538</v>
      </c>
      <c r="L565" s="1078" t="s">
        <v>539</v>
      </c>
      <c r="M565" s="1077" t="s">
        <v>540</v>
      </c>
      <c r="N565" s="365" t="s">
        <v>542</v>
      </c>
      <c r="O565" s="1079" t="s">
        <v>545</v>
      </c>
      <c r="P565" s="1210" t="s">
        <v>546</v>
      </c>
      <c r="Q565" s="1174" t="s">
        <v>456</v>
      </c>
      <c r="S565" s="5"/>
      <c r="T565" s="5"/>
      <c r="U565" s="5"/>
      <c r="V565" s="138"/>
      <c r="W565" s="138"/>
      <c r="X565" s="750"/>
      <c r="Y565" s="127"/>
      <c r="Z565" s="127"/>
      <c r="AA565" s="127"/>
      <c r="AB565" s="127"/>
      <c r="AC565" s="127"/>
      <c r="AD565" s="127"/>
      <c r="AE565" s="127"/>
      <c r="AF565" s="127"/>
      <c r="AG565" s="127"/>
    </row>
    <row r="566" spans="2:33" ht="15.75">
      <c r="B566" s="104"/>
      <c r="C566" s="728" t="s">
        <v>183</v>
      </c>
      <c r="D566" s="511"/>
      <c r="E566" s="1094"/>
      <c r="F566" s="513"/>
      <c r="G566" s="513"/>
      <c r="H566" s="1118"/>
      <c r="I566" s="1093"/>
      <c r="J566" s="1093"/>
      <c r="K566" s="854"/>
      <c r="L566" s="1093"/>
      <c r="M566" s="1093"/>
      <c r="N566" s="1093"/>
      <c r="O566" s="1093"/>
      <c r="P566" s="1216"/>
      <c r="Q566" s="1300"/>
      <c r="S566" s="624"/>
      <c r="T566" s="127"/>
      <c r="U566" s="136"/>
      <c r="V566" s="138"/>
      <c r="W566" s="138"/>
      <c r="X566" s="750"/>
      <c r="Y566" s="127"/>
      <c r="Z566" s="127"/>
      <c r="AA566" s="127"/>
      <c r="AB566" s="127"/>
      <c r="AC566" s="127"/>
      <c r="AD566" s="127"/>
      <c r="AE566" s="127"/>
      <c r="AF566" s="127"/>
      <c r="AG566" s="127"/>
    </row>
    <row r="567" spans="2:33">
      <c r="B567" s="1041" t="s">
        <v>824</v>
      </c>
      <c r="C567" s="553" t="s">
        <v>347</v>
      </c>
      <c r="D567" s="529">
        <v>240</v>
      </c>
      <c r="E567" s="2434">
        <v>0.6</v>
      </c>
      <c r="F567" s="1604">
        <v>0.153</v>
      </c>
      <c r="G567" s="1604">
        <v>2.7E-2</v>
      </c>
      <c r="H567" s="1603">
        <v>28</v>
      </c>
      <c r="I567" s="2421">
        <v>66.61</v>
      </c>
      <c r="J567" s="1446">
        <v>0</v>
      </c>
      <c r="K567" s="1446">
        <v>3.83</v>
      </c>
      <c r="L567" s="1446">
        <v>0.65500000000000003</v>
      </c>
      <c r="M567" s="1446">
        <v>64.822000000000003</v>
      </c>
      <c r="N567" s="1446">
        <v>1.4999999999999999E-2</v>
      </c>
      <c r="O567" s="1446">
        <v>1.0500000000000001E-2</v>
      </c>
      <c r="P567" s="2402">
        <v>0.40799999999999997</v>
      </c>
      <c r="Q567" s="525">
        <v>34</v>
      </c>
      <c r="S567" s="127"/>
      <c r="T567" s="215"/>
      <c r="U567" s="127"/>
      <c r="V567" s="181"/>
      <c r="W567" s="181"/>
      <c r="X567" s="218"/>
      <c r="Y567" s="127"/>
      <c r="Z567" s="127"/>
      <c r="AA567" s="127"/>
      <c r="AB567" s="127"/>
      <c r="AC567" s="127"/>
      <c r="AD567" s="127"/>
      <c r="AE567" s="127"/>
      <c r="AF567" s="127"/>
      <c r="AG567" s="127"/>
    </row>
    <row r="568" spans="2:33" ht="15.75">
      <c r="B568" s="2051" t="s">
        <v>861</v>
      </c>
      <c r="C568" s="937" t="s">
        <v>290</v>
      </c>
      <c r="D568" s="1381">
        <v>10</v>
      </c>
      <c r="E568" s="270">
        <v>0</v>
      </c>
      <c r="F568" s="390">
        <v>0</v>
      </c>
      <c r="G568" s="390">
        <v>0.01</v>
      </c>
      <c r="H568" s="1050">
        <v>40</v>
      </c>
      <c r="I568" s="296">
        <v>2.4</v>
      </c>
      <c r="J568" s="296">
        <v>3</v>
      </c>
      <c r="K568" s="390">
        <v>0</v>
      </c>
      <c r="L568" s="296">
        <v>0.02</v>
      </c>
      <c r="M568" s="296">
        <v>3</v>
      </c>
      <c r="N568" s="296">
        <v>0</v>
      </c>
      <c r="O568" s="296">
        <v>0</v>
      </c>
      <c r="P568" s="1194">
        <v>0</v>
      </c>
      <c r="Q568" s="1564">
        <v>15</v>
      </c>
      <c r="R568" s="1310"/>
      <c r="S568" s="147"/>
      <c r="T568" s="122"/>
      <c r="U568" s="118"/>
      <c r="V568" s="138"/>
      <c r="W568" s="138"/>
      <c r="X568" s="218"/>
      <c r="Y568" s="127"/>
      <c r="Z568" s="127"/>
      <c r="AA568" s="127"/>
      <c r="AB568" s="127"/>
      <c r="AC568" s="127"/>
      <c r="AD568" s="127"/>
      <c r="AE568" s="127"/>
      <c r="AF568" s="127"/>
      <c r="AG568" s="127"/>
    </row>
    <row r="569" spans="2:33">
      <c r="B569" s="2051" t="s">
        <v>600</v>
      </c>
      <c r="C569" s="306" t="s">
        <v>616</v>
      </c>
      <c r="D569" s="1380">
        <v>20</v>
      </c>
      <c r="E569" s="270">
        <v>0</v>
      </c>
      <c r="F569" s="390">
        <v>0.14000000000000001</v>
      </c>
      <c r="G569" s="390">
        <v>0.2</v>
      </c>
      <c r="H569" s="1142">
        <v>113</v>
      </c>
      <c r="I569" s="296">
        <v>81.33</v>
      </c>
      <c r="J569" s="296">
        <v>90</v>
      </c>
      <c r="K569" s="296">
        <v>5.13</v>
      </c>
      <c r="L569" s="296">
        <v>0</v>
      </c>
      <c r="M569" s="296">
        <v>25.6</v>
      </c>
      <c r="N569" s="296">
        <v>0</v>
      </c>
      <c r="O569" s="296">
        <v>0.01</v>
      </c>
      <c r="P569" s="1194">
        <v>0.13</v>
      </c>
      <c r="Q569" s="525">
        <v>17</v>
      </c>
      <c r="S569" s="127"/>
      <c r="T569" s="122"/>
      <c r="U569" s="127"/>
      <c r="V569" s="402"/>
      <c r="W569" s="138"/>
      <c r="X569" s="218"/>
      <c r="Y569" s="127"/>
      <c r="Z569" s="127"/>
      <c r="AA569" s="127"/>
      <c r="AB569" s="127"/>
      <c r="AC569" s="127"/>
      <c r="AD569" s="127"/>
      <c r="AE569" s="127"/>
      <c r="AF569" s="127"/>
      <c r="AG569" s="127"/>
    </row>
    <row r="570" spans="2:33">
      <c r="B570" s="2044" t="s">
        <v>726</v>
      </c>
      <c r="C570" s="553" t="s">
        <v>725</v>
      </c>
      <c r="D570" s="529">
        <v>200</v>
      </c>
      <c r="E570" s="2396">
        <v>1.0920000000000001</v>
      </c>
      <c r="F570" s="395">
        <v>6.3E-2</v>
      </c>
      <c r="G570" s="395">
        <v>0.25800000000000001</v>
      </c>
      <c r="H570" s="1050">
        <v>27.774000000000001</v>
      </c>
      <c r="I570" s="2397">
        <v>226.018</v>
      </c>
      <c r="J570" s="1446">
        <v>180.6</v>
      </c>
      <c r="K570" s="395">
        <v>36</v>
      </c>
      <c r="L570" s="1446">
        <v>0.78500000000000003</v>
      </c>
      <c r="M570" s="1446">
        <v>133.29</v>
      </c>
      <c r="N570" s="1446">
        <v>0</v>
      </c>
      <c r="O570" s="1446">
        <v>5.4000000000000001E-4</v>
      </c>
      <c r="P570" s="2402">
        <v>6.8000000000000005E-2</v>
      </c>
      <c r="Q570" s="525">
        <v>86</v>
      </c>
      <c r="R570" s="1209"/>
      <c r="S570" s="2823"/>
      <c r="T570" s="122"/>
      <c r="U570" s="118"/>
      <c r="V570" s="402"/>
      <c r="W570" s="402"/>
      <c r="X570" s="218"/>
      <c r="Y570" s="127"/>
      <c r="Z570" s="770"/>
      <c r="AA570" s="127"/>
      <c r="AB570" s="127"/>
      <c r="AC570" s="127"/>
      <c r="AD570" s="127"/>
      <c r="AE570" s="127"/>
      <c r="AF570" s="127"/>
      <c r="AG570" s="127"/>
    </row>
    <row r="571" spans="2:33">
      <c r="B571" s="1444" t="s">
        <v>9</v>
      </c>
      <c r="C571" s="432" t="s">
        <v>10</v>
      </c>
      <c r="D571" s="1380">
        <v>50</v>
      </c>
      <c r="E571" s="1446">
        <v>0.1</v>
      </c>
      <c r="F571" s="1446">
        <v>0.02</v>
      </c>
      <c r="G571" s="1446">
        <v>1.7000000000000001E-2</v>
      </c>
      <c r="H571" s="1121">
        <v>0</v>
      </c>
      <c r="I571" s="2459">
        <v>79.17</v>
      </c>
      <c r="J571" s="1446">
        <v>64.5</v>
      </c>
      <c r="K571" s="1446">
        <v>20.5</v>
      </c>
      <c r="L571" s="2402">
        <v>0.05</v>
      </c>
      <c r="M571" s="1446">
        <v>37.167000000000002</v>
      </c>
      <c r="N571" s="1446">
        <v>0</v>
      </c>
      <c r="O571" s="1446">
        <v>0</v>
      </c>
      <c r="P571" s="2401">
        <v>0</v>
      </c>
      <c r="Q571" s="525">
        <v>18</v>
      </c>
      <c r="S571" s="698"/>
      <c r="T571" s="139"/>
      <c r="U571" s="118"/>
      <c r="V571" s="138"/>
      <c r="W571" s="138"/>
      <c r="X571" s="218"/>
      <c r="Y571" s="127"/>
      <c r="Z571" s="683"/>
      <c r="AA571" s="127"/>
      <c r="AB571" s="127"/>
      <c r="AC571" s="127"/>
      <c r="AD571" s="127"/>
      <c r="AE571" s="127"/>
      <c r="AF571" s="127"/>
      <c r="AG571" s="127"/>
    </row>
    <row r="572" spans="2:33">
      <c r="B572" s="2049" t="s">
        <v>9</v>
      </c>
      <c r="C572" s="524" t="s">
        <v>643</v>
      </c>
      <c r="D572" s="1382">
        <v>40</v>
      </c>
      <c r="E572" s="396">
        <v>0</v>
      </c>
      <c r="F572" s="398">
        <v>0.08</v>
      </c>
      <c r="G572" s="398">
        <v>0</v>
      </c>
      <c r="H572" s="730">
        <v>0</v>
      </c>
      <c r="I572" s="296">
        <v>33.200000000000003</v>
      </c>
      <c r="J572" s="296">
        <v>60.54</v>
      </c>
      <c r="K572" s="390">
        <v>19.68</v>
      </c>
      <c r="L572" s="296">
        <v>0.04</v>
      </c>
      <c r="M572" s="296">
        <v>57.6</v>
      </c>
      <c r="N572" s="296">
        <v>1E-3</v>
      </c>
      <c r="O572" s="1193">
        <v>2.0000000000000001E-4</v>
      </c>
      <c r="P572" s="1138">
        <v>0</v>
      </c>
      <c r="Q572" s="525">
        <v>19</v>
      </c>
      <c r="R572" s="1301"/>
      <c r="S572" s="41"/>
      <c r="T572" s="122"/>
      <c r="U572" s="118"/>
      <c r="V572" s="138"/>
      <c r="W572" s="138"/>
      <c r="X572" s="218"/>
      <c r="Y572" s="127"/>
      <c r="Z572" s="683"/>
      <c r="AA572" s="127"/>
      <c r="AB572" s="127"/>
      <c r="AC572" s="127"/>
      <c r="AD572" s="127"/>
      <c r="AE572" s="127"/>
      <c r="AF572" s="127"/>
      <c r="AG572" s="127"/>
    </row>
    <row r="573" spans="2:33" ht="15.75" thickBot="1">
      <c r="B573" s="2486" t="s">
        <v>728</v>
      </c>
      <c r="C573" s="239" t="s">
        <v>736</v>
      </c>
      <c r="D573" s="544">
        <v>105</v>
      </c>
      <c r="E573" s="1446">
        <v>7.35</v>
      </c>
      <c r="F573" s="1446">
        <v>3.2000000000000001E-2</v>
      </c>
      <c r="G573" s="1446">
        <v>2.1000000000000001E-2</v>
      </c>
      <c r="H573" s="1050">
        <v>0</v>
      </c>
      <c r="I573" s="1446">
        <v>16.8</v>
      </c>
      <c r="J573" s="1446">
        <v>11.55</v>
      </c>
      <c r="K573" s="1446">
        <v>9.4499999999999993</v>
      </c>
      <c r="L573" s="1446">
        <v>2.31</v>
      </c>
      <c r="M573" s="1446">
        <v>55.545000000000002</v>
      </c>
      <c r="N573" s="1446">
        <v>1.0999999999999999E-2</v>
      </c>
      <c r="O573" s="1446">
        <v>0</v>
      </c>
      <c r="P573" s="1446">
        <v>0.28399999999999997</v>
      </c>
      <c r="Q573" s="719">
        <v>69</v>
      </c>
      <c r="R573" s="1301"/>
      <c r="S573" s="56"/>
      <c r="T573" s="135"/>
      <c r="U573" s="127"/>
      <c r="V573" s="402"/>
      <c r="W573" s="138"/>
      <c r="X573" s="218"/>
      <c r="Y573" s="127"/>
      <c r="Z573" s="770"/>
      <c r="AA573" s="127"/>
      <c r="AB573" s="127"/>
      <c r="AC573" s="127"/>
      <c r="AD573" s="127"/>
      <c r="AE573" s="127"/>
      <c r="AF573" s="127"/>
      <c r="AG573" s="127"/>
    </row>
    <row r="574" spans="2:33">
      <c r="B574" s="1231" t="s">
        <v>262</v>
      </c>
      <c r="D574" s="209">
        <f>SUM(D567:D573)</f>
        <v>665</v>
      </c>
      <c r="E574" s="534">
        <f t="shared" ref="E574:P574" si="108">SUM(E567:E573)</f>
        <v>9.1419999999999995</v>
      </c>
      <c r="F574" s="1075">
        <f t="shared" si="108"/>
        <v>0.4880000000000001</v>
      </c>
      <c r="G574" s="1075">
        <f t="shared" si="108"/>
        <v>0.53300000000000003</v>
      </c>
      <c r="H574" s="1222">
        <f t="shared" si="108"/>
        <v>208.774</v>
      </c>
      <c r="I574" s="1222">
        <f t="shared" si="108"/>
        <v>505.52800000000002</v>
      </c>
      <c r="J574" s="1075">
        <f t="shared" si="108"/>
        <v>410.19000000000005</v>
      </c>
      <c r="K574" s="1075">
        <f t="shared" si="108"/>
        <v>94.590000000000018</v>
      </c>
      <c r="L574" s="1075">
        <f t="shared" si="108"/>
        <v>3.8600000000000003</v>
      </c>
      <c r="M574" s="1075">
        <f t="shared" si="108"/>
        <v>377.02400000000006</v>
      </c>
      <c r="N574" s="1075">
        <f t="shared" si="108"/>
        <v>2.7E-2</v>
      </c>
      <c r="O574" s="1075">
        <f t="shared" si="108"/>
        <v>2.1239999999999998E-2</v>
      </c>
      <c r="P574" s="1218">
        <f t="shared" si="108"/>
        <v>0.89000000000000012</v>
      </c>
      <c r="Q574" s="1295"/>
      <c r="R574" s="359"/>
      <c r="S574" s="138"/>
      <c r="T574" s="122"/>
      <c r="U574" s="118"/>
      <c r="V574" s="660"/>
      <c r="W574" s="2082"/>
      <c r="X574" s="2082"/>
      <c r="Y574" s="263"/>
      <c r="Z574" s="446"/>
      <c r="AA574" s="127"/>
      <c r="AB574" s="127"/>
      <c r="AC574" s="127"/>
      <c r="AD574" s="127"/>
      <c r="AE574" s="127"/>
      <c r="AF574" s="127"/>
      <c r="AG574" s="127"/>
    </row>
    <row r="575" spans="2:33">
      <c r="B575" s="1197"/>
      <c r="C575" s="1198" t="s">
        <v>11</v>
      </c>
      <c r="D575" s="2024">
        <v>0.25</v>
      </c>
      <c r="E575" s="1329">
        <v>17.5</v>
      </c>
      <c r="F575" s="2479">
        <v>0.35</v>
      </c>
      <c r="G575" s="1326">
        <v>0.4</v>
      </c>
      <c r="H575" s="1331">
        <v>225</v>
      </c>
      <c r="I575" s="1327">
        <v>300</v>
      </c>
      <c r="J575" s="1326">
        <v>300</v>
      </c>
      <c r="K575" s="1331">
        <v>75</v>
      </c>
      <c r="L575" s="2479">
        <v>4.5</v>
      </c>
      <c r="M575" s="1332">
        <v>300</v>
      </c>
      <c r="N575" s="2479">
        <v>2.5000000000000001E-2</v>
      </c>
      <c r="O575" s="1326">
        <v>1.2500000000000001E-2</v>
      </c>
      <c r="P575" s="1331">
        <v>1</v>
      </c>
      <c r="Q575" s="1295"/>
      <c r="S575" s="138"/>
      <c r="T575" s="122"/>
      <c r="U575" s="118"/>
      <c r="V575" s="981"/>
      <c r="W575" s="981"/>
      <c r="X575" s="981"/>
      <c r="Y575" s="853"/>
      <c r="Z575" s="143"/>
      <c r="AA575" s="127"/>
      <c r="AB575" s="127"/>
      <c r="AC575" s="127"/>
      <c r="AD575" s="127"/>
      <c r="AE575" s="127"/>
      <c r="AF575" s="127"/>
      <c r="AG575" s="127"/>
    </row>
    <row r="576" spans="2:33" ht="15.75" thickBot="1">
      <c r="B576" s="292"/>
      <c r="C576" s="1176" t="s">
        <v>657</v>
      </c>
      <c r="D576" s="1177" t="s">
        <v>259</v>
      </c>
      <c r="E576" s="1223">
        <f t="shared" ref="E576:P576" si="109">(E574*100/E598)-25</f>
        <v>-11.940000000000001</v>
      </c>
      <c r="F576" s="1224">
        <f t="shared" si="109"/>
        <v>9.8571428571428683</v>
      </c>
      <c r="G576" s="1224">
        <f t="shared" si="109"/>
        <v>8.3125</v>
      </c>
      <c r="H576" s="1224">
        <f t="shared" si="109"/>
        <v>-1.8028888888888872</v>
      </c>
      <c r="I576" s="1224">
        <f t="shared" si="109"/>
        <v>17.127333333333333</v>
      </c>
      <c r="J576" s="1224">
        <f t="shared" si="109"/>
        <v>9.1825000000000045</v>
      </c>
      <c r="K576" s="1224">
        <f t="shared" si="109"/>
        <v>6.5300000000000047</v>
      </c>
      <c r="L576" s="1224">
        <f t="shared" si="109"/>
        <v>-3.5555555555555536</v>
      </c>
      <c r="M576" s="1224">
        <f t="shared" si="109"/>
        <v>6.4186666666666738</v>
      </c>
      <c r="N576" s="1224">
        <f t="shared" si="109"/>
        <v>2</v>
      </c>
      <c r="O576" s="1224">
        <f t="shared" si="109"/>
        <v>17.47999999999999</v>
      </c>
      <c r="P576" s="1239">
        <f t="shared" si="109"/>
        <v>-2.7499999999999964</v>
      </c>
      <c r="Q576" s="1295"/>
      <c r="R576" s="368"/>
      <c r="S576" s="39"/>
      <c r="T576" s="122"/>
      <c r="U576" s="118"/>
      <c r="V576" s="402"/>
      <c r="W576" s="402"/>
      <c r="X576" s="402"/>
      <c r="Y576" s="143"/>
      <c r="Z576" s="143"/>
      <c r="AA576" s="127"/>
      <c r="AB576" s="127"/>
      <c r="AC576" s="127"/>
      <c r="AD576" s="127"/>
      <c r="AE576" s="127"/>
      <c r="AF576" s="127"/>
      <c r="AG576" s="127"/>
    </row>
    <row r="577" spans="2:33">
      <c r="B577" s="104"/>
      <c r="C577" s="728" t="s">
        <v>141</v>
      </c>
      <c r="D577" s="61"/>
      <c r="E577" s="1280"/>
      <c r="F577" s="1281"/>
      <c r="G577" s="1281"/>
      <c r="H577" s="1282"/>
      <c r="I577" s="1283"/>
      <c r="J577" s="1282"/>
      <c r="K577" s="1283"/>
      <c r="L577" s="1283"/>
      <c r="M577" s="1282"/>
      <c r="N577" s="1283"/>
      <c r="O577" s="1283"/>
      <c r="P577" s="1281"/>
      <c r="Q577" s="1295"/>
      <c r="R577" s="368"/>
      <c r="S577" s="148"/>
      <c r="T577" s="215"/>
      <c r="U577" s="127"/>
      <c r="V577" s="143"/>
      <c r="W577" s="143"/>
      <c r="X577" s="143"/>
      <c r="Y577" s="143"/>
      <c r="Z577" s="143"/>
      <c r="AA577" s="127"/>
      <c r="AB577" s="127"/>
      <c r="AC577" s="127"/>
      <c r="AD577" s="127"/>
      <c r="AE577" s="127"/>
      <c r="AF577" s="127"/>
      <c r="AG577" s="127"/>
    </row>
    <row r="578" spans="2:33">
      <c r="B578" s="526" t="s">
        <v>827</v>
      </c>
      <c r="C578" s="2669" t="s">
        <v>850</v>
      </c>
      <c r="D578" s="313">
        <v>60</v>
      </c>
      <c r="E578" s="1446">
        <v>1.08</v>
      </c>
      <c r="F578" s="1446">
        <v>3.5999999999999997E-2</v>
      </c>
      <c r="G578" s="1446">
        <v>1.7000000000000001E-2</v>
      </c>
      <c r="H578" s="1121">
        <v>0</v>
      </c>
      <c r="I578" s="1446">
        <v>13.8</v>
      </c>
      <c r="J578" s="1446">
        <v>30.6</v>
      </c>
      <c r="K578" s="1446">
        <v>16.8</v>
      </c>
      <c r="L578" s="1446">
        <v>0.378</v>
      </c>
      <c r="M578" s="296">
        <v>115</v>
      </c>
      <c r="N578" s="1193">
        <v>9.0899999999999995E-2</v>
      </c>
      <c r="O578" s="296">
        <v>0</v>
      </c>
      <c r="P578" s="1138">
        <v>0.46</v>
      </c>
      <c r="Q578" s="525">
        <v>13</v>
      </c>
      <c r="R578" s="384"/>
      <c r="S578" s="106"/>
      <c r="T578" s="135"/>
      <c r="U578" s="703"/>
      <c r="V578" s="138"/>
      <c r="W578" s="138"/>
      <c r="X578" s="218"/>
      <c r="Y578" s="127"/>
      <c r="Z578" s="683"/>
      <c r="AA578" s="127"/>
      <c r="AB578" s="127"/>
      <c r="AC578" s="127"/>
      <c r="AD578" s="127"/>
      <c r="AE578" s="127"/>
      <c r="AF578" s="127"/>
      <c r="AG578" s="127"/>
    </row>
    <row r="579" spans="2:33">
      <c r="B579" s="1041" t="s">
        <v>9</v>
      </c>
      <c r="C579" s="306" t="s">
        <v>361</v>
      </c>
      <c r="D579" s="529">
        <v>52</v>
      </c>
      <c r="E579" s="270">
        <v>0</v>
      </c>
      <c r="F579" s="390">
        <v>0</v>
      </c>
      <c r="G579" s="390">
        <v>0</v>
      </c>
      <c r="H579" s="1050">
        <v>0</v>
      </c>
      <c r="I579" s="296">
        <v>0</v>
      </c>
      <c r="J579" s="296">
        <v>0</v>
      </c>
      <c r="K579" s="390">
        <v>0</v>
      </c>
      <c r="L579" s="296">
        <v>0</v>
      </c>
      <c r="M579" s="296">
        <v>0</v>
      </c>
      <c r="N579" s="296">
        <v>0</v>
      </c>
      <c r="O579" s="296">
        <v>0</v>
      </c>
      <c r="P579" s="1194">
        <v>0</v>
      </c>
      <c r="Q579" s="525">
        <v>20</v>
      </c>
      <c r="R579" s="71"/>
      <c r="S579" s="11"/>
      <c r="T579" s="135"/>
      <c r="U579" s="11"/>
      <c r="V579" s="402"/>
      <c r="W579" s="402"/>
      <c r="X579" s="218"/>
      <c r="Y579" s="127"/>
      <c r="Z579" s="683"/>
      <c r="AA579" s="127"/>
      <c r="AB579" s="127"/>
      <c r="AC579" s="127"/>
      <c r="AD579" s="127"/>
      <c r="AE579" s="127"/>
      <c r="AF579" s="127"/>
      <c r="AG579" s="127"/>
    </row>
    <row r="580" spans="2:33">
      <c r="B580" s="2044" t="s">
        <v>825</v>
      </c>
      <c r="C580" s="1492" t="s">
        <v>460</v>
      </c>
      <c r="D580" s="559">
        <v>250</v>
      </c>
      <c r="E580" s="2426">
        <v>3.1880000000000002</v>
      </c>
      <c r="F580" s="2427">
        <v>2.5000000000000001E-2</v>
      </c>
      <c r="G580" s="2427">
        <v>0.1</v>
      </c>
      <c r="H580" s="2428">
        <v>61.027000000000001</v>
      </c>
      <c r="I580" s="2429">
        <v>29.95</v>
      </c>
      <c r="J580" s="2429">
        <v>92.188999999999993</v>
      </c>
      <c r="K580" s="2429">
        <v>10.786</v>
      </c>
      <c r="L580" s="2429">
        <v>0.78200000000000003</v>
      </c>
      <c r="M580" s="2429">
        <v>91.6</v>
      </c>
      <c r="N580" s="2429">
        <v>4.0000000000000001E-3</v>
      </c>
      <c r="O580" s="2429">
        <v>0</v>
      </c>
      <c r="P580" s="2822">
        <v>0.434</v>
      </c>
      <c r="Q580" s="732">
        <v>29</v>
      </c>
      <c r="R580" s="368"/>
      <c r="S580" s="138"/>
      <c r="T580" s="122"/>
      <c r="U580" s="118"/>
      <c r="V580" s="181"/>
      <c r="W580" s="181"/>
      <c r="X580" s="218"/>
      <c r="Y580" s="127"/>
      <c r="Z580" s="770"/>
      <c r="AA580" s="127"/>
      <c r="AB580" s="127"/>
      <c r="AC580" s="127"/>
      <c r="AD580" s="127"/>
      <c r="AE580" s="127"/>
      <c r="AF580" s="127"/>
      <c r="AG580" s="127"/>
    </row>
    <row r="581" spans="2:33">
      <c r="B581" s="2794" t="s">
        <v>826</v>
      </c>
      <c r="C581" s="1496" t="s">
        <v>461</v>
      </c>
      <c r="D581" s="519">
        <v>100</v>
      </c>
      <c r="E581" s="1575">
        <v>5.53</v>
      </c>
      <c r="F581" s="1576">
        <v>0.21</v>
      </c>
      <c r="G581" s="2180">
        <v>0.112</v>
      </c>
      <c r="H581" s="1603">
        <v>10.519299999999999</v>
      </c>
      <c r="I581" s="2421">
        <v>165.26900000000001</v>
      </c>
      <c r="J581" s="1604">
        <v>99.462000000000003</v>
      </c>
      <c r="K581" s="1604">
        <v>6.2329999999999997</v>
      </c>
      <c r="L581" s="1604">
        <v>3.3769999999999998</v>
      </c>
      <c r="M581" s="1604">
        <v>55.54</v>
      </c>
      <c r="N581" s="1604">
        <v>2E-3</v>
      </c>
      <c r="O581" s="1604">
        <v>0</v>
      </c>
      <c r="P581" s="2491">
        <v>0.44</v>
      </c>
      <c r="Q581" s="551">
        <v>50</v>
      </c>
      <c r="R581" s="71"/>
      <c r="S581" s="2039"/>
      <c r="T581" s="122"/>
      <c r="U581" s="401"/>
      <c r="V581" s="402"/>
      <c r="W581" s="402"/>
      <c r="X581" s="218"/>
      <c r="Y581" s="127"/>
      <c r="Z581" s="683"/>
      <c r="AA581" s="127"/>
      <c r="AB581" s="127"/>
      <c r="AC581" s="127"/>
      <c r="AD581" s="127"/>
      <c r="AE581" s="127"/>
      <c r="AF581" s="127"/>
      <c r="AG581" s="127"/>
    </row>
    <row r="582" spans="2:33">
      <c r="B582" s="2836" t="s">
        <v>906</v>
      </c>
      <c r="C582" s="326" t="s">
        <v>353</v>
      </c>
      <c r="D582" s="519" t="s">
        <v>664</v>
      </c>
      <c r="E582" s="2448">
        <v>8.3450000000000006</v>
      </c>
      <c r="F582" s="397">
        <v>0.12</v>
      </c>
      <c r="G582" s="2432">
        <v>0.11</v>
      </c>
      <c r="H582" s="1195">
        <v>63.08</v>
      </c>
      <c r="I582" s="2437">
        <v>17.2</v>
      </c>
      <c r="J582" s="702">
        <v>13.69</v>
      </c>
      <c r="K582" s="2437">
        <v>9.391</v>
      </c>
      <c r="L582" s="1233">
        <v>1.115</v>
      </c>
      <c r="M582" s="2437">
        <v>1.53</v>
      </c>
      <c r="N582" s="1233">
        <v>7.0000000000000001E-3</v>
      </c>
      <c r="O582" s="2437">
        <v>3.0000000000000001E-3</v>
      </c>
      <c r="P582" s="2425">
        <v>6.0000000000000001E-3</v>
      </c>
      <c r="Q582" s="560">
        <v>45</v>
      </c>
      <c r="R582" s="359"/>
      <c r="S582" s="137"/>
      <c r="T582" s="122"/>
      <c r="U582" s="118"/>
      <c r="V582" s="402"/>
      <c r="W582" s="402"/>
      <c r="X582" s="218"/>
      <c r="Y582" s="127"/>
      <c r="Z582" s="770"/>
      <c r="AA582" s="127"/>
      <c r="AB582" s="127"/>
      <c r="AC582" s="127"/>
      <c r="AD582" s="127"/>
      <c r="AE582" s="127"/>
      <c r="AF582" s="127"/>
      <c r="AG582" s="127"/>
    </row>
    <row r="583" spans="2:33">
      <c r="B583" s="2064"/>
      <c r="C583" s="207" t="s">
        <v>563</v>
      </c>
      <c r="D583" s="561"/>
      <c r="E583" s="700"/>
      <c r="F583" s="701"/>
      <c r="G583" s="361"/>
      <c r="H583" s="1245"/>
      <c r="J583" s="1080"/>
      <c r="L583" s="1080"/>
      <c r="N583" s="1080"/>
      <c r="P583" s="922"/>
      <c r="Q583" s="566"/>
      <c r="R583" s="71"/>
      <c r="S583" s="148"/>
      <c r="T583" s="122"/>
      <c r="U583" s="127"/>
      <c r="V583" s="217"/>
      <c r="W583" s="217"/>
      <c r="X583" s="750"/>
      <c r="Y583" s="127"/>
      <c r="Z583" s="136"/>
      <c r="AA583" s="127"/>
      <c r="AB583" s="127"/>
      <c r="AC583" s="127"/>
      <c r="AD583" s="127"/>
      <c r="AE583" s="127"/>
      <c r="AF583" s="127"/>
      <c r="AG583" s="127"/>
    </row>
    <row r="584" spans="2:33">
      <c r="B584" s="1444" t="s">
        <v>620</v>
      </c>
      <c r="C584" s="1476" t="s">
        <v>196</v>
      </c>
      <c r="D584" s="529">
        <v>200</v>
      </c>
      <c r="E584" s="2396">
        <v>0.02</v>
      </c>
      <c r="F584" s="395">
        <v>0</v>
      </c>
      <c r="G584" s="395">
        <v>0</v>
      </c>
      <c r="H584" s="1121">
        <v>15</v>
      </c>
      <c r="I584" s="1446">
        <v>49.1</v>
      </c>
      <c r="J584" s="1446">
        <v>4.3</v>
      </c>
      <c r="K584" s="1446">
        <v>2.1</v>
      </c>
      <c r="L584" s="1446">
        <v>0.09</v>
      </c>
      <c r="M584" s="1446">
        <v>0.17</v>
      </c>
      <c r="N584" s="1446">
        <v>0</v>
      </c>
      <c r="O584" s="1446">
        <v>0</v>
      </c>
      <c r="P584" s="2401">
        <v>0</v>
      </c>
      <c r="Q584" s="525">
        <v>81</v>
      </c>
      <c r="R584" s="359"/>
      <c r="S584" s="137"/>
      <c r="T584" s="122"/>
      <c r="U584" s="137"/>
      <c r="V584" s="402"/>
      <c r="W584" s="402"/>
      <c r="X584" s="218"/>
      <c r="Y584" s="127"/>
      <c r="Z584" s="683"/>
      <c r="AA584" s="127"/>
      <c r="AB584" s="127"/>
      <c r="AC584" s="127"/>
      <c r="AD584" s="127"/>
      <c r="AE584" s="127"/>
      <c r="AF584" s="127"/>
      <c r="AG584" s="127"/>
    </row>
    <row r="585" spans="2:33" ht="11.25" customHeight="1">
      <c r="B585" s="1041" t="s">
        <v>9</v>
      </c>
      <c r="C585" s="1476" t="s">
        <v>10</v>
      </c>
      <c r="D585" s="1380">
        <v>50</v>
      </c>
      <c r="E585" s="1446">
        <v>0.08</v>
      </c>
      <c r="F585" s="1446">
        <v>1.6E-2</v>
      </c>
      <c r="G585" s="1446">
        <v>1.3299999999999999E-2</v>
      </c>
      <c r="H585" s="1121">
        <v>0</v>
      </c>
      <c r="I585" s="1446">
        <v>63.332999999999998</v>
      </c>
      <c r="J585" s="1446">
        <v>51.6</v>
      </c>
      <c r="K585" s="1446">
        <v>16.399999999999999</v>
      </c>
      <c r="L585" s="1446">
        <v>0.04</v>
      </c>
      <c r="M585" s="1446">
        <v>29.733000000000001</v>
      </c>
      <c r="N585" s="1446">
        <v>0</v>
      </c>
      <c r="O585" s="1446">
        <v>0</v>
      </c>
      <c r="P585" s="2401">
        <v>0</v>
      </c>
      <c r="Q585" s="525">
        <v>18</v>
      </c>
      <c r="R585" s="71"/>
      <c r="S585" s="106"/>
      <c r="T585" s="122"/>
      <c r="U585" s="127"/>
      <c r="V585" s="138"/>
      <c r="W585" s="138"/>
      <c r="X585" s="218"/>
      <c r="Y585" s="127"/>
      <c r="Z585" s="683"/>
      <c r="AA585" s="127"/>
      <c r="AB585" s="127"/>
      <c r="AC585" s="127"/>
      <c r="AD585" s="127"/>
      <c r="AE585" s="127"/>
      <c r="AF585" s="127"/>
      <c r="AG585" s="127"/>
    </row>
    <row r="586" spans="2:33" ht="15.75" thickBot="1">
      <c r="B586" s="2809" t="s">
        <v>9</v>
      </c>
      <c r="C586" s="432" t="s">
        <v>643</v>
      </c>
      <c r="D586" s="544">
        <v>30</v>
      </c>
      <c r="E586" s="396">
        <v>0</v>
      </c>
      <c r="F586" s="398">
        <v>0.06</v>
      </c>
      <c r="G586" s="398">
        <v>0</v>
      </c>
      <c r="H586" s="1115">
        <v>0</v>
      </c>
      <c r="I586" s="388">
        <v>24.9</v>
      </c>
      <c r="J586" s="388">
        <v>58.2</v>
      </c>
      <c r="K586" s="398">
        <v>17.100000000000001</v>
      </c>
      <c r="L586" s="388">
        <v>0.03</v>
      </c>
      <c r="M586" s="388">
        <v>43.2</v>
      </c>
      <c r="N586" s="388">
        <v>1E-3</v>
      </c>
      <c r="O586" s="388">
        <v>0</v>
      </c>
      <c r="P586" s="1196">
        <v>0</v>
      </c>
      <c r="Q586" s="525">
        <v>19</v>
      </c>
      <c r="R586" s="359"/>
      <c r="S586" s="1367"/>
      <c r="T586" s="122"/>
      <c r="U586" s="116"/>
      <c r="V586" s="138"/>
      <c r="W586" s="138"/>
      <c r="X586" s="218"/>
      <c r="Y586" s="127"/>
      <c r="Z586" s="683"/>
      <c r="AA586" s="127"/>
      <c r="AB586" s="127"/>
      <c r="AC586" s="127"/>
      <c r="AD586" s="127"/>
      <c r="AE586" s="127"/>
      <c r="AF586" s="127"/>
      <c r="AG586" s="127"/>
    </row>
    <row r="587" spans="2:33">
      <c r="B587" s="1231" t="s">
        <v>247</v>
      </c>
      <c r="C587" s="2080"/>
      <c r="D587" s="2074">
        <f>D578+D579+D580+D581+D584+D585+D586+150+30</f>
        <v>922</v>
      </c>
      <c r="E587" s="545">
        <f t="shared" ref="E587:P587" si="110">SUM(E578:E586)</f>
        <v>18.242999999999999</v>
      </c>
      <c r="F587" s="1075">
        <f t="shared" si="110"/>
        <v>0.46700000000000003</v>
      </c>
      <c r="G587" s="1075">
        <f t="shared" si="110"/>
        <v>0.3523</v>
      </c>
      <c r="H587" s="1222">
        <f t="shared" si="110"/>
        <v>149.62630000000001</v>
      </c>
      <c r="I587" s="1222">
        <f t="shared" si="110"/>
        <v>363.55200000000002</v>
      </c>
      <c r="J587" s="1075">
        <f t="shared" si="110"/>
        <v>350.041</v>
      </c>
      <c r="K587" s="1075">
        <f t="shared" si="110"/>
        <v>78.81</v>
      </c>
      <c r="L587" s="1075">
        <f t="shared" si="110"/>
        <v>5.8120000000000003</v>
      </c>
      <c r="M587" s="1075">
        <f t="shared" si="110"/>
        <v>336.77299999999997</v>
      </c>
      <c r="N587" s="1075">
        <f t="shared" si="110"/>
        <v>0.10490000000000001</v>
      </c>
      <c r="O587" s="1075">
        <f t="shared" si="110"/>
        <v>3.0000000000000001E-3</v>
      </c>
      <c r="P587" s="1218">
        <f t="shared" si="110"/>
        <v>1.34</v>
      </c>
      <c r="Q587" s="1295"/>
      <c r="S587" s="127"/>
      <c r="T587" s="122"/>
      <c r="U587" s="127"/>
      <c r="V587" s="660"/>
      <c r="W587" s="2082"/>
      <c r="X587" s="2082"/>
      <c r="Y587" s="263"/>
      <c r="Z587" s="446"/>
      <c r="AA587" s="127"/>
      <c r="AB587" s="127"/>
      <c r="AC587" s="127"/>
      <c r="AD587" s="127"/>
      <c r="AE587" s="127"/>
      <c r="AF587" s="127"/>
      <c r="AG587" s="127"/>
    </row>
    <row r="588" spans="2:33" ht="13.5" customHeight="1" thickBot="1">
      <c r="B588" s="1197"/>
      <c r="C588" s="2052" t="s">
        <v>11</v>
      </c>
      <c r="D588" s="2026">
        <v>0.35</v>
      </c>
      <c r="E588" s="1333">
        <v>24.5</v>
      </c>
      <c r="F588" s="1334">
        <v>0.49</v>
      </c>
      <c r="G588" s="1335">
        <v>0.56000000000000005</v>
      </c>
      <c r="H588" s="2553">
        <v>315</v>
      </c>
      <c r="I588" s="1337">
        <v>420</v>
      </c>
      <c r="J588" s="1335">
        <v>420</v>
      </c>
      <c r="K588" s="2553">
        <v>105</v>
      </c>
      <c r="L588" s="1334">
        <v>6.3</v>
      </c>
      <c r="M588" s="2554">
        <v>420</v>
      </c>
      <c r="N588" s="1334">
        <v>3.5000000000000003E-2</v>
      </c>
      <c r="O588" s="1335">
        <v>1.7500000000000002E-2</v>
      </c>
      <c r="P588" s="2553">
        <v>1.4</v>
      </c>
      <c r="Q588" s="1295"/>
      <c r="R588" s="368"/>
      <c r="S588" s="138"/>
      <c r="T588" s="122"/>
      <c r="U588" s="118"/>
      <c r="V588" s="981"/>
      <c r="W588" s="981"/>
      <c r="X588" s="981"/>
      <c r="Y588" s="853"/>
      <c r="Z588" s="143"/>
      <c r="AA588" s="127"/>
      <c r="AB588" s="127"/>
      <c r="AC588" s="127"/>
      <c r="AD588" s="127"/>
      <c r="AE588" s="127"/>
      <c r="AF588" s="127"/>
      <c r="AG588" s="127"/>
    </row>
    <row r="589" spans="2:33" ht="15.75" thickBot="1">
      <c r="B589" s="292"/>
      <c r="C589" s="1176" t="s">
        <v>657</v>
      </c>
      <c r="D589" s="1177" t="s">
        <v>259</v>
      </c>
      <c r="E589" s="1223">
        <f t="shared" ref="E589:P589" si="111">(E587*100/E598)-35</f>
        <v>-8.9385714285714286</v>
      </c>
      <c r="F589" s="1224">
        <f t="shared" si="111"/>
        <v>-1.6428571428571388</v>
      </c>
      <c r="G589" s="1224">
        <f t="shared" si="111"/>
        <v>-12.981250000000003</v>
      </c>
      <c r="H589" s="1224">
        <f t="shared" si="111"/>
        <v>-18.374855555555555</v>
      </c>
      <c r="I589" s="1224">
        <f t="shared" si="111"/>
        <v>-4.7039999999999971</v>
      </c>
      <c r="J589" s="1224">
        <f t="shared" si="111"/>
        <v>-5.8299166666666693</v>
      </c>
      <c r="K589" s="1224">
        <f t="shared" si="111"/>
        <v>-8.73</v>
      </c>
      <c r="L589" s="1224">
        <f t="shared" si="111"/>
        <v>-2.7111111111111086</v>
      </c>
      <c r="M589" s="1224">
        <f t="shared" si="111"/>
        <v>-6.9355833333333372</v>
      </c>
      <c r="N589" s="1224">
        <f t="shared" si="111"/>
        <v>69.899999999999991</v>
      </c>
      <c r="O589" s="1224">
        <f t="shared" si="111"/>
        <v>-29</v>
      </c>
      <c r="P589" s="1239">
        <f t="shared" si="111"/>
        <v>-1.5</v>
      </c>
      <c r="Q589" s="1295"/>
      <c r="R589" s="368"/>
      <c r="S589" s="138"/>
      <c r="T589" s="122"/>
      <c r="U589" s="118"/>
      <c r="V589" s="402"/>
      <c r="W589" s="402"/>
      <c r="X589" s="402"/>
      <c r="Y589" s="143"/>
      <c r="Z589" s="143"/>
      <c r="AA589" s="127"/>
      <c r="AB589" s="127"/>
      <c r="AC589" s="127"/>
      <c r="AD589" s="127"/>
      <c r="AE589" s="127"/>
      <c r="AF589" s="127"/>
      <c r="AG589" s="127"/>
    </row>
    <row r="590" spans="2:33">
      <c r="B590" s="518"/>
      <c r="C590" s="202" t="s">
        <v>303</v>
      </c>
      <c r="D590" s="104"/>
      <c r="E590" s="795"/>
      <c r="F590" s="212"/>
      <c r="G590" s="212"/>
      <c r="H590" s="1093"/>
      <c r="I590" s="1093"/>
      <c r="J590" s="1093"/>
      <c r="K590" s="1093"/>
      <c r="L590" s="1093"/>
      <c r="M590" s="1093"/>
      <c r="N590" s="1093"/>
      <c r="O590" s="1093"/>
      <c r="P590" s="1216"/>
      <c r="Q590" s="1295"/>
      <c r="S590" s="127"/>
      <c r="T590" s="136"/>
      <c r="U590" s="127"/>
      <c r="V590" s="143"/>
      <c r="W590" s="143"/>
      <c r="X590" s="143"/>
      <c r="Y590" s="143"/>
      <c r="Z590" s="143"/>
      <c r="AA590" s="127"/>
      <c r="AB590" s="127"/>
      <c r="AC590" s="127"/>
      <c r="AD590" s="127"/>
      <c r="AE590" s="127"/>
      <c r="AF590" s="127"/>
      <c r="AG590" s="127"/>
    </row>
    <row r="591" spans="2:33">
      <c r="B591" s="526" t="s">
        <v>856</v>
      </c>
      <c r="C591" s="528" t="s">
        <v>140</v>
      </c>
      <c r="D591" s="529">
        <v>200</v>
      </c>
      <c r="E591" s="2396">
        <v>4</v>
      </c>
      <c r="F591" s="395">
        <v>0.02</v>
      </c>
      <c r="G591" s="395">
        <v>0.02</v>
      </c>
      <c r="H591" s="1121">
        <v>0</v>
      </c>
      <c r="I591" s="1446">
        <v>14</v>
      </c>
      <c r="J591" s="1446">
        <v>14</v>
      </c>
      <c r="K591" s="395">
        <v>8</v>
      </c>
      <c r="L591" s="1446">
        <v>1.1679999999999999</v>
      </c>
      <c r="M591" s="1446">
        <v>99.6</v>
      </c>
      <c r="N591" s="1446">
        <v>2E-3</v>
      </c>
      <c r="O591" s="1446">
        <v>0</v>
      </c>
      <c r="P591" s="2402">
        <v>0</v>
      </c>
      <c r="Q591" s="552">
        <v>72</v>
      </c>
      <c r="S591" s="127"/>
      <c r="T591" s="136"/>
      <c r="U591" s="127"/>
      <c r="V591" s="138"/>
      <c r="W591" s="138"/>
      <c r="X591" s="218"/>
      <c r="Y591" s="127"/>
      <c r="Z591" s="127"/>
      <c r="AA591" s="127"/>
      <c r="AB591" s="127"/>
      <c r="AC591" s="127"/>
      <c r="AD591" s="127"/>
      <c r="AE591" s="127"/>
      <c r="AF591" s="127"/>
      <c r="AG591" s="127"/>
    </row>
    <row r="592" spans="2:33">
      <c r="B592" s="2813" t="s">
        <v>638</v>
      </c>
      <c r="C592" s="926" t="s">
        <v>427</v>
      </c>
      <c r="D592" s="806" t="s">
        <v>665</v>
      </c>
      <c r="E592" s="2408">
        <v>5.96</v>
      </c>
      <c r="F592" s="395">
        <v>0.112</v>
      </c>
      <c r="G592" s="395">
        <v>0.13300000000000001</v>
      </c>
      <c r="H592" s="1050">
        <v>100</v>
      </c>
      <c r="I592" s="1446">
        <v>86.35</v>
      </c>
      <c r="J592" s="1446">
        <v>80.2</v>
      </c>
      <c r="K592" s="1604">
        <v>5.8</v>
      </c>
      <c r="L592" s="1446">
        <v>0.61199999999999999</v>
      </c>
      <c r="M592" s="1446">
        <v>23.934999999999999</v>
      </c>
      <c r="N592" s="1446">
        <v>7.0000000000000001E-3</v>
      </c>
      <c r="O592" s="1446">
        <v>0</v>
      </c>
      <c r="P592" s="2402">
        <v>0.4</v>
      </c>
      <c r="Q592" s="542">
        <v>51</v>
      </c>
      <c r="S592" s="11"/>
      <c r="T592" s="47"/>
      <c r="U592" s="11"/>
      <c r="V592" s="402"/>
      <c r="W592" s="402"/>
      <c r="X592" s="218"/>
      <c r="Y592" s="127"/>
      <c r="Z592" s="2814"/>
      <c r="AA592" s="127"/>
      <c r="AB592" s="127"/>
      <c r="AC592" s="127"/>
      <c r="AD592" s="127"/>
      <c r="AE592" s="127"/>
      <c r="AF592" s="127"/>
      <c r="AG592" s="127"/>
    </row>
    <row r="593" spans="2:33" ht="15.75" thickBot="1">
      <c r="B593" s="1041" t="s">
        <v>9</v>
      </c>
      <c r="C593" s="432" t="s">
        <v>643</v>
      </c>
      <c r="D593" s="544">
        <v>20</v>
      </c>
      <c r="E593" s="396">
        <v>0</v>
      </c>
      <c r="F593" s="398">
        <v>0.04</v>
      </c>
      <c r="G593" s="398">
        <v>0</v>
      </c>
      <c r="H593" s="1195">
        <v>0</v>
      </c>
      <c r="I593" s="388">
        <v>16.600000000000001</v>
      </c>
      <c r="J593" s="388">
        <v>38.799999999999997</v>
      </c>
      <c r="K593" s="398">
        <v>11.4</v>
      </c>
      <c r="L593" s="388">
        <v>0.02</v>
      </c>
      <c r="M593" s="388">
        <v>14.865</v>
      </c>
      <c r="N593" s="1221">
        <v>5.0000000000000001E-4</v>
      </c>
      <c r="O593" s="1221">
        <v>2.9999999999999997E-4</v>
      </c>
      <c r="P593" s="1196">
        <v>0</v>
      </c>
      <c r="Q593" s="2078">
        <v>19</v>
      </c>
      <c r="S593" s="11"/>
      <c r="T593" s="47"/>
      <c r="U593" s="11"/>
      <c r="V593" s="138"/>
      <c r="W593" s="138"/>
      <c r="X593" s="750"/>
      <c r="Y593" s="127"/>
      <c r="Z593" s="683"/>
      <c r="AA593" s="127"/>
      <c r="AB593" s="127"/>
      <c r="AC593" s="127"/>
      <c r="AD593" s="127"/>
      <c r="AE593" s="127"/>
      <c r="AF593" s="127"/>
      <c r="AG593" s="127"/>
    </row>
    <row r="594" spans="2:33">
      <c r="B594" s="1231" t="s">
        <v>330</v>
      </c>
      <c r="C594" s="2075"/>
      <c r="D594" s="2074">
        <f>D591+D593+100+30</f>
        <v>350</v>
      </c>
      <c r="E594" s="545">
        <f t="shared" ref="E594:P594" si="112">SUM(E591:E593)</f>
        <v>9.9600000000000009</v>
      </c>
      <c r="F594" s="1075">
        <f t="shared" si="112"/>
        <v>0.17200000000000001</v>
      </c>
      <c r="G594" s="1075">
        <f t="shared" si="112"/>
        <v>0.153</v>
      </c>
      <c r="H594" s="1222">
        <f t="shared" si="112"/>
        <v>100</v>
      </c>
      <c r="I594" s="1222">
        <f t="shared" si="112"/>
        <v>116.94999999999999</v>
      </c>
      <c r="J594" s="1075">
        <f t="shared" si="112"/>
        <v>133</v>
      </c>
      <c r="K594" s="1075">
        <f t="shared" si="112"/>
        <v>25.200000000000003</v>
      </c>
      <c r="L594" s="1075">
        <f t="shared" si="112"/>
        <v>1.7999999999999998</v>
      </c>
      <c r="M594" s="1075">
        <f t="shared" si="112"/>
        <v>138.4</v>
      </c>
      <c r="N594" s="1075">
        <f t="shared" si="112"/>
        <v>9.5000000000000015E-3</v>
      </c>
      <c r="O594" s="1075">
        <f t="shared" si="112"/>
        <v>2.9999999999999997E-4</v>
      </c>
      <c r="P594" s="1232">
        <f t="shared" si="112"/>
        <v>0.4</v>
      </c>
      <c r="Q594" s="357"/>
      <c r="R594" s="71"/>
      <c r="S594" s="11"/>
      <c r="T594" s="47"/>
      <c r="U594" s="11"/>
      <c r="V594" s="660"/>
      <c r="W594" s="2082"/>
      <c r="X594" s="2082"/>
      <c r="Y594" s="263"/>
      <c r="Z594" s="446"/>
      <c r="AA594" s="127"/>
      <c r="AB594" s="127"/>
      <c r="AC594" s="127"/>
      <c r="AD594" s="127"/>
      <c r="AE594" s="127"/>
      <c r="AF594" s="127"/>
      <c r="AG594" s="127"/>
    </row>
    <row r="595" spans="2:33">
      <c r="B595" s="1197"/>
      <c r="C595" s="1198" t="s">
        <v>11</v>
      </c>
      <c r="D595" s="2024">
        <v>0.1</v>
      </c>
      <c r="E595" s="2529">
        <v>7</v>
      </c>
      <c r="F595" s="1244">
        <v>0.14000000000000001</v>
      </c>
      <c r="G595" s="1323">
        <v>0.16</v>
      </c>
      <c r="H595" s="1322">
        <v>90</v>
      </c>
      <c r="I595" s="1244">
        <v>120</v>
      </c>
      <c r="J595" s="1323">
        <v>120</v>
      </c>
      <c r="K595" s="1322">
        <v>30</v>
      </c>
      <c r="L595" s="1244">
        <v>1.8</v>
      </c>
      <c r="M595" s="1324">
        <v>120</v>
      </c>
      <c r="N595" s="1244">
        <v>0.01</v>
      </c>
      <c r="O595" s="1323">
        <v>5.0000000000000001E-3</v>
      </c>
      <c r="P595" s="2533">
        <v>0.4</v>
      </c>
      <c r="Q595" s="357"/>
      <c r="R595" s="359"/>
      <c r="S595" s="148"/>
      <c r="T595" s="215"/>
      <c r="U595" s="189"/>
      <c r="V595" s="981"/>
      <c r="W595" s="981"/>
      <c r="X595" s="981"/>
      <c r="Y595" s="2500"/>
      <c r="Z595" s="143"/>
      <c r="AA595" s="127"/>
      <c r="AB595" s="127"/>
      <c r="AC595" s="127"/>
      <c r="AD595" s="127"/>
      <c r="AE595" s="127"/>
      <c r="AF595" s="127"/>
      <c r="AG595" s="127"/>
    </row>
    <row r="596" spans="2:33" ht="15.75" thickBot="1">
      <c r="B596" s="292"/>
      <c r="C596" s="1176" t="s">
        <v>657</v>
      </c>
      <c r="D596" s="1257" t="s">
        <v>259</v>
      </c>
      <c r="E596" s="1223">
        <f t="shared" ref="E596:P596" si="113">(E594*100/E598)-10</f>
        <v>4.2285714285714295</v>
      </c>
      <c r="F596" s="1224">
        <f t="shared" si="113"/>
        <v>2.2857142857142883</v>
      </c>
      <c r="G596" s="1224">
        <f t="shared" si="113"/>
        <v>-0.43750000000000178</v>
      </c>
      <c r="H596" s="1224">
        <f t="shared" si="113"/>
        <v>1.1111111111111107</v>
      </c>
      <c r="I596" s="1224">
        <f t="shared" si="113"/>
        <v>-0.25416666666666821</v>
      </c>
      <c r="J596" s="1224">
        <f t="shared" si="113"/>
        <v>1.0833333333333339</v>
      </c>
      <c r="K596" s="1224">
        <f t="shared" si="113"/>
        <v>-1.5999999999999979</v>
      </c>
      <c r="L596" s="1224">
        <f t="shared" si="113"/>
        <v>0</v>
      </c>
      <c r="M596" s="1224">
        <f t="shared" si="113"/>
        <v>1.5333333333333332</v>
      </c>
      <c r="N596" s="1224">
        <f t="shared" si="113"/>
        <v>-0.49999999999999822</v>
      </c>
      <c r="O596" s="1224">
        <f t="shared" si="113"/>
        <v>-9.4</v>
      </c>
      <c r="P596" s="1239">
        <f t="shared" si="113"/>
        <v>0</v>
      </c>
      <c r="Q596" s="357"/>
      <c r="R596" s="69"/>
      <c r="S596" s="41"/>
      <c r="T596" s="122"/>
      <c r="U596" s="116"/>
      <c r="V596" s="402"/>
      <c r="W596" s="402"/>
      <c r="X596" s="402"/>
      <c r="Y596" s="143"/>
      <c r="Z596" s="143"/>
      <c r="AA596" s="127"/>
      <c r="AB596" s="127"/>
      <c r="AC596" s="127"/>
      <c r="AD596" s="127"/>
      <c r="AE596" s="127"/>
      <c r="AF596" s="127"/>
      <c r="AG596" s="127"/>
    </row>
    <row r="597" spans="2:33" ht="15.75" thickBot="1">
      <c r="Q597" s="357"/>
      <c r="R597" s="359"/>
      <c r="S597" s="56"/>
      <c r="T597" s="135"/>
      <c r="U597" s="115"/>
      <c r="V597" s="127"/>
      <c r="W597" s="127"/>
      <c r="X597" s="127"/>
      <c r="Y597" s="127"/>
      <c r="Z597" s="127"/>
      <c r="AA597" s="127"/>
      <c r="AB597" s="127"/>
      <c r="AC597" s="127"/>
      <c r="AD597" s="127"/>
      <c r="AE597" s="127"/>
      <c r="AF597" s="127"/>
      <c r="AG597" s="127"/>
    </row>
    <row r="598" spans="2:33" ht="15.75" thickBot="1">
      <c r="B598" s="2197" t="s">
        <v>679</v>
      </c>
      <c r="C598" s="2013"/>
      <c r="D598" s="2014">
        <v>1</v>
      </c>
      <c r="E598" s="2015">
        <v>70</v>
      </c>
      <c r="F598" s="2016">
        <v>1.4</v>
      </c>
      <c r="G598" s="2016">
        <v>1.6</v>
      </c>
      <c r="H598" s="2017">
        <v>900</v>
      </c>
      <c r="I598" s="2018">
        <v>1200</v>
      </c>
      <c r="J598" s="2018">
        <v>1200</v>
      </c>
      <c r="K598" s="2018">
        <v>300</v>
      </c>
      <c r="L598" s="2018">
        <v>18</v>
      </c>
      <c r="M598" s="2018">
        <v>1200</v>
      </c>
      <c r="N598" s="2018">
        <v>0.1</v>
      </c>
      <c r="O598" s="2018">
        <v>0.05</v>
      </c>
      <c r="P598" s="2019">
        <v>4</v>
      </c>
      <c r="Q598" s="357"/>
      <c r="S598" s="752"/>
      <c r="T598" s="136"/>
      <c r="U598" s="11"/>
      <c r="V598" s="127"/>
      <c r="W598" s="127"/>
      <c r="X598" s="127"/>
      <c r="Y598" s="127"/>
      <c r="Z598" s="127"/>
      <c r="AA598" s="127"/>
      <c r="AB598" s="127"/>
      <c r="AC598" s="127"/>
      <c r="AD598" s="127"/>
      <c r="AE598" s="127"/>
      <c r="AF598" s="127"/>
      <c r="AG598" s="127"/>
    </row>
    <row r="599" spans="2:33">
      <c r="B599" s="968"/>
      <c r="C599" s="43" t="s">
        <v>448</v>
      </c>
      <c r="D599" s="44"/>
      <c r="E599" s="176">
        <f t="shared" ref="E599:P599" si="114">E574+E587</f>
        <v>27.384999999999998</v>
      </c>
      <c r="F599" s="298">
        <f t="shared" si="114"/>
        <v>0.95500000000000007</v>
      </c>
      <c r="G599" s="298">
        <f t="shared" si="114"/>
        <v>0.88529999999999998</v>
      </c>
      <c r="H599" s="1148">
        <f t="shared" si="114"/>
        <v>358.40030000000002</v>
      </c>
      <c r="I599" s="1149">
        <f t="shared" si="114"/>
        <v>869.08</v>
      </c>
      <c r="J599" s="298">
        <f t="shared" si="114"/>
        <v>760.23099999999999</v>
      </c>
      <c r="K599" s="298">
        <f t="shared" si="114"/>
        <v>173.40000000000003</v>
      </c>
      <c r="L599" s="298">
        <f t="shared" si="114"/>
        <v>9.6720000000000006</v>
      </c>
      <c r="M599" s="298">
        <f t="shared" si="114"/>
        <v>713.79700000000003</v>
      </c>
      <c r="N599" s="298">
        <f t="shared" si="114"/>
        <v>0.13190000000000002</v>
      </c>
      <c r="O599" s="298">
        <f t="shared" si="114"/>
        <v>2.4239999999999998E-2</v>
      </c>
      <c r="P599" s="969">
        <f t="shared" si="114"/>
        <v>2.2300000000000004</v>
      </c>
      <c r="Q599" s="357"/>
      <c r="S599" s="41"/>
      <c r="T599" s="122"/>
      <c r="U599" s="15"/>
      <c r="V599" s="127"/>
      <c r="W599" s="127"/>
      <c r="X599" s="127"/>
      <c r="Y599" s="127"/>
      <c r="Z599" s="127"/>
      <c r="AA599" s="127"/>
      <c r="AB599" s="127"/>
      <c r="AC599" s="127"/>
      <c r="AD599" s="127"/>
      <c r="AE599" s="127"/>
      <c r="AF599" s="127"/>
      <c r="AG599" s="127"/>
    </row>
    <row r="600" spans="2:33">
      <c r="B600" s="487"/>
      <c r="C600" s="1206" t="s">
        <v>11</v>
      </c>
      <c r="D600" s="2024">
        <v>0.6</v>
      </c>
      <c r="E600" s="2529">
        <v>42</v>
      </c>
      <c r="F600" s="1244">
        <v>0.84</v>
      </c>
      <c r="G600" s="1323">
        <v>0.96</v>
      </c>
      <c r="H600" s="1322">
        <v>540</v>
      </c>
      <c r="I600" s="1244">
        <v>720</v>
      </c>
      <c r="J600" s="1323">
        <v>720</v>
      </c>
      <c r="K600" s="1322">
        <v>180</v>
      </c>
      <c r="L600" s="1244">
        <v>10.8</v>
      </c>
      <c r="M600" s="1324">
        <v>720</v>
      </c>
      <c r="N600" s="1244">
        <v>0.06</v>
      </c>
      <c r="O600" s="1323">
        <v>0.03</v>
      </c>
      <c r="P600" s="2533">
        <v>2.4</v>
      </c>
      <c r="Q600" s="357"/>
      <c r="S600" s="127"/>
      <c r="T600" s="136"/>
      <c r="U600" s="127"/>
      <c r="V600" s="127"/>
      <c r="W600" s="127"/>
      <c r="X600" s="127"/>
      <c r="Y600" s="127"/>
      <c r="Z600" s="127"/>
      <c r="AA600" s="127"/>
      <c r="AB600" s="127"/>
      <c r="AC600" s="127"/>
      <c r="AD600" s="127"/>
      <c r="AE600" s="127"/>
      <c r="AF600" s="127"/>
      <c r="AG600" s="127"/>
    </row>
    <row r="601" spans="2:33" ht="15.75" thickBot="1">
      <c r="B601" s="292"/>
      <c r="C601" s="1176" t="s">
        <v>657</v>
      </c>
      <c r="D601" s="1257" t="s">
        <v>259</v>
      </c>
      <c r="E601" s="1223">
        <f t="shared" ref="E601:P601" si="115">(E599*100/E598)-60</f>
        <v>-20.878571428571426</v>
      </c>
      <c r="F601" s="1224">
        <f t="shared" si="115"/>
        <v>8.2142857142857224</v>
      </c>
      <c r="G601" s="1224">
        <f t="shared" si="115"/>
        <v>-4.6687500000000028</v>
      </c>
      <c r="H601" s="1224">
        <f t="shared" si="115"/>
        <v>-20.177744444444443</v>
      </c>
      <c r="I601" s="1224">
        <f t="shared" si="115"/>
        <v>12.423333333333332</v>
      </c>
      <c r="J601" s="1224">
        <f t="shared" si="115"/>
        <v>3.3525833333333352</v>
      </c>
      <c r="K601" s="1224">
        <f t="shared" si="115"/>
        <v>-2.1999999999999886</v>
      </c>
      <c r="L601" s="1224">
        <f t="shared" si="115"/>
        <v>-6.2666666666666657</v>
      </c>
      <c r="M601" s="1224">
        <f t="shared" si="115"/>
        <v>-0.51691666666666691</v>
      </c>
      <c r="N601" s="1224">
        <f t="shared" si="115"/>
        <v>71.900000000000006</v>
      </c>
      <c r="O601" s="1224">
        <f t="shared" si="115"/>
        <v>-11.520000000000003</v>
      </c>
      <c r="P601" s="1239">
        <f t="shared" si="115"/>
        <v>-4.2499999999999858</v>
      </c>
      <c r="Q601" s="357"/>
      <c r="S601" s="5"/>
      <c r="T601" s="5"/>
      <c r="U601" s="5"/>
      <c r="V601" s="127"/>
      <c r="W601" s="127"/>
      <c r="X601" s="127"/>
      <c r="Y601" s="127"/>
      <c r="Z601" s="127"/>
      <c r="AA601" s="127"/>
      <c r="AB601" s="127"/>
      <c r="AC601" s="127"/>
      <c r="AD601" s="127"/>
      <c r="AE601" s="127"/>
      <c r="AF601" s="127"/>
      <c r="AG601" s="127"/>
    </row>
    <row r="602" spans="2:33">
      <c r="B602" s="968"/>
      <c r="C602" s="43" t="s">
        <v>447</v>
      </c>
      <c r="D602" s="44"/>
      <c r="E602" s="176">
        <f t="shared" ref="E602:P602" si="116">E587+E594</f>
        <v>28.202999999999999</v>
      </c>
      <c r="F602" s="298">
        <f t="shared" si="116"/>
        <v>0.63900000000000001</v>
      </c>
      <c r="G602" s="298">
        <f t="shared" si="116"/>
        <v>0.50529999999999997</v>
      </c>
      <c r="H602" s="1148">
        <f t="shared" si="116"/>
        <v>249.62630000000001</v>
      </c>
      <c r="I602" s="1148">
        <f t="shared" si="116"/>
        <v>480.50200000000001</v>
      </c>
      <c r="J602" s="298">
        <f t="shared" si="116"/>
        <v>483.041</v>
      </c>
      <c r="K602" s="298">
        <f t="shared" si="116"/>
        <v>104.01</v>
      </c>
      <c r="L602" s="298">
        <f t="shared" si="116"/>
        <v>7.6120000000000001</v>
      </c>
      <c r="M602" s="298">
        <f t="shared" si="116"/>
        <v>475.173</v>
      </c>
      <c r="N602" s="298">
        <f t="shared" si="116"/>
        <v>0.1144</v>
      </c>
      <c r="O602" s="298">
        <f t="shared" si="116"/>
        <v>3.3E-3</v>
      </c>
      <c r="P602" s="969">
        <f t="shared" si="116"/>
        <v>1.7400000000000002</v>
      </c>
      <c r="Q602" s="357"/>
      <c r="S602" s="5"/>
      <c r="T602" s="5"/>
      <c r="U602" s="5"/>
      <c r="V602" s="127"/>
      <c r="W602" s="127"/>
      <c r="X602" s="127"/>
      <c r="Y602" s="127"/>
      <c r="Z602" s="127"/>
      <c r="AA602" s="127"/>
      <c r="AB602" s="127"/>
      <c r="AC602" s="127"/>
      <c r="AD602" s="127"/>
      <c r="AE602" s="127"/>
      <c r="AF602" s="127"/>
      <c r="AG602" s="127"/>
    </row>
    <row r="603" spans="2:33">
      <c r="B603" s="487"/>
      <c r="C603" s="1206" t="s">
        <v>11</v>
      </c>
      <c r="D603" s="2024">
        <v>0.45</v>
      </c>
      <c r="E603" s="1319">
        <v>31.5</v>
      </c>
      <c r="F603" s="1320">
        <v>0.63</v>
      </c>
      <c r="G603" s="1321">
        <v>0.72</v>
      </c>
      <c r="H603" s="1321">
        <v>405</v>
      </c>
      <c r="I603" s="1244">
        <v>540</v>
      </c>
      <c r="J603" s="1323">
        <v>540</v>
      </c>
      <c r="K603" s="1321">
        <v>135</v>
      </c>
      <c r="L603" s="1320">
        <v>8.1</v>
      </c>
      <c r="M603" s="1320">
        <v>540</v>
      </c>
      <c r="N603" s="1320">
        <v>4.4999999999999998E-2</v>
      </c>
      <c r="O603" s="1321">
        <v>2.2499999999999999E-2</v>
      </c>
      <c r="P603" s="1345">
        <v>1.8</v>
      </c>
      <c r="Q603" s="357"/>
      <c r="S603" s="5"/>
      <c r="T603" s="5"/>
      <c r="U603" s="5"/>
      <c r="V603" s="127"/>
      <c r="W603" s="127"/>
      <c r="X603" s="127"/>
      <c r="Y603" s="127"/>
      <c r="Z603" s="127"/>
      <c r="AA603" s="127"/>
      <c r="AB603" s="127"/>
      <c r="AC603" s="127"/>
      <c r="AD603" s="127"/>
      <c r="AE603" s="127"/>
      <c r="AF603" s="127"/>
      <c r="AG603" s="127"/>
    </row>
    <row r="604" spans="2:33" ht="15.75" thickBot="1">
      <c r="B604" s="292"/>
      <c r="C604" s="1176" t="s">
        <v>657</v>
      </c>
      <c r="D604" s="1257" t="s">
        <v>259</v>
      </c>
      <c r="E604" s="1223">
        <f t="shared" ref="E604:P604" si="117">(E602*100/E598)-45</f>
        <v>-4.7100000000000009</v>
      </c>
      <c r="F604" s="1224">
        <f t="shared" si="117"/>
        <v>0.6428571428571459</v>
      </c>
      <c r="G604" s="1224">
        <f t="shared" si="117"/>
        <v>-13.418750000000006</v>
      </c>
      <c r="H604" s="1224">
        <f t="shared" si="117"/>
        <v>-17.263744444444445</v>
      </c>
      <c r="I604" s="1224">
        <f t="shared" si="117"/>
        <v>-4.9581666666666635</v>
      </c>
      <c r="J604" s="1224">
        <f t="shared" si="117"/>
        <v>-4.7465833333333336</v>
      </c>
      <c r="K604" s="1224">
        <f t="shared" si="117"/>
        <v>-10.329999999999998</v>
      </c>
      <c r="L604" s="1224">
        <f t="shared" si="117"/>
        <v>-2.7111111111111086</v>
      </c>
      <c r="M604" s="1224">
        <f t="shared" si="117"/>
        <v>-5.4022499999999951</v>
      </c>
      <c r="N604" s="1224">
        <f t="shared" si="117"/>
        <v>69.399999999999991</v>
      </c>
      <c r="O604" s="1224">
        <f t="shared" si="117"/>
        <v>-38.4</v>
      </c>
      <c r="P604" s="1239">
        <f t="shared" si="117"/>
        <v>-1.4999999999999929</v>
      </c>
      <c r="Q604" s="357"/>
      <c r="S604" s="5"/>
      <c r="T604" s="5"/>
      <c r="U604" s="5"/>
      <c r="V604" s="127"/>
      <c r="W604" s="127"/>
      <c r="X604" s="127"/>
      <c r="Y604" s="127"/>
      <c r="Z604" s="127"/>
      <c r="AA604" s="127"/>
      <c r="AB604" s="127"/>
      <c r="AC604" s="127"/>
      <c r="AD604" s="127"/>
      <c r="AE604" s="127"/>
      <c r="AF604" s="127"/>
      <c r="AG604" s="127"/>
    </row>
    <row r="605" spans="2:33" ht="15.75" thickBot="1">
      <c r="Q605" s="357"/>
      <c r="S605" s="5"/>
      <c r="T605" s="5"/>
      <c r="U605" s="5"/>
      <c r="V605" s="127"/>
      <c r="W605" s="127"/>
      <c r="X605" s="127"/>
      <c r="Y605" s="127"/>
      <c r="Z605" s="127"/>
      <c r="AA605" s="127"/>
      <c r="AB605" s="127"/>
      <c r="AC605" s="127"/>
      <c r="AD605" s="127"/>
      <c r="AE605" s="127"/>
      <c r="AF605" s="127"/>
      <c r="AG605" s="127"/>
    </row>
    <row r="606" spans="2:33" ht="15.75" thickBot="1">
      <c r="B606" s="1092" t="s">
        <v>549</v>
      </c>
      <c r="C606" s="43"/>
      <c r="D606" s="44"/>
      <c r="E606" s="1106">
        <f t="shared" ref="E606:P606" si="118">E574+E587+E594</f>
        <v>37.344999999999999</v>
      </c>
      <c r="F606" s="1107">
        <f t="shared" si="118"/>
        <v>1.127</v>
      </c>
      <c r="G606" s="1107">
        <f t="shared" si="118"/>
        <v>1.0383</v>
      </c>
      <c r="H606" s="1349">
        <f t="shared" si="118"/>
        <v>458.40030000000002</v>
      </c>
      <c r="I606" s="1360">
        <f t="shared" si="118"/>
        <v>986.03</v>
      </c>
      <c r="J606" s="1349">
        <f t="shared" si="118"/>
        <v>893.23099999999999</v>
      </c>
      <c r="K606" s="1349">
        <f t="shared" si="118"/>
        <v>198.60000000000002</v>
      </c>
      <c r="L606" s="1107">
        <f t="shared" si="118"/>
        <v>11.472000000000001</v>
      </c>
      <c r="M606" s="1349">
        <f t="shared" si="118"/>
        <v>852.197</v>
      </c>
      <c r="N606" s="1107">
        <f t="shared" si="118"/>
        <v>0.14140000000000003</v>
      </c>
      <c r="O606" s="1107">
        <f t="shared" si="118"/>
        <v>2.4539999999999999E-2</v>
      </c>
      <c r="P606" s="1241">
        <f t="shared" si="118"/>
        <v>2.6300000000000003</v>
      </c>
      <c r="Q606" s="357"/>
      <c r="S606" s="5"/>
      <c r="T606" s="5"/>
      <c r="U606" s="5"/>
      <c r="V606" s="127"/>
      <c r="W606" s="127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</row>
    <row r="607" spans="2:33">
      <c r="B607" s="97"/>
      <c r="C607" s="1203" t="s">
        <v>11</v>
      </c>
      <c r="D607" s="2024">
        <v>0.7</v>
      </c>
      <c r="E607" s="2529">
        <v>49</v>
      </c>
      <c r="F607" s="1244">
        <v>0.98</v>
      </c>
      <c r="G607" s="1323">
        <v>1.1200000000000001</v>
      </c>
      <c r="H607" s="1323">
        <v>630</v>
      </c>
      <c r="I607" s="1244">
        <v>840</v>
      </c>
      <c r="J607" s="1323">
        <v>840</v>
      </c>
      <c r="K607" s="1323">
        <v>210</v>
      </c>
      <c r="L607" s="1244">
        <v>12.6</v>
      </c>
      <c r="M607" s="1244">
        <v>840</v>
      </c>
      <c r="N607" s="1244">
        <v>7.0000000000000007E-2</v>
      </c>
      <c r="O607" s="1323">
        <v>3.5000000000000003E-2</v>
      </c>
      <c r="P607" s="2533">
        <v>2.8</v>
      </c>
      <c r="Q607" s="357"/>
      <c r="S607" s="5"/>
      <c r="T607" s="5"/>
      <c r="U607" s="5"/>
      <c r="V607" s="127"/>
      <c r="W607" s="127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</row>
    <row r="608" spans="2:33" ht="15.75" thickBot="1">
      <c r="B608" s="292"/>
      <c r="C608" s="1176" t="s">
        <v>657</v>
      </c>
      <c r="D608" s="1257" t="s">
        <v>259</v>
      </c>
      <c r="E608" s="1223">
        <f t="shared" ref="E608:P608" si="119">(E606*100/E598)-70</f>
        <v>-16.649999999999999</v>
      </c>
      <c r="F608" s="1224">
        <f t="shared" si="119"/>
        <v>10.500000000000014</v>
      </c>
      <c r="G608" s="1224">
        <f t="shared" si="119"/>
        <v>-5.1062500000000028</v>
      </c>
      <c r="H608" s="1224">
        <f t="shared" si="119"/>
        <v>-19.066633333333336</v>
      </c>
      <c r="I608" s="1224">
        <f t="shared" si="119"/>
        <v>12.169166666666669</v>
      </c>
      <c r="J608" s="1224">
        <f t="shared" si="119"/>
        <v>4.4359166666666709</v>
      </c>
      <c r="K608" s="1224">
        <f t="shared" si="119"/>
        <v>-3.7999999999999829</v>
      </c>
      <c r="L608" s="1224">
        <f t="shared" si="119"/>
        <v>-6.2666666666666657</v>
      </c>
      <c r="M608" s="1224">
        <f t="shared" si="119"/>
        <v>1.0164166666666574</v>
      </c>
      <c r="N608" s="1224">
        <f t="shared" si="119"/>
        <v>71.400000000000006</v>
      </c>
      <c r="O608" s="1224">
        <f t="shared" si="119"/>
        <v>-20.920000000000009</v>
      </c>
      <c r="P608" s="1239">
        <f t="shared" si="119"/>
        <v>-4.2499999999999858</v>
      </c>
      <c r="Q608" s="357"/>
      <c r="S608" s="5"/>
      <c r="T608" s="5"/>
      <c r="U608" s="5"/>
      <c r="V608" s="127"/>
      <c r="W608" s="127"/>
      <c r="X608" s="127"/>
      <c r="Y608" s="127"/>
      <c r="Z608" s="127"/>
      <c r="AA608" s="127"/>
      <c r="AB608" s="127"/>
      <c r="AC608" s="127"/>
      <c r="AD608" s="127"/>
      <c r="AE608" s="127"/>
      <c r="AF608" s="127"/>
      <c r="AG608" s="127"/>
    </row>
    <row r="609" spans="2:33">
      <c r="P609"/>
      <c r="Q609" s="357"/>
      <c r="S609" s="143"/>
      <c r="T609" s="143"/>
      <c r="U609" s="143"/>
      <c r="V609" s="127"/>
      <c r="W609" s="127"/>
      <c r="X609" s="127"/>
      <c r="Y609" s="127"/>
      <c r="Z609" s="127"/>
      <c r="AA609" s="127"/>
      <c r="AB609" s="127"/>
      <c r="AC609" s="127"/>
      <c r="AD609" s="127"/>
      <c r="AE609" s="127"/>
      <c r="AF609" s="127"/>
      <c r="AG609" s="127"/>
    </row>
    <row r="610" spans="2:33" ht="13.5" customHeight="1">
      <c r="C610" s="1042"/>
      <c r="D610" s="12"/>
      <c r="E610" s="1274"/>
      <c r="F610" s="1274"/>
      <c r="G610" s="1274"/>
      <c r="H610" s="1274"/>
      <c r="I610" s="1274"/>
      <c r="J610" s="1274"/>
      <c r="K610" s="1274"/>
      <c r="L610" s="1274"/>
      <c r="M610" s="1274"/>
      <c r="N610" s="1270"/>
      <c r="O610" s="1270"/>
      <c r="P610" s="1270"/>
      <c r="Q610" s="357"/>
      <c r="S610" s="143"/>
      <c r="T610" s="143"/>
      <c r="U610" s="143"/>
      <c r="V610" s="127"/>
      <c r="W610" s="127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</row>
    <row r="611" spans="2:33">
      <c r="C611" s="1042" t="s">
        <v>523</v>
      </c>
      <c r="D611"/>
      <c r="E611" s="359"/>
      <c r="K611" s="1208"/>
      <c r="P611"/>
      <c r="Q611" s="357"/>
      <c r="S611" s="745"/>
      <c r="T611" s="2685"/>
      <c r="U611" s="143"/>
      <c r="V611" s="127"/>
      <c r="W611" s="127"/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</row>
    <row r="612" spans="2:33">
      <c r="C612" s="13" t="s">
        <v>524</v>
      </c>
      <c r="D612" s="178"/>
      <c r="E612" s="2"/>
      <c r="K612"/>
      <c r="P612"/>
      <c r="Q612" s="357"/>
      <c r="S612" s="745"/>
      <c r="T612" s="2685"/>
      <c r="U612" s="143"/>
      <c r="V612" s="127"/>
      <c r="W612" s="127"/>
      <c r="X612" s="127"/>
      <c r="Y612" s="127"/>
      <c r="Z612" s="127"/>
      <c r="AA612" s="127"/>
      <c r="AB612" s="127"/>
      <c r="AC612" s="127"/>
      <c r="AD612" s="127"/>
      <c r="AE612" s="127"/>
      <c r="AF612" s="127"/>
      <c r="AG612" s="127"/>
    </row>
    <row r="613" spans="2:33">
      <c r="C613" s="1" t="s">
        <v>332</v>
      </c>
      <c r="D613"/>
      <c r="E613"/>
      <c r="F613"/>
      <c r="K613" s="71"/>
      <c r="P613"/>
      <c r="Q613" s="357"/>
      <c r="S613" s="745"/>
      <c r="T613" s="2685"/>
      <c r="U613" s="143"/>
      <c r="V613" s="127"/>
      <c r="W613" s="127"/>
      <c r="X613" s="127"/>
      <c r="Y613" s="127"/>
      <c r="Z613" s="127"/>
      <c r="AA613" s="127"/>
      <c r="AB613" s="127"/>
      <c r="AC613" s="127"/>
      <c r="AD613" s="127"/>
      <c r="AE613" s="127"/>
      <c r="AF613" s="127"/>
      <c r="AG613" s="127"/>
    </row>
    <row r="614" spans="2:33">
      <c r="C614" s="25" t="s">
        <v>261</v>
      </c>
      <c r="E614"/>
      <c r="F614"/>
      <c r="G614" s="25"/>
      <c r="H614" s="25"/>
      <c r="K614" s="1209"/>
      <c r="P614"/>
      <c r="Q614" s="357"/>
      <c r="S614" s="757"/>
      <c r="T614" s="2685"/>
      <c r="U614" s="5"/>
      <c r="V614" s="127"/>
      <c r="W614" s="127"/>
      <c r="X614" s="127"/>
      <c r="Y614" s="127"/>
      <c r="Z614" s="127"/>
      <c r="AA614" s="127"/>
      <c r="AB614" s="127"/>
      <c r="AC614" s="127"/>
      <c r="AD614" s="127"/>
      <c r="AE614" s="127"/>
      <c r="AF614" s="127"/>
      <c r="AG614" s="127"/>
    </row>
    <row r="615" spans="2:33" ht="15.75">
      <c r="C615" s="1042" t="s">
        <v>566</v>
      </c>
      <c r="D615"/>
      <c r="I615" s="28" t="s">
        <v>0</v>
      </c>
      <c r="J615"/>
      <c r="K615" s="26" t="s">
        <v>745</v>
      </c>
      <c r="L615" s="26"/>
      <c r="M615" s="26"/>
      <c r="N615" s="33"/>
      <c r="O615"/>
      <c r="Q615" s="357"/>
      <c r="S615" s="757"/>
      <c r="T615" s="5"/>
      <c r="U615" s="5"/>
      <c r="V615" s="127"/>
      <c r="W615" s="127"/>
      <c r="X615" s="127"/>
      <c r="Y615" s="127"/>
      <c r="Z615" s="127"/>
      <c r="AA615" s="127"/>
      <c r="AB615" s="127"/>
      <c r="AC615" s="127"/>
      <c r="AD615" s="127"/>
      <c r="AE615" s="127"/>
      <c r="AF615" s="127"/>
      <c r="AG615" s="127"/>
    </row>
    <row r="616" spans="2:33" ht="21.75" thickBot="1">
      <c r="B616" s="978" t="s">
        <v>588</v>
      </c>
      <c r="E616"/>
      <c r="F616"/>
      <c r="G616" s="32" t="s">
        <v>337</v>
      </c>
      <c r="H616" s="25"/>
      <c r="K616" s="359"/>
      <c r="P616"/>
      <c r="Q616" s="357"/>
      <c r="S616" s="127"/>
      <c r="T616" s="136"/>
      <c r="U616" s="5"/>
      <c r="V616" s="127"/>
      <c r="W616" s="127"/>
      <c r="X616" s="127"/>
      <c r="Y616" s="127"/>
      <c r="Z616" s="127"/>
      <c r="AA616" s="127"/>
      <c r="AB616" s="127"/>
      <c r="AC616" s="127"/>
      <c r="AD616" s="127"/>
      <c r="AE616" s="127"/>
      <c r="AF616" s="127"/>
      <c r="AG616" s="127"/>
    </row>
    <row r="617" spans="2:33" ht="15.75" thickBot="1">
      <c r="B617" s="1172" t="s">
        <v>569</v>
      </c>
      <c r="C617" s="2356" t="s">
        <v>583</v>
      </c>
      <c r="D617" s="1044" t="s">
        <v>230</v>
      </c>
      <c r="E617" s="1064" t="s">
        <v>526</v>
      </c>
      <c r="F617" s="1065"/>
      <c r="G617" s="1065"/>
      <c r="H617" s="1066"/>
      <c r="I617" s="1058" t="s">
        <v>531</v>
      </c>
      <c r="J617" s="40"/>
      <c r="K617" s="1046"/>
      <c r="L617" s="40"/>
      <c r="M617" s="40"/>
      <c r="N617" s="40"/>
      <c r="O617" s="40"/>
      <c r="P617" s="61"/>
      <c r="Q617" s="1172" t="s">
        <v>564</v>
      </c>
      <c r="S617" s="127"/>
      <c r="T617" s="136"/>
      <c r="U617" s="5"/>
      <c r="V617" s="127"/>
      <c r="W617" s="127"/>
      <c r="X617" s="127"/>
      <c r="Y617" s="127"/>
      <c r="Z617" s="127"/>
      <c r="AA617" s="127"/>
      <c r="AB617" s="127"/>
      <c r="AC617" s="127"/>
      <c r="AD617" s="127"/>
      <c r="AE617" s="127"/>
      <c r="AF617" s="127"/>
      <c r="AG617" s="127"/>
    </row>
    <row r="618" spans="2:33">
      <c r="B618" s="503" t="s">
        <v>521</v>
      </c>
      <c r="C618" s="498" t="s">
        <v>236</v>
      </c>
      <c r="D618" s="1045" t="s">
        <v>237</v>
      </c>
      <c r="E618" s="1062" t="s">
        <v>527</v>
      </c>
      <c r="F618" s="1063" t="s">
        <v>528</v>
      </c>
      <c r="G618" s="1188" t="s">
        <v>529</v>
      </c>
      <c r="H618" s="1061" t="s">
        <v>530</v>
      </c>
      <c r="I618" s="1069" t="s">
        <v>532</v>
      </c>
      <c r="J618" s="1054" t="s">
        <v>533</v>
      </c>
      <c r="K618" s="1052" t="s">
        <v>534</v>
      </c>
      <c r="L618" s="1070" t="s">
        <v>535</v>
      </c>
      <c r="M618" s="1071" t="s">
        <v>541</v>
      </c>
      <c r="N618" s="827" t="s">
        <v>543</v>
      </c>
      <c r="O618" s="1071" t="s">
        <v>544</v>
      </c>
      <c r="P618" s="1189" t="s">
        <v>547</v>
      </c>
      <c r="Q618" s="1173" t="s">
        <v>565</v>
      </c>
      <c r="S618" s="186"/>
      <c r="T618" s="186"/>
      <c r="U618" s="5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</row>
    <row r="619" spans="2:33" ht="15.75" thickBot="1">
      <c r="B619" s="509" t="s">
        <v>522</v>
      </c>
      <c r="C619" s="550"/>
      <c r="D619" s="505"/>
      <c r="E619" s="63"/>
      <c r="F619" s="1080"/>
      <c r="H619" s="1080"/>
      <c r="I619" s="1076" t="s">
        <v>536</v>
      </c>
      <c r="J619" s="1209" t="s">
        <v>537</v>
      </c>
      <c r="K619" s="1077" t="s">
        <v>538</v>
      </c>
      <c r="L619" s="1078" t="s">
        <v>539</v>
      </c>
      <c r="M619" s="1077" t="s">
        <v>540</v>
      </c>
      <c r="N619" s="365" t="s">
        <v>542</v>
      </c>
      <c r="O619" s="1079" t="s">
        <v>545</v>
      </c>
      <c r="P619" s="1210" t="s">
        <v>546</v>
      </c>
      <c r="Q619" s="1174" t="s">
        <v>456</v>
      </c>
      <c r="S619" s="127"/>
      <c r="T619" s="2681"/>
      <c r="U619" s="5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</row>
    <row r="620" spans="2:33" ht="15.75">
      <c r="B620" s="104"/>
      <c r="C620" s="728" t="s">
        <v>183</v>
      </c>
      <c r="D620" s="511"/>
      <c r="E620" s="1094"/>
      <c r="F620" s="513"/>
      <c r="G620" s="513"/>
      <c r="H620" s="1118"/>
      <c r="I620" s="1137"/>
      <c r="J620" s="1137"/>
      <c r="K620" s="1146"/>
      <c r="L620" s="1137"/>
      <c r="M620" s="1137"/>
      <c r="N620" s="1137"/>
      <c r="O620" s="1137"/>
      <c r="P620" s="1192"/>
      <c r="Q620" s="1300"/>
      <c r="S620" s="624"/>
      <c r="T620" s="127"/>
      <c r="U620" s="136"/>
      <c r="V620" s="138"/>
      <c r="W620" s="138"/>
      <c r="X620" s="218"/>
      <c r="Y620" s="684"/>
      <c r="Z620" s="698"/>
      <c r="AA620" s="127"/>
      <c r="AB620" s="127"/>
      <c r="AC620" s="127"/>
      <c r="AD620" s="127"/>
      <c r="AE620" s="127"/>
      <c r="AF620" s="127"/>
      <c r="AG620" s="127"/>
    </row>
    <row r="621" spans="2:33">
      <c r="B621" s="2794" t="s">
        <v>768</v>
      </c>
      <c r="C621" s="570" t="s">
        <v>851</v>
      </c>
      <c r="D621" s="519">
        <v>60</v>
      </c>
      <c r="E621" s="2436">
        <v>6.3</v>
      </c>
      <c r="F621" s="397">
        <v>1.2E-2</v>
      </c>
      <c r="G621" s="397">
        <v>1.2E-2</v>
      </c>
      <c r="H621" s="1195">
        <v>0</v>
      </c>
      <c r="I621" s="2437">
        <v>6</v>
      </c>
      <c r="J621" s="1233">
        <v>21</v>
      </c>
      <c r="K621" s="2437">
        <v>9</v>
      </c>
      <c r="L621" s="1233">
        <v>0.48</v>
      </c>
      <c r="M621" s="2437">
        <v>11.3</v>
      </c>
      <c r="N621" s="1233">
        <v>4.0000000000000001E-3</v>
      </c>
      <c r="O621" s="2437">
        <v>1.5E-3</v>
      </c>
      <c r="P621" s="2671">
        <v>3.2000000000000001E-2</v>
      </c>
      <c r="Q621" s="560">
        <v>2</v>
      </c>
      <c r="S621" s="127"/>
      <c r="T621" s="215"/>
      <c r="U621" s="127"/>
      <c r="V621" s="402"/>
      <c r="W621" s="402"/>
      <c r="X621" s="218"/>
      <c r="Y621" s="127"/>
      <c r="Z621" s="683"/>
      <c r="AA621" s="127"/>
      <c r="AB621" s="127"/>
      <c r="AC621" s="127"/>
      <c r="AD621" s="127"/>
      <c r="AE621" s="127"/>
      <c r="AF621" s="127"/>
      <c r="AG621" s="127"/>
    </row>
    <row r="622" spans="2:33">
      <c r="B622" s="2796"/>
      <c r="C622" s="430" t="s">
        <v>852</v>
      </c>
      <c r="D622" s="561"/>
      <c r="E622" s="2672"/>
      <c r="F622" s="2430"/>
      <c r="G622" s="2673"/>
      <c r="H622" s="2674"/>
      <c r="I622" s="2673"/>
      <c r="J622" s="2430"/>
      <c r="K622" s="2673"/>
      <c r="L622" s="2430"/>
      <c r="M622" s="2673"/>
      <c r="N622" s="2430"/>
      <c r="O622" s="2673"/>
      <c r="P622" s="2675"/>
      <c r="Q622" s="566"/>
      <c r="S622" s="5"/>
      <c r="T622" s="5"/>
      <c r="U622" s="5"/>
      <c r="V622" s="402"/>
      <c r="W622" s="402"/>
      <c r="X622" s="218"/>
      <c r="Y622" s="127"/>
      <c r="Z622" s="1368"/>
      <c r="AA622" s="127"/>
      <c r="AB622" s="127"/>
      <c r="AC622" s="127"/>
      <c r="AD622" s="127"/>
      <c r="AE622" s="127"/>
      <c r="AF622" s="127"/>
      <c r="AG622" s="127"/>
    </row>
    <row r="623" spans="2:33" ht="15.75">
      <c r="B623" s="1041" t="s">
        <v>834</v>
      </c>
      <c r="C623" s="524" t="s">
        <v>173</v>
      </c>
      <c r="D623" s="529">
        <v>210</v>
      </c>
      <c r="E623" s="2408">
        <v>8.6920000000000002</v>
      </c>
      <c r="F623" s="1576">
        <v>0.16700000000000001</v>
      </c>
      <c r="G623" s="1576">
        <v>0.2074</v>
      </c>
      <c r="H623" s="1603">
        <v>77.605999999999995</v>
      </c>
      <c r="I623" s="1604">
        <v>37.6</v>
      </c>
      <c r="J623" s="1604">
        <v>26.76</v>
      </c>
      <c r="K623" s="1604">
        <v>8.4600000000000009</v>
      </c>
      <c r="L623" s="1604">
        <v>2.9049999999999998</v>
      </c>
      <c r="M623" s="1604">
        <v>10.095000000000001</v>
      </c>
      <c r="N623" s="1604">
        <v>2.2499999999999999E-2</v>
      </c>
      <c r="O623" s="1604">
        <v>1.0800000000000001E-2</v>
      </c>
      <c r="P623" s="2491">
        <v>0.33</v>
      </c>
      <c r="Q623" s="551">
        <v>58</v>
      </c>
      <c r="S623" s="624"/>
      <c r="T623" s="127"/>
      <c r="U623" s="136"/>
      <c r="V623" s="402"/>
      <c r="W623" s="402"/>
      <c r="X623" s="218"/>
      <c r="Y623" s="127"/>
      <c r="Z623" s="683"/>
      <c r="AA623" s="127"/>
      <c r="AB623" s="127"/>
      <c r="AC623" s="127"/>
      <c r="AD623" s="127"/>
      <c r="AE623" s="127"/>
      <c r="AF623" s="127"/>
      <c r="AG623" s="127"/>
    </row>
    <row r="624" spans="2:33">
      <c r="B624" s="2048" t="s">
        <v>803</v>
      </c>
      <c r="C624" s="567" t="s">
        <v>554</v>
      </c>
      <c r="D624" s="434">
        <v>200</v>
      </c>
      <c r="E624" s="2396">
        <v>0.84</v>
      </c>
      <c r="F624" s="395">
        <v>0</v>
      </c>
      <c r="G624" s="395">
        <v>0.01</v>
      </c>
      <c r="H624" s="1121">
        <v>0.36</v>
      </c>
      <c r="I624" s="1446">
        <v>6.29</v>
      </c>
      <c r="J624" s="1446">
        <v>8.1300000000000008</v>
      </c>
      <c r="K624" s="1446">
        <v>4.3</v>
      </c>
      <c r="L624" s="1446">
        <v>0.74</v>
      </c>
      <c r="M624" s="1446">
        <v>44.02</v>
      </c>
      <c r="N624" s="1446">
        <v>0</v>
      </c>
      <c r="O624" s="1446">
        <v>0</v>
      </c>
      <c r="P624" s="2402">
        <v>0.16</v>
      </c>
      <c r="Q624" s="525">
        <v>75</v>
      </c>
      <c r="S624" s="127"/>
      <c r="T624" s="215"/>
      <c r="U624" s="127"/>
      <c r="V624" s="138"/>
      <c r="W624" s="138"/>
      <c r="X624" s="218"/>
      <c r="Y624" s="127"/>
      <c r="Z624" s="683"/>
      <c r="AA624" s="127"/>
      <c r="AB624" s="127"/>
      <c r="AC624" s="127"/>
      <c r="AD624" s="127"/>
      <c r="AE624" s="127"/>
      <c r="AF624" s="127"/>
      <c r="AG624" s="127"/>
    </row>
    <row r="625" spans="2:33">
      <c r="B625" s="1444" t="s">
        <v>9</v>
      </c>
      <c r="C625" s="524" t="s">
        <v>10</v>
      </c>
      <c r="D625" s="1380">
        <v>70</v>
      </c>
      <c r="E625" s="2405">
        <v>0.14000000000000001</v>
      </c>
      <c r="F625" s="1446">
        <v>2.5000000000000001E-2</v>
      </c>
      <c r="G625" s="1446">
        <v>2.3E-2</v>
      </c>
      <c r="H625" s="1050">
        <v>0</v>
      </c>
      <c r="I625" s="1446">
        <v>91.2</v>
      </c>
      <c r="J625" s="1446">
        <v>80.3</v>
      </c>
      <c r="K625" s="1446">
        <v>28.7</v>
      </c>
      <c r="L625" s="1446">
        <v>7.0000000000000007E-2</v>
      </c>
      <c r="M625" s="2404">
        <v>52.15</v>
      </c>
      <c r="N625" s="1446">
        <v>0</v>
      </c>
      <c r="O625" s="1446">
        <v>0</v>
      </c>
      <c r="P625" s="2402">
        <v>0</v>
      </c>
      <c r="Q625" s="1490">
        <v>18</v>
      </c>
      <c r="R625" s="384"/>
      <c r="S625" s="137"/>
      <c r="T625" s="122"/>
      <c r="U625" s="116"/>
      <c r="V625" s="660"/>
      <c r="W625" s="2082"/>
      <c r="X625" s="2082"/>
      <c r="Y625" s="263"/>
      <c r="Z625" s="446"/>
      <c r="AA625" s="127"/>
      <c r="AB625" s="127"/>
      <c r="AC625" s="127"/>
      <c r="AD625" s="127"/>
      <c r="AE625" s="127"/>
      <c r="AF625" s="127"/>
      <c r="AG625" s="127"/>
    </row>
    <row r="626" spans="2:33" ht="15.75" thickBot="1">
      <c r="B626" s="2077" t="s">
        <v>9</v>
      </c>
      <c r="C626" s="531" t="s">
        <v>643</v>
      </c>
      <c r="D626" s="1482">
        <v>40</v>
      </c>
      <c r="E626" s="396">
        <v>0</v>
      </c>
      <c r="F626" s="398">
        <v>0.08</v>
      </c>
      <c r="G626" s="398">
        <v>0</v>
      </c>
      <c r="H626" s="730">
        <v>0</v>
      </c>
      <c r="I626" s="296">
        <v>33.200000000000003</v>
      </c>
      <c r="J626" s="296">
        <v>60.54</v>
      </c>
      <c r="K626" s="390">
        <v>19.68</v>
      </c>
      <c r="L626" s="296">
        <v>0.04</v>
      </c>
      <c r="M626" s="296">
        <v>57.6</v>
      </c>
      <c r="N626" s="296">
        <v>1E-3</v>
      </c>
      <c r="O626" s="1193">
        <v>2.0000000000000001E-4</v>
      </c>
      <c r="P626" s="1138">
        <v>0</v>
      </c>
      <c r="Q626" s="542">
        <v>19</v>
      </c>
      <c r="R626" s="1311"/>
      <c r="S626" s="148"/>
      <c r="T626" s="122"/>
      <c r="U626" s="127"/>
      <c r="V626" s="981"/>
      <c r="W626" s="981"/>
      <c r="X626" s="981"/>
      <c r="Y626" s="853"/>
      <c r="Z626" s="143"/>
      <c r="AA626" s="127"/>
      <c r="AB626" s="127"/>
      <c r="AC626" s="127"/>
      <c r="AD626" s="127"/>
      <c r="AE626" s="127"/>
      <c r="AF626" s="127"/>
      <c r="AG626" s="127"/>
    </row>
    <row r="627" spans="2:33">
      <c r="B627" s="533" t="s">
        <v>262</v>
      </c>
      <c r="C627" s="208"/>
      <c r="D627" s="2074">
        <f>SUM(D621:D626)</f>
        <v>580</v>
      </c>
      <c r="E627" s="2792">
        <f t="shared" ref="E627:P627" si="120">SUM(E621:E626)</f>
        <v>15.972000000000001</v>
      </c>
      <c r="F627" s="2538">
        <f t="shared" si="120"/>
        <v>0.28400000000000003</v>
      </c>
      <c r="G627" s="2538">
        <f t="shared" si="120"/>
        <v>0.25240000000000001</v>
      </c>
      <c r="H627" s="2541">
        <f t="shared" si="120"/>
        <v>77.965999999999994</v>
      </c>
      <c r="I627" s="2541">
        <f t="shared" si="120"/>
        <v>174.29000000000002</v>
      </c>
      <c r="J627" s="2540">
        <f t="shared" si="120"/>
        <v>196.73</v>
      </c>
      <c r="K627" s="2538">
        <f t="shared" si="120"/>
        <v>70.14</v>
      </c>
      <c r="L627" s="2538">
        <f t="shared" si="120"/>
        <v>4.2350000000000003</v>
      </c>
      <c r="M627" s="2541">
        <f t="shared" si="120"/>
        <v>175.16499999999999</v>
      </c>
      <c r="N627" s="2538">
        <f t="shared" si="120"/>
        <v>2.75E-2</v>
      </c>
      <c r="O627" s="2538">
        <f t="shared" si="120"/>
        <v>1.2500000000000001E-2</v>
      </c>
      <c r="P627" s="2539">
        <f t="shared" si="120"/>
        <v>0.52200000000000002</v>
      </c>
      <c r="Q627" s="1295"/>
      <c r="R627" s="359"/>
      <c r="S627" s="137"/>
      <c r="T627" s="122"/>
      <c r="U627" s="118"/>
      <c r="V627" s="402"/>
      <c r="W627" s="402"/>
      <c r="X627" s="402"/>
      <c r="Y627" s="143"/>
      <c r="Z627" s="143"/>
      <c r="AA627" s="127"/>
      <c r="AB627" s="127"/>
      <c r="AC627" s="127"/>
      <c r="AD627" s="127"/>
      <c r="AE627" s="127"/>
      <c r="AF627" s="127"/>
      <c r="AG627" s="127"/>
    </row>
    <row r="628" spans="2:33">
      <c r="B628" s="1197"/>
      <c r="C628" s="2052" t="s">
        <v>11</v>
      </c>
      <c r="D628" s="2026">
        <v>0.25</v>
      </c>
      <c r="E628" s="1325">
        <v>17.5</v>
      </c>
      <c r="F628" s="2479">
        <v>0.35</v>
      </c>
      <c r="G628" s="1326">
        <v>0.4</v>
      </c>
      <c r="H628" s="1331">
        <v>225</v>
      </c>
      <c r="I628" s="1327">
        <v>300</v>
      </c>
      <c r="J628" s="2474">
        <v>300</v>
      </c>
      <c r="K628" s="1331">
        <v>75</v>
      </c>
      <c r="L628" s="2479">
        <v>4.5</v>
      </c>
      <c r="M628" s="1332">
        <v>300</v>
      </c>
      <c r="N628" s="2479">
        <v>2.5000000000000001E-2</v>
      </c>
      <c r="O628" s="1326">
        <v>1.2500000000000001E-2</v>
      </c>
      <c r="P628" s="1361">
        <v>1</v>
      </c>
      <c r="Q628" s="1295"/>
      <c r="R628" s="359"/>
      <c r="S628" s="2824"/>
      <c r="T628" s="122"/>
      <c r="U628" s="116"/>
      <c r="V628" s="143"/>
      <c r="W628" s="143"/>
      <c r="X628" s="143"/>
      <c r="Y628" s="143"/>
      <c r="Z628" s="136"/>
      <c r="AA628" s="127"/>
      <c r="AB628" s="127"/>
      <c r="AC628" s="127"/>
      <c r="AD628" s="127"/>
      <c r="AE628" s="127"/>
      <c r="AF628" s="127"/>
      <c r="AG628" s="127"/>
    </row>
    <row r="629" spans="2:33" ht="15.75" thickBot="1">
      <c r="B629" s="292"/>
      <c r="C629" s="1176" t="s">
        <v>657</v>
      </c>
      <c r="D629" s="1177" t="s">
        <v>259</v>
      </c>
      <c r="E629" s="1223">
        <f t="shared" ref="E629:P629" si="121">(E627*100/E650)-25</f>
        <v>-2.1828571428571415</v>
      </c>
      <c r="F629" s="1224">
        <f t="shared" si="121"/>
        <v>-4.7142857142857117</v>
      </c>
      <c r="G629" s="1224">
        <f t="shared" si="121"/>
        <v>-9.2249999999999996</v>
      </c>
      <c r="H629" s="1224">
        <f t="shared" si="121"/>
        <v>-16.337111111111113</v>
      </c>
      <c r="I629" s="1224">
        <f t="shared" si="121"/>
        <v>-10.47583333333333</v>
      </c>
      <c r="J629" s="1224">
        <f t="shared" si="121"/>
        <v>-8.605833333333333</v>
      </c>
      <c r="K629" s="1224">
        <f t="shared" si="121"/>
        <v>-1.620000000000001</v>
      </c>
      <c r="L629" s="1224">
        <f t="shared" si="121"/>
        <v>-1.4722222222222179</v>
      </c>
      <c r="M629" s="1224">
        <f t="shared" si="121"/>
        <v>-10.402916666666666</v>
      </c>
      <c r="N629" s="1224">
        <f t="shared" si="121"/>
        <v>2.5</v>
      </c>
      <c r="O629" s="1224">
        <f t="shared" si="121"/>
        <v>0</v>
      </c>
      <c r="P629" s="1239">
        <f t="shared" si="121"/>
        <v>-11.95</v>
      </c>
      <c r="Q629" s="1295"/>
      <c r="R629" s="359"/>
      <c r="S629" s="137"/>
      <c r="T629" s="122"/>
      <c r="U629" s="116"/>
      <c r="V629" s="138"/>
      <c r="W629" s="138"/>
      <c r="X629" s="218"/>
      <c r="Y629" s="127"/>
      <c r="Z629" s="698"/>
      <c r="AA629" s="127"/>
      <c r="AB629" s="127"/>
      <c r="AC629" s="127"/>
      <c r="AD629" s="127"/>
      <c r="AE629" s="127"/>
      <c r="AF629" s="127"/>
      <c r="AG629" s="127"/>
    </row>
    <row r="630" spans="2:33">
      <c r="B630" s="104"/>
      <c r="C630" s="572" t="s">
        <v>141</v>
      </c>
      <c r="D630" s="97"/>
      <c r="E630" s="1144"/>
      <c r="F630" s="1137"/>
      <c r="G630" s="1137"/>
      <c r="H630" s="1137"/>
      <c r="I630" s="1137"/>
      <c r="J630" s="1137"/>
      <c r="K630" s="1145"/>
      <c r="L630" s="1137"/>
      <c r="M630" s="1137"/>
      <c r="N630" s="1137"/>
      <c r="O630" s="1137"/>
      <c r="P630" s="1192"/>
      <c r="Q630" s="1295"/>
      <c r="S630" s="137"/>
      <c r="T630" s="122"/>
      <c r="U630" s="118"/>
      <c r="V630" s="402"/>
      <c r="W630" s="402"/>
      <c r="X630" s="218"/>
      <c r="Y630" s="127"/>
      <c r="Z630" s="770"/>
      <c r="AA630" s="127"/>
      <c r="AB630" s="127"/>
      <c r="AC630" s="127"/>
      <c r="AD630" s="127"/>
      <c r="AE630" s="127"/>
      <c r="AF630" s="127"/>
      <c r="AG630" s="127"/>
    </row>
    <row r="631" spans="2:33">
      <c r="B631" s="2670" t="s">
        <v>836</v>
      </c>
      <c r="C631" s="295" t="s">
        <v>837</v>
      </c>
      <c r="D631" s="529">
        <v>60</v>
      </c>
      <c r="E631" s="270">
        <v>2.2799999999999998</v>
      </c>
      <c r="F631" s="390">
        <v>8.0000000000000002E-3</v>
      </c>
      <c r="G631" s="390">
        <v>0.02</v>
      </c>
      <c r="H631" s="718">
        <v>0.6825</v>
      </c>
      <c r="I631" s="296">
        <v>19.425000000000001</v>
      </c>
      <c r="J631" s="1445">
        <v>21.074999999999999</v>
      </c>
      <c r="K631" s="296">
        <v>11.324999999999999</v>
      </c>
      <c r="L631" s="296">
        <v>0.7</v>
      </c>
      <c r="M631" s="1446">
        <v>136.5</v>
      </c>
      <c r="N631" s="1446">
        <v>1.2225E-2</v>
      </c>
      <c r="O631" s="1446">
        <v>1.3525000000000001E-2</v>
      </c>
      <c r="P631" s="2402">
        <v>0.61250000000000004</v>
      </c>
      <c r="Q631" s="525">
        <v>14</v>
      </c>
      <c r="S631" s="127"/>
      <c r="T631" s="136"/>
      <c r="U631" s="127"/>
      <c r="V631" s="181"/>
      <c r="W631" s="181"/>
      <c r="X631" s="218"/>
      <c r="Y631" s="127"/>
      <c r="Z631" s="683"/>
      <c r="AA631" s="127"/>
      <c r="AB631" s="127"/>
      <c r="AC631" s="127"/>
      <c r="AD631" s="127"/>
      <c r="AE631" s="127"/>
      <c r="AF631" s="127"/>
      <c r="AG631" s="127"/>
    </row>
    <row r="632" spans="2:33">
      <c r="B632" s="2793" t="s">
        <v>910</v>
      </c>
      <c r="C632" s="567" t="s">
        <v>462</v>
      </c>
      <c r="D632" s="519">
        <v>250</v>
      </c>
      <c r="E632" s="2396">
        <v>8.09</v>
      </c>
      <c r="F632" s="395">
        <v>1.0999999999999999E-2</v>
      </c>
      <c r="G632" s="395">
        <v>7.8E-2</v>
      </c>
      <c r="H632" s="1050">
        <v>125</v>
      </c>
      <c r="I632" s="1446">
        <v>52.354999999999997</v>
      </c>
      <c r="J632" s="1446">
        <v>53.06</v>
      </c>
      <c r="K632" s="1446">
        <v>4.25</v>
      </c>
      <c r="L632" s="1446">
        <v>0.4</v>
      </c>
      <c r="M632" s="1446">
        <v>35</v>
      </c>
      <c r="N632" s="1446">
        <v>0</v>
      </c>
      <c r="O632" s="1446">
        <v>0</v>
      </c>
      <c r="P632" s="2402">
        <v>0.248</v>
      </c>
      <c r="Q632" s="560">
        <v>23</v>
      </c>
      <c r="S632" s="127"/>
      <c r="T632" s="136"/>
      <c r="U632" s="127"/>
      <c r="V632" s="682"/>
      <c r="W632" s="682"/>
      <c r="X632" s="218"/>
      <c r="Y632" s="127"/>
      <c r="Z632" s="683"/>
      <c r="AA632" s="127"/>
      <c r="AB632" s="127"/>
      <c r="AC632" s="127"/>
      <c r="AD632" s="127"/>
      <c r="AE632" s="127"/>
      <c r="AF632" s="127"/>
      <c r="AG632" s="127"/>
    </row>
    <row r="633" spans="2:33">
      <c r="B633" s="2794" t="s">
        <v>783</v>
      </c>
      <c r="C633" s="567" t="s">
        <v>599</v>
      </c>
      <c r="D633" s="992" t="s">
        <v>352</v>
      </c>
      <c r="E633" s="2405">
        <v>4.04</v>
      </c>
      <c r="F633" s="1604">
        <v>0.24299999999999999</v>
      </c>
      <c r="G633" s="1604">
        <v>5.3999999999999999E-2</v>
      </c>
      <c r="H633" s="1050">
        <v>35.5</v>
      </c>
      <c r="I633" s="1446">
        <v>32.58</v>
      </c>
      <c r="J633" s="1604">
        <v>20.137</v>
      </c>
      <c r="K633" s="395">
        <v>12.488</v>
      </c>
      <c r="L633" s="1446">
        <v>2.4529999999999998</v>
      </c>
      <c r="M633" s="1446">
        <v>66.022000000000006</v>
      </c>
      <c r="N633" s="1604">
        <v>2.3E-3</v>
      </c>
      <c r="O633" s="1446">
        <v>5.1000000000000004E-3</v>
      </c>
      <c r="P633" s="2402">
        <v>0.41599999999999998</v>
      </c>
      <c r="Q633" s="542">
        <v>66</v>
      </c>
      <c r="R633" s="71"/>
      <c r="S633" s="148"/>
      <c r="T633" s="215"/>
      <c r="U633" s="127"/>
      <c r="V633" s="402"/>
      <c r="W633" s="402"/>
      <c r="X633" s="218"/>
      <c r="Y633" s="127"/>
      <c r="Z633" s="770"/>
      <c r="AA633" s="127"/>
      <c r="AB633" s="127"/>
      <c r="AC633" s="127"/>
      <c r="AD633" s="127"/>
      <c r="AE633" s="127"/>
      <c r="AF633" s="127"/>
      <c r="AG633" s="127"/>
    </row>
    <row r="634" spans="2:33">
      <c r="B634" s="2794" t="s">
        <v>782</v>
      </c>
      <c r="C634" s="991" t="s">
        <v>501</v>
      </c>
      <c r="D634" s="563">
        <v>180</v>
      </c>
      <c r="E634" s="2396">
        <v>0</v>
      </c>
      <c r="F634" s="403">
        <v>1E-3</v>
      </c>
      <c r="G634" s="403">
        <v>9.1999999999999998E-2</v>
      </c>
      <c r="H634" s="1050">
        <v>40.159999999999997</v>
      </c>
      <c r="I634" s="1446">
        <v>11.802</v>
      </c>
      <c r="J634" s="1446">
        <v>15</v>
      </c>
      <c r="K634" s="395">
        <v>3.25</v>
      </c>
      <c r="L634" s="1446">
        <v>0.158</v>
      </c>
      <c r="M634" s="1446">
        <v>27.167999999999999</v>
      </c>
      <c r="N634" s="1604">
        <v>3.0000000000000001E-3</v>
      </c>
      <c r="O634" s="1604">
        <v>6.0000000000000001E-3</v>
      </c>
      <c r="P634" s="2402">
        <v>0.20399999999999999</v>
      </c>
      <c r="Q634" s="525">
        <v>40</v>
      </c>
      <c r="R634" s="1312"/>
      <c r="S634" s="698"/>
      <c r="T634" s="122"/>
      <c r="U634" s="118"/>
      <c r="V634" s="138"/>
      <c r="W634" s="138"/>
      <c r="X634" s="218"/>
      <c r="Y634" s="127"/>
      <c r="Z634" s="683"/>
      <c r="AA634" s="127"/>
      <c r="AB634" s="127"/>
      <c r="AC634" s="127"/>
      <c r="AD634" s="127"/>
      <c r="AE634" s="127"/>
      <c r="AF634" s="127"/>
      <c r="AG634" s="127"/>
    </row>
    <row r="635" spans="2:33">
      <c r="B635" s="2044" t="s">
        <v>765</v>
      </c>
      <c r="C635" s="524" t="s">
        <v>312</v>
      </c>
      <c r="D635" s="529">
        <v>200</v>
      </c>
      <c r="E635" s="2396">
        <v>1.1419999999999999</v>
      </c>
      <c r="F635" s="395">
        <v>6.59E-2</v>
      </c>
      <c r="G635" s="395">
        <v>0.27100000000000002</v>
      </c>
      <c r="H635" s="1121">
        <v>29.042999999999999</v>
      </c>
      <c r="I635" s="2397">
        <v>236.91</v>
      </c>
      <c r="J635" s="1446">
        <v>190.8</v>
      </c>
      <c r="K635" s="1446">
        <v>38.945</v>
      </c>
      <c r="L635" s="1446">
        <v>0.31900000000000001</v>
      </c>
      <c r="M635" s="1446">
        <v>111.346</v>
      </c>
      <c r="N635" s="1446">
        <v>0</v>
      </c>
      <c r="O635" s="1446">
        <v>2.5000000000000001E-3</v>
      </c>
      <c r="P635" s="2402">
        <v>0.14399999999999999</v>
      </c>
      <c r="Q635" s="542">
        <v>87</v>
      </c>
      <c r="R635" s="1209"/>
      <c r="S635" s="445"/>
      <c r="T635" s="135"/>
      <c r="U635" s="116"/>
      <c r="V635" s="138"/>
      <c r="W635" s="138"/>
      <c r="X635" s="218"/>
      <c r="Y635" s="127"/>
      <c r="Z635" s="683"/>
      <c r="AA635" s="127"/>
      <c r="AB635" s="127"/>
      <c r="AC635" s="127"/>
      <c r="AD635" s="127"/>
      <c r="AE635" s="127"/>
      <c r="AF635" s="127"/>
      <c r="AG635" s="127"/>
    </row>
    <row r="636" spans="2:33">
      <c r="B636" s="1041" t="s">
        <v>9</v>
      </c>
      <c r="C636" s="524" t="s">
        <v>10</v>
      </c>
      <c r="D636" s="1380">
        <v>50</v>
      </c>
      <c r="E636" s="1446">
        <v>0.08</v>
      </c>
      <c r="F636" s="1446">
        <v>1.6E-2</v>
      </c>
      <c r="G636" s="1446">
        <v>1.3299999999999999E-2</v>
      </c>
      <c r="H636" s="1121">
        <v>0</v>
      </c>
      <c r="I636" s="1446">
        <v>63.332999999999998</v>
      </c>
      <c r="J636" s="1446">
        <v>51.6</v>
      </c>
      <c r="K636" s="1446">
        <v>16.399999999999999</v>
      </c>
      <c r="L636" s="1446">
        <v>0.04</v>
      </c>
      <c r="M636" s="1446">
        <v>29.733000000000001</v>
      </c>
      <c r="N636" s="1446">
        <v>0</v>
      </c>
      <c r="O636" s="1446">
        <v>0</v>
      </c>
      <c r="P636" s="2401">
        <v>0</v>
      </c>
      <c r="Q636" s="525">
        <v>18</v>
      </c>
      <c r="S636" s="148"/>
      <c r="T636" s="132"/>
      <c r="U636" s="127"/>
      <c r="V636" s="402"/>
      <c r="W636" s="138"/>
      <c r="X636" s="218"/>
      <c r="Y636" s="127"/>
      <c r="Z636" s="770"/>
      <c r="AA636" s="127"/>
      <c r="AB636" s="127"/>
      <c r="AC636" s="127"/>
      <c r="AD636" s="127"/>
      <c r="AE636" s="127"/>
      <c r="AF636" s="127"/>
      <c r="AG636" s="127"/>
    </row>
    <row r="637" spans="2:33">
      <c r="B637" s="1041" t="s">
        <v>9</v>
      </c>
      <c r="C637" s="524" t="s">
        <v>643</v>
      </c>
      <c r="D637" s="1382">
        <v>40</v>
      </c>
      <c r="E637" s="396">
        <v>0</v>
      </c>
      <c r="F637" s="398">
        <v>0.08</v>
      </c>
      <c r="G637" s="398">
        <v>0</v>
      </c>
      <c r="H637" s="730">
        <v>0</v>
      </c>
      <c r="I637" s="296">
        <v>33.200000000000003</v>
      </c>
      <c r="J637" s="296">
        <v>60.54</v>
      </c>
      <c r="K637" s="390">
        <v>19.68</v>
      </c>
      <c r="L637" s="296">
        <v>0.04</v>
      </c>
      <c r="M637" s="296">
        <v>57.6</v>
      </c>
      <c r="N637" s="296">
        <v>1E-3</v>
      </c>
      <c r="O637" s="1193">
        <v>2.0000000000000001E-4</v>
      </c>
      <c r="P637" s="1138">
        <v>0</v>
      </c>
      <c r="Q637" s="525">
        <v>19</v>
      </c>
      <c r="R637" s="359"/>
      <c r="S637" s="137"/>
      <c r="T637" s="122"/>
      <c r="U637" s="138"/>
      <c r="V637" s="1370"/>
      <c r="W637" s="2082"/>
      <c r="X637" s="2087"/>
      <c r="Y637" s="263"/>
      <c r="Z637" s="446"/>
      <c r="AA637" s="127"/>
      <c r="AB637" s="127"/>
      <c r="AC637" s="127"/>
      <c r="AD637" s="127"/>
      <c r="AE637" s="127"/>
      <c r="AF637" s="127"/>
      <c r="AG637" s="127"/>
    </row>
    <row r="638" spans="2:33" ht="15.75" thickBot="1">
      <c r="B638" s="2802" t="s">
        <v>728</v>
      </c>
      <c r="C638" s="941" t="s">
        <v>732</v>
      </c>
      <c r="D638" s="1482">
        <v>110</v>
      </c>
      <c r="E638" s="1446">
        <v>7.7</v>
      </c>
      <c r="F638" s="1446">
        <v>3.3000000000000002E-2</v>
      </c>
      <c r="G638" s="1446">
        <v>2.1999999999999999E-2</v>
      </c>
      <c r="H638" s="1050">
        <v>0</v>
      </c>
      <c r="I638" s="1446">
        <v>17.600000000000001</v>
      </c>
      <c r="J638" s="1446">
        <v>12.1</v>
      </c>
      <c r="K638" s="1446">
        <v>9.9</v>
      </c>
      <c r="L638" s="1446">
        <v>2.3199999999999998</v>
      </c>
      <c r="M638" s="1446">
        <v>58.2</v>
      </c>
      <c r="N638" s="1446">
        <v>1.0999999999999999E-2</v>
      </c>
      <c r="O638" s="1446">
        <v>0</v>
      </c>
      <c r="P638" s="1446">
        <v>0.3</v>
      </c>
      <c r="Q638" s="1483">
        <v>69</v>
      </c>
      <c r="R638" s="359"/>
      <c r="S638" s="137"/>
      <c r="T638" s="132"/>
      <c r="U638" s="116"/>
      <c r="V638" s="981"/>
      <c r="W638" s="981"/>
      <c r="X638" s="981"/>
      <c r="Y638" s="853"/>
      <c r="Z638" s="143"/>
      <c r="AA638" s="127"/>
      <c r="AB638" s="127"/>
      <c r="AC638" s="127"/>
      <c r="AD638" s="127"/>
      <c r="AE638" s="127"/>
      <c r="AF638" s="127"/>
      <c r="AG638" s="127"/>
    </row>
    <row r="639" spans="2:33">
      <c r="B639" s="1231" t="s">
        <v>247</v>
      </c>
      <c r="C639" s="777"/>
      <c r="D639" s="2189">
        <f>D631+D632+D634+D635+D636+D637+D638+90+20</f>
        <v>1000</v>
      </c>
      <c r="E639" s="176">
        <f t="shared" ref="E639:P639" si="122">SUM(E631:E638)</f>
        <v>23.332000000000001</v>
      </c>
      <c r="F639" s="298">
        <f t="shared" si="122"/>
        <v>0.45790000000000008</v>
      </c>
      <c r="G639" s="298">
        <f t="shared" si="122"/>
        <v>0.55030000000000001</v>
      </c>
      <c r="H639" s="1148">
        <f t="shared" si="122"/>
        <v>230.38550000000001</v>
      </c>
      <c r="I639" s="1148">
        <f t="shared" si="122"/>
        <v>467.20499999999998</v>
      </c>
      <c r="J639" s="298">
        <f t="shared" si="122"/>
        <v>424.31200000000007</v>
      </c>
      <c r="K639" s="298">
        <f t="shared" si="122"/>
        <v>116.238</v>
      </c>
      <c r="L639" s="298">
        <f t="shared" si="122"/>
        <v>6.43</v>
      </c>
      <c r="M639" s="298">
        <f t="shared" si="122"/>
        <v>521.56900000000007</v>
      </c>
      <c r="N639" s="298">
        <f t="shared" si="122"/>
        <v>2.9524999999999999E-2</v>
      </c>
      <c r="O639" s="298">
        <f t="shared" si="122"/>
        <v>2.7324999999999999E-2</v>
      </c>
      <c r="P639" s="1105">
        <f t="shared" si="122"/>
        <v>1.9244999999999999</v>
      </c>
      <c r="Q639" s="1295"/>
      <c r="R639" s="364"/>
      <c r="S639" s="139"/>
      <c r="T639" s="122"/>
      <c r="U639" s="118"/>
      <c r="V639" s="402"/>
      <c r="W639" s="402"/>
      <c r="X639" s="402"/>
      <c r="Y639" s="143"/>
      <c r="Z639" s="143"/>
      <c r="AA639" s="127"/>
      <c r="AB639" s="127"/>
      <c r="AC639" s="127"/>
      <c r="AD639" s="127"/>
      <c r="AE639" s="127"/>
      <c r="AF639" s="127"/>
      <c r="AG639" s="127"/>
    </row>
    <row r="640" spans="2:33" ht="15.75" thickBot="1">
      <c r="B640" s="1197"/>
      <c r="C640" s="1198" t="s">
        <v>11</v>
      </c>
      <c r="D640" s="2026">
        <v>0.35</v>
      </c>
      <c r="E640" s="1333">
        <v>24.5</v>
      </c>
      <c r="F640" s="1334">
        <v>0.49</v>
      </c>
      <c r="G640" s="1335">
        <v>0.56000000000000005</v>
      </c>
      <c r="H640" s="2553">
        <v>315</v>
      </c>
      <c r="I640" s="1337">
        <v>420</v>
      </c>
      <c r="J640" s="1338">
        <v>420</v>
      </c>
      <c r="K640" s="2553">
        <v>105</v>
      </c>
      <c r="L640" s="1334">
        <v>6.3</v>
      </c>
      <c r="M640" s="2554">
        <v>420</v>
      </c>
      <c r="N640" s="1334">
        <v>3.5000000000000003E-2</v>
      </c>
      <c r="O640" s="1335">
        <v>1.7500000000000002E-2</v>
      </c>
      <c r="P640" s="1341">
        <v>1.4</v>
      </c>
      <c r="Q640" s="1295"/>
      <c r="S640" s="148"/>
      <c r="T640" s="122"/>
      <c r="U640" s="127"/>
      <c r="V640" s="143"/>
      <c r="W640" s="143"/>
      <c r="X640" s="143"/>
      <c r="Y640" s="143"/>
      <c r="Z640" s="143"/>
      <c r="AA640" s="127"/>
      <c r="AB640" s="127"/>
      <c r="AC640" s="127"/>
      <c r="AD640" s="127"/>
      <c r="AE640" s="127"/>
      <c r="AF640" s="127"/>
      <c r="AG640" s="127"/>
    </row>
    <row r="641" spans="2:33" ht="15.75" thickBot="1">
      <c r="B641" s="292"/>
      <c r="C641" s="1176" t="s">
        <v>657</v>
      </c>
      <c r="D641" s="1177" t="s">
        <v>259</v>
      </c>
      <c r="E641" s="1223">
        <f t="shared" ref="E641:P641" si="123">(E639*100/E650)-35</f>
        <v>-1.6685714285714255</v>
      </c>
      <c r="F641" s="1224">
        <f t="shared" si="123"/>
        <v>-2.2928571428571374</v>
      </c>
      <c r="G641" s="1224">
        <f t="shared" si="123"/>
        <v>-0.60625000000000284</v>
      </c>
      <c r="H641" s="1224">
        <f t="shared" si="123"/>
        <v>-9.4016111111111123</v>
      </c>
      <c r="I641" s="1224">
        <f t="shared" si="123"/>
        <v>3.9337500000000034</v>
      </c>
      <c r="J641" s="1224">
        <f t="shared" si="123"/>
        <v>0.35933333333333906</v>
      </c>
      <c r="K641" s="1224">
        <f t="shared" si="123"/>
        <v>3.7459999999999951</v>
      </c>
      <c r="L641" s="1224">
        <f t="shared" si="123"/>
        <v>0.72222222222222143</v>
      </c>
      <c r="M641" s="1224">
        <f t="shared" si="123"/>
        <v>8.4640833333333418</v>
      </c>
      <c r="N641" s="1224">
        <f t="shared" si="123"/>
        <v>-5.4750000000000014</v>
      </c>
      <c r="O641" s="1224">
        <f t="shared" si="123"/>
        <v>19.649999999999999</v>
      </c>
      <c r="P641" s="1239">
        <f t="shared" si="123"/>
        <v>13.112499999999997</v>
      </c>
      <c r="Q641" s="1295"/>
      <c r="R641" s="359"/>
      <c r="S641" s="137"/>
      <c r="T641" s="122"/>
      <c r="U641" s="118"/>
      <c r="V641" s="402"/>
      <c r="W641" s="402"/>
      <c r="X641" s="218"/>
      <c r="Y641" s="127"/>
      <c r="Z641" s="1367"/>
      <c r="AA641" s="127"/>
      <c r="AB641" s="127"/>
      <c r="AC641" s="127"/>
      <c r="AD641" s="127"/>
      <c r="AE641" s="127"/>
      <c r="AF641" s="127"/>
      <c r="AG641" s="127"/>
    </row>
    <row r="642" spans="2:33">
      <c r="B642" s="572"/>
      <c r="C642" s="821" t="s">
        <v>303</v>
      </c>
      <c r="D642" s="104"/>
      <c r="E642" s="1144"/>
      <c r="F642" s="1137"/>
      <c r="G642" s="1137"/>
      <c r="H642" s="1137"/>
      <c r="I642" s="1137"/>
      <c r="J642" s="1137"/>
      <c r="K642" s="1137"/>
      <c r="L642" s="1137"/>
      <c r="M642" s="1137"/>
      <c r="N642" s="1137"/>
      <c r="O642" s="1137"/>
      <c r="P642" s="1192"/>
      <c r="Q642" s="1295"/>
      <c r="R642" s="359"/>
      <c r="S642" s="137"/>
      <c r="T642" s="122"/>
      <c r="U642" s="118"/>
      <c r="V642" s="402"/>
      <c r="W642" s="402"/>
      <c r="X642" s="218"/>
      <c r="Y642" s="127"/>
      <c r="Z642" s="127"/>
      <c r="AA642" s="127"/>
      <c r="AB642" s="127"/>
      <c r="AC642" s="127"/>
      <c r="AD642" s="127"/>
      <c r="AE642" s="127"/>
      <c r="AF642" s="127"/>
      <c r="AG642" s="127"/>
    </row>
    <row r="643" spans="2:33">
      <c r="B643" s="2815" t="s">
        <v>637</v>
      </c>
      <c r="C643" s="528" t="s">
        <v>457</v>
      </c>
      <c r="D643" s="529">
        <v>200</v>
      </c>
      <c r="E643" s="2398">
        <v>3.0539999999999998</v>
      </c>
      <c r="F643" s="397">
        <v>6.0000000000000001E-3</v>
      </c>
      <c r="G643" s="397">
        <v>7.0000000000000001E-3</v>
      </c>
      <c r="H643" s="1195">
        <v>0.94499999999999995</v>
      </c>
      <c r="I643" s="1233">
        <v>4.6912000000000003</v>
      </c>
      <c r="J643" s="1233">
        <v>3.637</v>
      </c>
      <c r="K643" s="1233">
        <v>2.7669999999999999</v>
      </c>
      <c r="L643" s="1233">
        <v>0.65500000000000003</v>
      </c>
      <c r="M643" s="1233">
        <v>89.07</v>
      </c>
      <c r="N643" s="1233">
        <v>0</v>
      </c>
      <c r="O643" s="1233">
        <v>7.0000000000000001E-3</v>
      </c>
      <c r="P643" s="2425">
        <v>0.02</v>
      </c>
      <c r="Q643" s="525">
        <v>76</v>
      </c>
      <c r="R643" s="367"/>
      <c r="S643" s="141"/>
      <c r="T643" s="122"/>
      <c r="U643" s="116"/>
      <c r="V643" s="138"/>
      <c r="W643" s="138"/>
      <c r="X643" s="218"/>
      <c r="Y643" s="127"/>
      <c r="Z643" s="127"/>
      <c r="AA643" s="127"/>
      <c r="AB643" s="127"/>
      <c r="AC643" s="127"/>
      <c r="AD643" s="127"/>
      <c r="AE643" s="127"/>
      <c r="AF643" s="127"/>
      <c r="AG643" s="127"/>
    </row>
    <row r="644" spans="2:33">
      <c r="B644" s="2816" t="s">
        <v>889</v>
      </c>
      <c r="C644" s="405" t="s">
        <v>341</v>
      </c>
      <c r="D644" s="610" t="s">
        <v>511</v>
      </c>
      <c r="E644" s="2408">
        <v>8.0399999999999991</v>
      </c>
      <c r="F644" s="1576">
        <v>0.126</v>
      </c>
      <c r="G644" s="1576">
        <v>0.156</v>
      </c>
      <c r="H644" s="1603">
        <v>99.06</v>
      </c>
      <c r="I644" s="1604">
        <v>95.66</v>
      </c>
      <c r="J644" s="1604">
        <v>90.763000000000005</v>
      </c>
      <c r="K644" s="1604">
        <v>10.032999999999999</v>
      </c>
      <c r="L644" s="1604">
        <v>1.125</v>
      </c>
      <c r="M644" s="1604">
        <v>96.33</v>
      </c>
      <c r="N644" s="1604">
        <v>4.0000000000000001E-3</v>
      </c>
      <c r="O644" s="1604">
        <v>0</v>
      </c>
      <c r="P644" s="2491">
        <v>0</v>
      </c>
      <c r="Q644" s="987">
        <v>36</v>
      </c>
      <c r="S644" s="127"/>
      <c r="T644" s="136"/>
      <c r="U644" s="127"/>
      <c r="V644" s="660"/>
      <c r="W644" s="2082"/>
      <c r="X644" s="2082"/>
      <c r="Y644" s="263"/>
      <c r="Z644" s="446"/>
      <c r="AA644" s="127"/>
      <c r="AB644" s="127"/>
      <c r="AC644" s="127"/>
      <c r="AD644" s="127"/>
      <c r="AE644" s="127"/>
      <c r="AF644" s="127"/>
      <c r="AG644" s="127"/>
    </row>
    <row r="645" spans="2:33" ht="15.75" thickBot="1">
      <c r="B645" s="1041" t="s">
        <v>9</v>
      </c>
      <c r="C645" s="432" t="s">
        <v>643</v>
      </c>
      <c r="D645" s="544">
        <v>20</v>
      </c>
      <c r="E645" s="396">
        <v>0</v>
      </c>
      <c r="F645" s="398">
        <v>0.04</v>
      </c>
      <c r="G645" s="398">
        <v>0</v>
      </c>
      <c r="H645" s="1195">
        <v>0</v>
      </c>
      <c r="I645" s="388">
        <v>16.600000000000001</v>
      </c>
      <c r="J645" s="388">
        <v>38.799999999999997</v>
      </c>
      <c r="K645" s="398">
        <v>11.4</v>
      </c>
      <c r="L645" s="388">
        <v>0.02</v>
      </c>
      <c r="M645" s="388">
        <v>14.865</v>
      </c>
      <c r="N645" s="1221">
        <v>5.0000000000000001E-4</v>
      </c>
      <c r="O645" s="1221">
        <v>2.9999999999999997E-4</v>
      </c>
      <c r="P645" s="1196">
        <v>0</v>
      </c>
      <c r="Q645" s="2078">
        <v>19</v>
      </c>
      <c r="S645" s="127"/>
      <c r="T645" s="136"/>
      <c r="U645" s="127"/>
      <c r="V645" s="981"/>
      <c r="W645" s="981"/>
      <c r="X645" s="981"/>
      <c r="Y645" s="2500"/>
      <c r="Z645" s="143"/>
      <c r="AA645" s="127"/>
      <c r="AB645" s="127"/>
      <c r="AC645" s="127"/>
      <c r="AD645" s="127"/>
      <c r="AE645" s="127"/>
      <c r="AF645" s="127"/>
      <c r="AG645" s="127"/>
    </row>
    <row r="646" spans="2:33">
      <c r="B646" s="1231" t="s">
        <v>330</v>
      </c>
      <c r="C646" s="2075"/>
      <c r="D646" s="2074">
        <f>D643+140+40+D645</f>
        <v>400</v>
      </c>
      <c r="E646" s="176">
        <f t="shared" ref="E646:P646" si="124">SUM(E643:E645)</f>
        <v>11.093999999999999</v>
      </c>
      <c r="F646" s="298">
        <f t="shared" si="124"/>
        <v>0.17200000000000001</v>
      </c>
      <c r="G646" s="298">
        <f t="shared" si="124"/>
        <v>0.16300000000000001</v>
      </c>
      <c r="H646" s="1148">
        <f t="shared" si="124"/>
        <v>100.005</v>
      </c>
      <c r="I646" s="1148">
        <f t="shared" si="124"/>
        <v>116.9512</v>
      </c>
      <c r="J646" s="298">
        <f t="shared" si="124"/>
        <v>133.19999999999999</v>
      </c>
      <c r="K646" s="298">
        <f t="shared" si="124"/>
        <v>24.2</v>
      </c>
      <c r="L646" s="298">
        <f t="shared" si="124"/>
        <v>1.8</v>
      </c>
      <c r="M646" s="298">
        <f t="shared" si="124"/>
        <v>200.26499999999999</v>
      </c>
      <c r="N646" s="298">
        <f t="shared" si="124"/>
        <v>4.5000000000000005E-3</v>
      </c>
      <c r="O646" s="298">
        <f t="shared" si="124"/>
        <v>7.3000000000000001E-3</v>
      </c>
      <c r="P646" s="969">
        <f t="shared" si="124"/>
        <v>0.02</v>
      </c>
      <c r="Q646" s="357"/>
      <c r="S646" s="127"/>
      <c r="T646" s="136"/>
      <c r="U646" s="127"/>
      <c r="V646" s="143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</row>
    <row r="647" spans="2:33" ht="15.75" thickBot="1">
      <c r="B647" s="1197"/>
      <c r="C647" s="1198" t="s">
        <v>11</v>
      </c>
      <c r="D647" s="2024">
        <v>0.1</v>
      </c>
      <c r="E647" s="2536">
        <v>7</v>
      </c>
      <c r="F647" s="1337">
        <v>0.14000000000000001</v>
      </c>
      <c r="G647" s="1338">
        <v>0.16</v>
      </c>
      <c r="H647" s="1336">
        <v>90</v>
      </c>
      <c r="I647" s="1337">
        <v>120</v>
      </c>
      <c r="J647" s="1338">
        <v>120</v>
      </c>
      <c r="K647" s="1336">
        <v>30</v>
      </c>
      <c r="L647" s="1337">
        <v>1.8</v>
      </c>
      <c r="M647" s="1339">
        <v>120</v>
      </c>
      <c r="N647" s="1337">
        <v>0.01</v>
      </c>
      <c r="O647" s="1338">
        <v>5.0000000000000001E-3</v>
      </c>
      <c r="P647" s="2537">
        <v>0.4</v>
      </c>
      <c r="Q647" s="357"/>
      <c r="S647" s="127"/>
      <c r="T647" s="136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</row>
    <row r="648" spans="2:33" ht="15.75" thickBot="1">
      <c r="B648" s="292"/>
      <c r="C648" s="1176" t="s">
        <v>657</v>
      </c>
      <c r="D648" s="1177" t="s">
        <v>259</v>
      </c>
      <c r="E648" s="1223">
        <f t="shared" ref="E648:P648" si="125">(E646*100/E650)-10</f>
        <v>5.848571428571427</v>
      </c>
      <c r="F648" s="1224">
        <f t="shared" si="125"/>
        <v>2.2857142857142883</v>
      </c>
      <c r="G648" s="1224">
        <f t="shared" si="125"/>
        <v>0.1875</v>
      </c>
      <c r="H648" s="1224">
        <f t="shared" si="125"/>
        <v>1.1116666666666664</v>
      </c>
      <c r="I648" s="1224">
        <f t="shared" si="125"/>
        <v>-0.25406666666666666</v>
      </c>
      <c r="J648" s="1224">
        <f t="shared" si="125"/>
        <v>1.0999999999999979</v>
      </c>
      <c r="K648" s="1224">
        <f t="shared" si="125"/>
        <v>-1.9333333333333336</v>
      </c>
      <c r="L648" s="1224">
        <f t="shared" si="125"/>
        <v>0</v>
      </c>
      <c r="M648" s="1224">
        <f t="shared" si="125"/>
        <v>6.6887499999999989</v>
      </c>
      <c r="N648" s="1224">
        <f t="shared" si="125"/>
        <v>-5.5</v>
      </c>
      <c r="O648" s="1224">
        <f t="shared" si="125"/>
        <v>4.5999999999999996</v>
      </c>
      <c r="P648" s="1239">
        <f t="shared" si="125"/>
        <v>-9.5</v>
      </c>
      <c r="Q648" s="357"/>
      <c r="S648" s="127"/>
      <c r="T648" s="136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</row>
    <row r="649" spans="2:33" ht="15.75" thickBot="1">
      <c r="H649" s="1220"/>
      <c r="Q649" s="357"/>
      <c r="S649" s="127"/>
      <c r="T649" s="136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</row>
    <row r="650" spans="2:33" ht="15.75" thickBot="1">
      <c r="B650" s="2197" t="s">
        <v>679</v>
      </c>
      <c r="C650" s="2013"/>
      <c r="D650" s="2196">
        <v>1</v>
      </c>
      <c r="E650" s="2015">
        <v>70</v>
      </c>
      <c r="F650" s="2016">
        <v>1.4</v>
      </c>
      <c r="G650" s="2016">
        <v>1.6</v>
      </c>
      <c r="H650" s="2017">
        <v>900</v>
      </c>
      <c r="I650" s="2018">
        <v>1200</v>
      </c>
      <c r="J650" s="2018">
        <v>1200</v>
      </c>
      <c r="K650" s="2018">
        <v>300</v>
      </c>
      <c r="L650" s="2018">
        <v>18</v>
      </c>
      <c r="M650" s="2018">
        <v>1200</v>
      </c>
      <c r="N650" s="2018">
        <v>0.1</v>
      </c>
      <c r="O650" s="2018">
        <v>0.05</v>
      </c>
      <c r="P650" s="2019">
        <v>4</v>
      </c>
      <c r="Q650" s="357"/>
      <c r="R650" s="71"/>
      <c r="S650" s="148"/>
      <c r="T650" s="215"/>
      <c r="U650" s="189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</row>
    <row r="651" spans="2:33" ht="15.75" thickBot="1">
      <c r="Q651" s="357"/>
      <c r="R651" s="359"/>
      <c r="S651" s="137"/>
      <c r="T651" s="122"/>
      <c r="U651" s="118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</row>
    <row r="652" spans="2:33">
      <c r="B652" s="968"/>
      <c r="C652" s="43" t="s">
        <v>448</v>
      </c>
      <c r="D652" s="44"/>
      <c r="E652" s="176">
        <f t="shared" ref="E652:P652" si="126">E627+E639</f>
        <v>39.304000000000002</v>
      </c>
      <c r="F652" s="298">
        <f t="shared" si="126"/>
        <v>0.74190000000000011</v>
      </c>
      <c r="G652" s="298">
        <f t="shared" si="126"/>
        <v>0.80269999999999997</v>
      </c>
      <c r="H652" s="1148">
        <f t="shared" si="126"/>
        <v>308.35149999999999</v>
      </c>
      <c r="I652" s="1148">
        <f t="shared" si="126"/>
        <v>641.495</v>
      </c>
      <c r="J652" s="298">
        <f t="shared" si="126"/>
        <v>621.04200000000003</v>
      </c>
      <c r="K652" s="298">
        <f t="shared" si="126"/>
        <v>186.37799999999999</v>
      </c>
      <c r="L652" s="298">
        <f t="shared" si="126"/>
        <v>10.664999999999999</v>
      </c>
      <c r="M652" s="298">
        <f t="shared" si="126"/>
        <v>696.73400000000004</v>
      </c>
      <c r="N652" s="298">
        <f t="shared" si="126"/>
        <v>5.7024999999999999E-2</v>
      </c>
      <c r="O652" s="298">
        <f t="shared" si="126"/>
        <v>3.9824999999999999E-2</v>
      </c>
      <c r="P652" s="298">
        <f t="shared" si="126"/>
        <v>2.4464999999999999</v>
      </c>
      <c r="Q652" s="357"/>
      <c r="R652" s="359"/>
      <c r="S652" s="1367"/>
      <c r="T652" s="136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</row>
    <row r="653" spans="2:33">
      <c r="B653" s="487"/>
      <c r="C653" s="1206" t="s">
        <v>11</v>
      </c>
      <c r="D653" s="2024">
        <v>0.6</v>
      </c>
      <c r="E653" s="1319">
        <v>42</v>
      </c>
      <c r="F653" s="1320">
        <v>0.84</v>
      </c>
      <c r="G653" s="1321">
        <v>0.96</v>
      </c>
      <c r="H653" s="1343">
        <v>540</v>
      </c>
      <c r="I653" s="1244">
        <v>720</v>
      </c>
      <c r="J653" s="1323">
        <v>720</v>
      </c>
      <c r="K653" s="1322">
        <v>180</v>
      </c>
      <c r="L653" s="1320">
        <v>10.8</v>
      </c>
      <c r="M653" s="1324">
        <v>720</v>
      </c>
      <c r="N653" s="1320">
        <v>0.06</v>
      </c>
      <c r="O653" s="1321">
        <v>0.03</v>
      </c>
      <c r="P653" s="1345">
        <v>2.4</v>
      </c>
      <c r="Q653" s="357"/>
      <c r="R653" s="359"/>
      <c r="S653" s="137"/>
      <c r="T653" s="122"/>
      <c r="U653" s="138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</row>
    <row r="654" spans="2:33" ht="15.75" thickBot="1">
      <c r="B654" s="292"/>
      <c r="C654" s="1176" t="s">
        <v>657</v>
      </c>
      <c r="D654" s="1177" t="s">
        <v>259</v>
      </c>
      <c r="E654" s="1223">
        <f t="shared" ref="E654:P654" si="127">(E652*100/E650)-60</f>
        <v>-3.8514285714285705</v>
      </c>
      <c r="F654" s="1224">
        <f t="shared" si="127"/>
        <v>-7.0071428571428456</v>
      </c>
      <c r="G654" s="1224">
        <f t="shared" si="127"/>
        <v>-9.8312500000000043</v>
      </c>
      <c r="H654" s="1224">
        <f t="shared" si="127"/>
        <v>-25.738722222222222</v>
      </c>
      <c r="I654" s="1224">
        <f t="shared" si="127"/>
        <v>-6.5420833333333306</v>
      </c>
      <c r="J654" s="1224">
        <f t="shared" si="127"/>
        <v>-8.2464999999999975</v>
      </c>
      <c r="K654" s="1224">
        <f t="shared" si="127"/>
        <v>2.1259999999999977</v>
      </c>
      <c r="L654" s="1224">
        <f t="shared" si="127"/>
        <v>-0.75</v>
      </c>
      <c r="M654" s="1224">
        <f t="shared" si="127"/>
        <v>-1.9388333333333279</v>
      </c>
      <c r="N654" s="1224">
        <f t="shared" si="127"/>
        <v>-2.9750000000000085</v>
      </c>
      <c r="O654" s="1224">
        <f t="shared" si="127"/>
        <v>19.649999999999991</v>
      </c>
      <c r="P654" s="1239">
        <f t="shared" si="127"/>
        <v>1.1624999999999943</v>
      </c>
      <c r="Q654" s="357"/>
      <c r="S654" s="137"/>
      <c r="T654" s="122"/>
      <c r="U654" s="118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</row>
    <row r="655" spans="2:33" ht="15.75" thickBot="1">
      <c r="Q655" s="357"/>
      <c r="S655" s="127"/>
      <c r="T655" s="136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</row>
    <row r="656" spans="2:33">
      <c r="B656" s="968"/>
      <c r="C656" s="43" t="s">
        <v>447</v>
      </c>
      <c r="D656" s="44"/>
      <c r="E656" s="176">
        <f t="shared" ref="E656:P656" si="128">E639+E646</f>
        <v>34.426000000000002</v>
      </c>
      <c r="F656" s="298">
        <f t="shared" si="128"/>
        <v>0.62990000000000013</v>
      </c>
      <c r="G656" s="298">
        <f t="shared" si="128"/>
        <v>0.71330000000000005</v>
      </c>
      <c r="H656" s="1148">
        <f t="shared" si="128"/>
        <v>330.39049999999997</v>
      </c>
      <c r="I656" s="1148">
        <f t="shared" si="128"/>
        <v>584.15620000000001</v>
      </c>
      <c r="J656" s="298">
        <f t="shared" si="128"/>
        <v>557.51200000000006</v>
      </c>
      <c r="K656" s="298">
        <f t="shared" si="128"/>
        <v>140.43799999999999</v>
      </c>
      <c r="L656" s="298">
        <f t="shared" si="128"/>
        <v>8.23</v>
      </c>
      <c r="M656" s="298">
        <f t="shared" si="128"/>
        <v>721.83400000000006</v>
      </c>
      <c r="N656" s="298">
        <f t="shared" si="128"/>
        <v>3.4025E-2</v>
      </c>
      <c r="O656" s="298">
        <f t="shared" si="128"/>
        <v>3.4624999999999996E-2</v>
      </c>
      <c r="P656" s="298">
        <f t="shared" si="128"/>
        <v>1.9444999999999999</v>
      </c>
      <c r="Q656" s="357"/>
      <c r="S656" s="127"/>
      <c r="T656" s="136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</row>
    <row r="657" spans="2:33">
      <c r="B657" s="487"/>
      <c r="C657" s="1206" t="s">
        <v>11</v>
      </c>
      <c r="D657" s="2024">
        <v>0.45</v>
      </c>
      <c r="E657" s="2529">
        <v>31.5</v>
      </c>
      <c r="F657" s="1244">
        <v>0.63</v>
      </c>
      <c r="G657" s="1323">
        <v>0.72</v>
      </c>
      <c r="H657" s="1323">
        <v>405</v>
      </c>
      <c r="I657" s="1244">
        <v>540</v>
      </c>
      <c r="J657" s="1323">
        <v>540</v>
      </c>
      <c r="K657" s="1323">
        <v>135</v>
      </c>
      <c r="L657" s="1244">
        <v>8.1</v>
      </c>
      <c r="M657" s="1244">
        <v>540</v>
      </c>
      <c r="N657" s="1244">
        <v>4.4999999999999998E-2</v>
      </c>
      <c r="O657" s="1323">
        <v>2.2499999999999999E-2</v>
      </c>
      <c r="P657" s="2533">
        <v>1.8</v>
      </c>
      <c r="Q657" s="357"/>
      <c r="S657" s="127"/>
      <c r="T657" s="136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</row>
    <row r="658" spans="2:33" ht="15.75" thickBot="1">
      <c r="B658" s="292"/>
      <c r="C658" s="1176" t="s">
        <v>657</v>
      </c>
      <c r="D658" s="1177" t="s">
        <v>259</v>
      </c>
      <c r="E658" s="1223">
        <f t="shared" ref="E658:P658" si="129">(E656*100/E650)-45</f>
        <v>4.1800000000000068</v>
      </c>
      <c r="F658" s="1224">
        <f t="shared" si="129"/>
        <v>-7.1428571428455712E-3</v>
      </c>
      <c r="G658" s="1224">
        <f t="shared" si="129"/>
        <v>-0.41875000000000284</v>
      </c>
      <c r="H658" s="1224">
        <f t="shared" si="129"/>
        <v>-8.2899444444444512</v>
      </c>
      <c r="I658" s="1224">
        <f t="shared" si="129"/>
        <v>3.6796833333333367</v>
      </c>
      <c r="J658" s="1224">
        <f t="shared" si="129"/>
        <v>1.4593333333333405</v>
      </c>
      <c r="K658" s="1224">
        <f t="shared" si="129"/>
        <v>1.8126666666666651</v>
      </c>
      <c r="L658" s="1224">
        <f t="shared" si="129"/>
        <v>0.72222222222222143</v>
      </c>
      <c r="M658" s="1224">
        <f t="shared" si="129"/>
        <v>15.152833333333341</v>
      </c>
      <c r="N658" s="1224">
        <f t="shared" si="129"/>
        <v>-10.975000000000001</v>
      </c>
      <c r="O658" s="1224">
        <f t="shared" si="129"/>
        <v>24.249999999999986</v>
      </c>
      <c r="P658" s="1239">
        <f t="shared" si="129"/>
        <v>3.6124999999999972</v>
      </c>
      <c r="Q658" s="357"/>
      <c r="S658" s="127"/>
      <c r="T658" s="136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</row>
    <row r="659" spans="2:33" ht="13.5" customHeight="1" thickBot="1">
      <c r="F659" s="970"/>
      <c r="P659"/>
      <c r="Q659" s="357"/>
      <c r="S659" s="5"/>
      <c r="T659" s="1014"/>
      <c r="U659" s="5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</row>
    <row r="660" spans="2:33" ht="12" customHeight="1">
      <c r="B660" s="1207" t="s">
        <v>549</v>
      </c>
      <c r="C660" s="76"/>
      <c r="D660" s="44"/>
      <c r="E660" s="1106">
        <f t="shared" ref="E660:P660" si="130">E627+E639+E646</f>
        <v>50.398000000000003</v>
      </c>
      <c r="F660" s="1107">
        <f t="shared" si="130"/>
        <v>0.91390000000000016</v>
      </c>
      <c r="G660" s="1107">
        <f t="shared" si="130"/>
        <v>0.9657</v>
      </c>
      <c r="H660" s="1349">
        <f t="shared" si="130"/>
        <v>408.35649999999998</v>
      </c>
      <c r="I660" s="1349">
        <f t="shared" si="130"/>
        <v>758.44619999999998</v>
      </c>
      <c r="J660" s="1107">
        <f t="shared" si="130"/>
        <v>754.24199999999996</v>
      </c>
      <c r="K660" s="1107">
        <f t="shared" si="130"/>
        <v>210.57799999999997</v>
      </c>
      <c r="L660" s="1107">
        <f t="shared" si="130"/>
        <v>12.465</v>
      </c>
      <c r="M660" s="1107">
        <f t="shared" si="130"/>
        <v>896.99900000000002</v>
      </c>
      <c r="N660" s="1107">
        <f t="shared" si="130"/>
        <v>6.1524999999999996E-2</v>
      </c>
      <c r="O660" s="1107">
        <f t="shared" si="130"/>
        <v>4.7125E-2</v>
      </c>
      <c r="P660" s="1241">
        <f t="shared" si="130"/>
        <v>2.4664999999999999</v>
      </c>
      <c r="Q660" s="357"/>
      <c r="S660" s="5"/>
      <c r="T660" s="1018"/>
      <c r="U660" s="5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</row>
    <row r="661" spans="2:33" ht="11.25" customHeight="1">
      <c r="B661" s="1197"/>
      <c r="C661" s="1198" t="s">
        <v>11</v>
      </c>
      <c r="D661" s="2024">
        <v>0.7</v>
      </c>
      <c r="E661" s="2529">
        <v>49</v>
      </c>
      <c r="F661" s="1244">
        <v>0.98</v>
      </c>
      <c r="G661" s="1323">
        <v>1.1200000000000001</v>
      </c>
      <c r="H661" s="1323">
        <v>630</v>
      </c>
      <c r="I661" s="1244">
        <v>840</v>
      </c>
      <c r="J661" s="1323">
        <v>840</v>
      </c>
      <c r="K661" s="1323">
        <v>210</v>
      </c>
      <c r="L661" s="1244">
        <v>12.6</v>
      </c>
      <c r="M661" s="1244">
        <v>840</v>
      </c>
      <c r="N661" s="1244">
        <v>7.0000000000000007E-2</v>
      </c>
      <c r="O661" s="1323">
        <v>3.5000000000000003E-2</v>
      </c>
      <c r="P661" s="2533">
        <v>2.8</v>
      </c>
      <c r="Q661" s="357"/>
      <c r="S661" s="143"/>
      <c r="T661" s="143"/>
      <c r="U661" s="143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</row>
    <row r="662" spans="2:33" ht="13.5" customHeight="1" thickBot="1">
      <c r="B662" s="292"/>
      <c r="C662" s="1176" t="s">
        <v>657</v>
      </c>
      <c r="D662" s="1257" t="s">
        <v>259</v>
      </c>
      <c r="E662" s="1223">
        <f t="shared" ref="E662:P662" si="131">(E660*100/E650)-70</f>
        <v>1.9971428571428618</v>
      </c>
      <c r="F662" s="1224">
        <f t="shared" si="131"/>
        <v>-4.7214285714285609</v>
      </c>
      <c r="G662" s="1224">
        <f t="shared" si="131"/>
        <v>-9.6437500000000043</v>
      </c>
      <c r="H662" s="1224">
        <f t="shared" si="131"/>
        <v>-24.627055555555557</v>
      </c>
      <c r="I662" s="1224">
        <f t="shared" si="131"/>
        <v>-6.7961500000000044</v>
      </c>
      <c r="J662" s="1224">
        <f t="shared" si="131"/>
        <v>-7.1465000000000032</v>
      </c>
      <c r="K662" s="1224">
        <f t="shared" si="131"/>
        <v>0.19266666666665344</v>
      </c>
      <c r="L662" s="1224">
        <f t="shared" si="131"/>
        <v>-0.75</v>
      </c>
      <c r="M662" s="1224">
        <f t="shared" si="131"/>
        <v>4.7499166666666781</v>
      </c>
      <c r="N662" s="1224">
        <f t="shared" si="131"/>
        <v>-8.4750000000000014</v>
      </c>
      <c r="O662" s="1224">
        <f t="shared" si="131"/>
        <v>24.25</v>
      </c>
      <c r="P662" s="1239">
        <f t="shared" si="131"/>
        <v>-8.3375000000000057</v>
      </c>
      <c r="Q662" s="357"/>
      <c r="S662" s="143"/>
      <c r="T662" s="2040"/>
      <c r="U662" s="143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</row>
    <row r="663" spans="2:33" ht="13.5" customHeight="1">
      <c r="P663"/>
      <c r="Q663" s="357"/>
      <c r="S663" s="143"/>
      <c r="T663" s="1443"/>
      <c r="U663" s="143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</row>
    <row r="664" spans="2:33" ht="13.5" customHeight="1">
      <c r="S664" s="143"/>
      <c r="T664" s="143"/>
      <c r="U664" s="143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</row>
    <row r="665" spans="2:33">
      <c r="S665" s="143"/>
      <c r="T665" s="143"/>
      <c r="U665" s="143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</row>
    <row r="666" spans="2:33" ht="13.5" customHeight="1">
      <c r="C666" s="1042" t="s">
        <v>575</v>
      </c>
      <c r="D666"/>
      <c r="E666" s="359"/>
      <c r="K666" s="359"/>
      <c r="P666"/>
      <c r="Q666" s="357"/>
      <c r="S666" s="143"/>
      <c r="T666" s="143"/>
      <c r="U666" s="143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</row>
    <row r="667" spans="2:33" ht="12" customHeight="1">
      <c r="C667" s="211" t="s">
        <v>576</v>
      </c>
      <c r="D667" s="178"/>
      <c r="E667" s="1" t="s">
        <v>577</v>
      </c>
      <c r="K667"/>
      <c r="P667"/>
      <c r="Q667" s="357"/>
      <c r="S667" s="143"/>
      <c r="T667" s="143"/>
      <c r="U667" s="143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</row>
    <row r="668" spans="2:33">
      <c r="C668" s="1042" t="s">
        <v>566</v>
      </c>
      <c r="D668" s="25" t="s">
        <v>578</v>
      </c>
      <c r="E668"/>
      <c r="P668"/>
      <c r="Q668" s="357"/>
      <c r="S668" s="143"/>
      <c r="T668" s="143"/>
      <c r="U668" s="143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</row>
    <row r="669" spans="2:33" ht="16.5" thickBot="1">
      <c r="B669" s="978" t="s">
        <v>588</v>
      </c>
      <c r="C669" s="2"/>
      <c r="D669"/>
      <c r="G669" s="972" t="s">
        <v>584</v>
      </c>
      <c r="J669" s="28" t="s">
        <v>0</v>
      </c>
      <c r="K669"/>
      <c r="L669" s="59" t="s">
        <v>744</v>
      </c>
      <c r="M669" s="26"/>
      <c r="N669" s="26"/>
      <c r="O669" s="33"/>
      <c r="Q669" s="357"/>
      <c r="S669" s="143"/>
      <c r="T669" s="143"/>
      <c r="U669" s="143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</row>
    <row r="670" spans="2:33">
      <c r="B670" s="93" t="s">
        <v>590</v>
      </c>
      <c r="C670" s="65"/>
      <c r="D670" s="574"/>
      <c r="E670" s="1064" t="s">
        <v>526</v>
      </c>
      <c r="F670" s="1065"/>
      <c r="G670" s="1065"/>
      <c r="H670" s="1066"/>
      <c r="I670" s="1058" t="s">
        <v>531</v>
      </c>
      <c r="J670" s="40"/>
      <c r="K670" s="1046"/>
      <c r="L670" s="40"/>
      <c r="M670" s="40"/>
      <c r="N670" s="40"/>
      <c r="O670" s="40"/>
      <c r="P670" s="61"/>
      <c r="Q670" s="357"/>
      <c r="S670" s="143"/>
      <c r="T670" s="143"/>
      <c r="U670" s="143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</row>
    <row r="671" spans="2:33" ht="12" customHeight="1">
      <c r="B671" s="68"/>
      <c r="C671" s="1247" t="s">
        <v>440</v>
      </c>
      <c r="D671" s="577"/>
      <c r="E671" s="1062" t="s">
        <v>527</v>
      </c>
      <c r="F671" s="1063" t="s">
        <v>528</v>
      </c>
      <c r="G671" s="1188" t="s">
        <v>529</v>
      </c>
      <c r="H671" s="1061" t="s">
        <v>530</v>
      </c>
      <c r="I671" s="1056" t="s">
        <v>532</v>
      </c>
      <c r="J671" s="1055" t="s">
        <v>533</v>
      </c>
      <c r="K671" s="1053" t="s">
        <v>534</v>
      </c>
      <c r="L671" s="1091" t="s">
        <v>535</v>
      </c>
      <c r="M671" s="1068" t="s">
        <v>541</v>
      </c>
      <c r="N671" s="971" t="s">
        <v>543</v>
      </c>
      <c r="O671" s="1068" t="s">
        <v>544</v>
      </c>
      <c r="P671" s="1248" t="s">
        <v>547</v>
      </c>
      <c r="Q671" s="357"/>
      <c r="S671" s="143"/>
      <c r="T671" s="143"/>
      <c r="U671" s="143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</row>
    <row r="672" spans="2:33" ht="15" customHeight="1" thickBot="1">
      <c r="B672" s="64"/>
      <c r="C672" s="595" t="s">
        <v>451</v>
      </c>
      <c r="D672" s="549"/>
      <c r="E672" s="63"/>
      <c r="F672" s="1080"/>
      <c r="H672" s="1080"/>
      <c r="I672" s="1076" t="s">
        <v>536</v>
      </c>
      <c r="J672" s="1209" t="s">
        <v>537</v>
      </c>
      <c r="K672" s="1077" t="s">
        <v>538</v>
      </c>
      <c r="L672" s="1078" t="s">
        <v>539</v>
      </c>
      <c r="M672" s="1077" t="s">
        <v>540</v>
      </c>
      <c r="N672" s="365" t="s">
        <v>542</v>
      </c>
      <c r="O672" s="1079" t="s">
        <v>545</v>
      </c>
      <c r="P672" s="1210" t="s">
        <v>546</v>
      </c>
      <c r="Q672" s="357"/>
      <c r="S672" s="143"/>
      <c r="T672" s="143"/>
      <c r="U672" s="143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</row>
    <row r="673" spans="2:33">
      <c r="B673" s="2190" t="s">
        <v>679</v>
      </c>
      <c r="C673" s="1262"/>
      <c r="D673" s="1263">
        <v>1</v>
      </c>
      <c r="E673" s="450">
        <v>70</v>
      </c>
      <c r="F673" s="66">
        <v>1.4</v>
      </c>
      <c r="G673" s="66">
        <v>1.6</v>
      </c>
      <c r="H673" s="67">
        <v>900</v>
      </c>
      <c r="I673" s="1082">
        <v>1200</v>
      </c>
      <c r="J673" s="1082">
        <v>1200</v>
      </c>
      <c r="K673" s="1082">
        <v>300</v>
      </c>
      <c r="L673" s="1082">
        <v>18</v>
      </c>
      <c r="M673" s="1082">
        <v>1200</v>
      </c>
      <c r="N673" s="1082">
        <v>0.1</v>
      </c>
      <c r="O673" s="1082">
        <v>0.05</v>
      </c>
      <c r="P673" s="1083">
        <v>4</v>
      </c>
      <c r="Q673" s="357"/>
      <c r="S673" s="143"/>
      <c r="T673" s="143"/>
      <c r="U673" s="143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</row>
    <row r="674" spans="2:33">
      <c r="B674" s="208"/>
      <c r="C674" s="184" t="s">
        <v>134</v>
      </c>
      <c r="D674" s="586"/>
      <c r="E674" s="723"/>
      <c r="F674" s="451"/>
      <c r="G674" s="451"/>
      <c r="H674" s="451"/>
      <c r="I674" s="451"/>
      <c r="J674" s="451"/>
      <c r="K674" s="451"/>
      <c r="L674" s="451"/>
      <c r="M674" s="451"/>
      <c r="N674" s="451"/>
      <c r="O674" s="451"/>
      <c r="P674" s="724"/>
      <c r="Q674" s="357"/>
      <c r="S674" s="143"/>
      <c r="T674" s="143"/>
      <c r="U674" s="143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</row>
    <row r="675" spans="2:33" ht="12.75" customHeight="1">
      <c r="B675" s="1315" t="s">
        <v>591</v>
      </c>
      <c r="C675" s="588" t="s">
        <v>438</v>
      </c>
      <c r="D675" s="406">
        <v>0.25</v>
      </c>
      <c r="E675" s="2542">
        <v>17.5</v>
      </c>
      <c r="F675" s="2543">
        <v>0.35</v>
      </c>
      <c r="G675" s="2544">
        <v>0.4</v>
      </c>
      <c r="H675" s="1895">
        <v>225</v>
      </c>
      <c r="I675" s="1896">
        <v>300</v>
      </c>
      <c r="J675" s="2544">
        <v>300</v>
      </c>
      <c r="K675" s="1895">
        <v>75</v>
      </c>
      <c r="L675" s="2543">
        <v>4.5</v>
      </c>
      <c r="M675" s="1898">
        <v>300</v>
      </c>
      <c r="N675" s="2543">
        <v>2.5000000000000001E-2</v>
      </c>
      <c r="O675" s="2544">
        <v>1.2500000000000001E-2</v>
      </c>
      <c r="P675" s="2545">
        <v>1</v>
      </c>
      <c r="Q675" s="357"/>
      <c r="S675" s="5"/>
      <c r="T675" s="5"/>
      <c r="U675" s="5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</row>
    <row r="676" spans="2:33" ht="14.25" customHeight="1">
      <c r="B676" s="1258"/>
      <c r="C676" s="1259" t="s">
        <v>335</v>
      </c>
      <c r="D676" s="1260"/>
      <c r="E676" s="1284">
        <f t="shared" ref="E676:P676" si="132">(E412+E465+E521+E574+E627)/5</f>
        <v>14.861199999999997</v>
      </c>
      <c r="F676" s="1285">
        <f t="shared" si="132"/>
        <v>0.35360000000000003</v>
      </c>
      <c r="G676" s="1285">
        <f t="shared" si="132"/>
        <v>0.38439999999999996</v>
      </c>
      <c r="H676" s="1286">
        <f t="shared" si="132"/>
        <v>178.03</v>
      </c>
      <c r="I676" s="1290">
        <f t="shared" si="132"/>
        <v>284.77159999999998</v>
      </c>
      <c r="J676" s="1285">
        <f t="shared" si="132"/>
        <v>279.58980000000003</v>
      </c>
      <c r="K676" s="1285">
        <f t="shared" si="132"/>
        <v>80.289200000000008</v>
      </c>
      <c r="L676" s="1285">
        <f t="shared" si="132"/>
        <v>4.4359999999999999</v>
      </c>
      <c r="M676" s="1285">
        <f t="shared" si="132"/>
        <v>271.91760000000005</v>
      </c>
      <c r="N676" s="1285">
        <f t="shared" si="132"/>
        <v>1.9491999999999999E-2</v>
      </c>
      <c r="O676" s="1285">
        <f t="shared" si="132"/>
        <v>1.3085999999999997E-2</v>
      </c>
      <c r="P676" s="1287">
        <f t="shared" si="132"/>
        <v>0.92775999999999992</v>
      </c>
      <c r="Q676" s="357"/>
      <c r="S676" s="745"/>
      <c r="T676" s="1014"/>
      <c r="U676" s="5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</row>
    <row r="677" spans="2:33" ht="15.75" thickBot="1">
      <c r="B677" s="292"/>
      <c r="C677" s="1176" t="s">
        <v>654</v>
      </c>
      <c r="D677" s="1257"/>
      <c r="E677" s="1223">
        <f t="shared" ref="E677:P677" si="133">(E676*100/E673)-25</f>
        <v>-3.76971428571429</v>
      </c>
      <c r="F677" s="1224">
        <f t="shared" si="133"/>
        <v>0.25714285714285978</v>
      </c>
      <c r="G677" s="1224">
        <f t="shared" si="133"/>
        <v>-0.97500000000000142</v>
      </c>
      <c r="H677" s="1224">
        <f t="shared" si="133"/>
        <v>-5.2188888888888876</v>
      </c>
      <c r="I677" s="1224">
        <f t="shared" si="133"/>
        <v>-1.2690333333333363</v>
      </c>
      <c r="J677" s="1224">
        <f t="shared" si="133"/>
        <v>-1.7008499999999991</v>
      </c>
      <c r="K677" s="1224">
        <f t="shared" si="133"/>
        <v>1.7630666666666706</v>
      </c>
      <c r="L677" s="1224">
        <f t="shared" si="133"/>
        <v>-0.35555555555555429</v>
      </c>
      <c r="M677" s="1224">
        <f t="shared" si="133"/>
        <v>-2.3401999999999958</v>
      </c>
      <c r="N677" s="1224">
        <f t="shared" si="133"/>
        <v>-5.5080000000000027</v>
      </c>
      <c r="O677" s="1224">
        <f t="shared" si="133"/>
        <v>1.1719999999999935</v>
      </c>
      <c r="P677" s="1239">
        <f t="shared" si="133"/>
        <v>-1.8060000000000009</v>
      </c>
      <c r="Q677" s="357"/>
      <c r="S677" s="745"/>
      <c r="T677" s="1014"/>
      <c r="U677" s="5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</row>
    <row r="678" spans="2:33" ht="14.25" customHeight="1" thickBot="1">
      <c r="P678"/>
      <c r="Q678" s="357"/>
      <c r="S678" s="745"/>
      <c r="T678" s="1014"/>
      <c r="U678" s="5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</row>
    <row r="679" spans="2:33">
      <c r="B679" s="93" t="s">
        <v>590</v>
      </c>
      <c r="C679" s="65"/>
      <c r="D679" s="574"/>
      <c r="E679" s="1064" t="s">
        <v>526</v>
      </c>
      <c r="F679" s="1065"/>
      <c r="G679" s="1065"/>
      <c r="H679" s="1066"/>
      <c r="I679" s="1058" t="s">
        <v>531</v>
      </c>
      <c r="J679" s="40"/>
      <c r="K679" s="1046"/>
      <c r="L679" s="40"/>
      <c r="M679" s="40"/>
      <c r="N679" s="40"/>
      <c r="O679" s="40"/>
      <c r="P679" s="61"/>
      <c r="Q679" s="357"/>
      <c r="S679" s="757"/>
      <c r="T679" s="1018"/>
      <c r="U679" s="5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</row>
    <row r="680" spans="2:33" ht="12.75" customHeight="1">
      <c r="B680" s="68"/>
      <c r="C680" s="1247" t="s">
        <v>441</v>
      </c>
      <c r="D680" s="577"/>
      <c r="E680" s="1062" t="s">
        <v>527</v>
      </c>
      <c r="F680" s="1063" t="s">
        <v>528</v>
      </c>
      <c r="G680" s="1188" t="s">
        <v>529</v>
      </c>
      <c r="H680" s="1061" t="s">
        <v>530</v>
      </c>
      <c r="I680" s="1056" t="s">
        <v>532</v>
      </c>
      <c r="J680" s="1055" t="s">
        <v>533</v>
      </c>
      <c r="K680" s="1053" t="s">
        <v>534</v>
      </c>
      <c r="L680" s="1091" t="s">
        <v>535</v>
      </c>
      <c r="M680" s="1068" t="s">
        <v>541</v>
      </c>
      <c r="N680" s="971" t="s">
        <v>543</v>
      </c>
      <c r="O680" s="1068" t="s">
        <v>544</v>
      </c>
      <c r="P680" s="1248" t="s">
        <v>547</v>
      </c>
      <c r="Q680" s="357"/>
      <c r="S680" s="757"/>
      <c r="T680" s="5"/>
      <c r="U680" s="5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</row>
    <row r="681" spans="2:33" ht="10.5" customHeight="1" thickBot="1">
      <c r="B681" s="64"/>
      <c r="C681" s="595" t="s">
        <v>451</v>
      </c>
      <c r="D681" s="549"/>
      <c r="E681" s="63"/>
      <c r="F681" s="1080"/>
      <c r="H681" s="1080"/>
      <c r="I681" s="1076" t="s">
        <v>536</v>
      </c>
      <c r="J681" s="1209" t="s">
        <v>537</v>
      </c>
      <c r="K681" s="1077" t="s">
        <v>538</v>
      </c>
      <c r="L681" s="1078" t="s">
        <v>539</v>
      </c>
      <c r="M681" s="1077" t="s">
        <v>540</v>
      </c>
      <c r="N681" s="365" t="s">
        <v>542</v>
      </c>
      <c r="O681" s="1079" t="s">
        <v>545</v>
      </c>
      <c r="P681" s="1210" t="s">
        <v>546</v>
      </c>
      <c r="Q681" s="357"/>
      <c r="S681" s="5"/>
      <c r="T681" s="5"/>
      <c r="U681" s="5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</row>
    <row r="682" spans="2:33">
      <c r="B682" s="2190" t="s">
        <v>679</v>
      </c>
      <c r="C682" s="1262"/>
      <c r="D682" s="1263">
        <v>1</v>
      </c>
      <c r="E682" s="450">
        <v>70</v>
      </c>
      <c r="F682" s="66">
        <v>1.4</v>
      </c>
      <c r="G682" s="66">
        <v>1.6</v>
      </c>
      <c r="H682" s="67">
        <v>900</v>
      </c>
      <c r="I682" s="1082">
        <v>1200</v>
      </c>
      <c r="J682" s="1082">
        <v>1200</v>
      </c>
      <c r="K682" s="1082">
        <v>300</v>
      </c>
      <c r="L682" s="1082">
        <v>18</v>
      </c>
      <c r="M682" s="1082">
        <v>1200</v>
      </c>
      <c r="N682" s="1082">
        <v>0.1</v>
      </c>
      <c r="O682" s="1082">
        <v>0.05</v>
      </c>
      <c r="P682" s="1083">
        <v>4</v>
      </c>
      <c r="Q682" s="357"/>
      <c r="S682" s="5"/>
      <c r="T682" s="2510"/>
      <c r="U682" s="5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</row>
    <row r="683" spans="2:33">
      <c r="B683" s="208"/>
      <c r="C683" s="184" t="s">
        <v>134</v>
      </c>
      <c r="D683" s="586"/>
      <c r="E683" s="723"/>
      <c r="F683" s="451"/>
      <c r="G683" s="451"/>
      <c r="H683" s="451"/>
      <c r="I683" s="451"/>
      <c r="J683" s="451"/>
      <c r="K683" s="451"/>
      <c r="L683" s="451"/>
      <c r="M683" s="451"/>
      <c r="N683" s="451"/>
      <c r="O683" s="451"/>
      <c r="P683" s="724"/>
      <c r="Q683" s="357"/>
      <c r="S683" s="5"/>
      <c r="T683" s="5"/>
      <c r="U683" s="5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</row>
    <row r="684" spans="2:33" ht="12.75" customHeight="1">
      <c r="B684" s="1315" t="s">
        <v>591</v>
      </c>
      <c r="C684" s="588" t="s">
        <v>439</v>
      </c>
      <c r="D684" s="406">
        <v>0.35</v>
      </c>
      <c r="E684" s="1088">
        <v>24.5</v>
      </c>
      <c r="F684" s="1086">
        <v>0.49</v>
      </c>
      <c r="G684" s="1086">
        <v>0.56000000000000005</v>
      </c>
      <c r="H684" s="1342">
        <v>315</v>
      </c>
      <c r="I684" s="1351">
        <v>420</v>
      </c>
      <c r="J684" s="1342">
        <v>420</v>
      </c>
      <c r="K684" s="1342">
        <v>105</v>
      </c>
      <c r="L684" s="1086">
        <v>6.3</v>
      </c>
      <c r="M684" s="1342">
        <v>420</v>
      </c>
      <c r="N684" s="1086">
        <v>3.5000000000000003E-2</v>
      </c>
      <c r="O684" s="1086">
        <v>1.7500000000000002E-2</v>
      </c>
      <c r="P684" s="1089">
        <v>1.4</v>
      </c>
      <c r="Q684" s="357"/>
      <c r="S684" s="5"/>
      <c r="T684" s="5"/>
      <c r="U684" s="5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</row>
    <row r="685" spans="2:33" ht="14.25" customHeight="1">
      <c r="B685" s="1258"/>
      <c r="C685" s="1259" t="s">
        <v>335</v>
      </c>
      <c r="D685" s="1260"/>
      <c r="E685" s="1288">
        <f t="shared" ref="E685:P685" si="134">(E423+E477+E532+E587+E639)/5</f>
        <v>21.415399999999998</v>
      </c>
      <c r="F685" s="1285">
        <f t="shared" si="134"/>
        <v>0.46328000000000003</v>
      </c>
      <c r="G685" s="1285">
        <f t="shared" si="134"/>
        <v>0.53422000000000003</v>
      </c>
      <c r="H685" s="1289">
        <f t="shared" si="134"/>
        <v>209.28915999999998</v>
      </c>
      <c r="I685" s="1290">
        <f t="shared" si="134"/>
        <v>378.52906000000002</v>
      </c>
      <c r="J685" s="1285">
        <f t="shared" si="134"/>
        <v>395.64100000000002</v>
      </c>
      <c r="K685" s="1285">
        <f t="shared" si="134"/>
        <v>99.22999999999999</v>
      </c>
      <c r="L685" s="1285">
        <f t="shared" si="134"/>
        <v>6.1958000000000002</v>
      </c>
      <c r="M685" s="1285">
        <f t="shared" si="134"/>
        <v>427.03380000000004</v>
      </c>
      <c r="N685" s="1285">
        <f t="shared" si="134"/>
        <v>5.0245000000000005E-2</v>
      </c>
      <c r="O685" s="1285">
        <f t="shared" si="134"/>
        <v>1.4145E-2</v>
      </c>
      <c r="P685" s="1287">
        <f t="shared" si="134"/>
        <v>1.5301</v>
      </c>
      <c r="Q685" s="357"/>
      <c r="S685" s="5"/>
      <c r="T685" s="5"/>
      <c r="U685" s="5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</row>
    <row r="686" spans="2:33" ht="15.75" thickBot="1">
      <c r="B686" s="292"/>
      <c r="C686" s="1176" t="s">
        <v>654</v>
      </c>
      <c r="D686" s="1257"/>
      <c r="E686" s="1223">
        <f t="shared" ref="E686:P686" si="135">(E685*100/E682)-35</f>
        <v>-4.4065714285714286</v>
      </c>
      <c r="F686" s="1224">
        <f t="shared" si="135"/>
        <v>-1.9085714285714275</v>
      </c>
      <c r="G686" s="1224">
        <f t="shared" si="135"/>
        <v>-1.6112499999999983</v>
      </c>
      <c r="H686" s="1224">
        <f t="shared" si="135"/>
        <v>-11.745648888888891</v>
      </c>
      <c r="I686" s="1224">
        <f t="shared" si="135"/>
        <v>-3.4559116666666654</v>
      </c>
      <c r="J686" s="1224">
        <f t="shared" si="135"/>
        <v>-2.029916666666665</v>
      </c>
      <c r="K686" s="1224">
        <f t="shared" si="135"/>
        <v>-1.9233333333333391</v>
      </c>
      <c r="L686" s="1224">
        <f t="shared" si="135"/>
        <v>-0.57888888888888346</v>
      </c>
      <c r="M686" s="1224">
        <f t="shared" si="135"/>
        <v>0.5861500000000035</v>
      </c>
      <c r="N686" s="1224">
        <f t="shared" si="135"/>
        <v>15.245000000000005</v>
      </c>
      <c r="O686" s="1224">
        <f t="shared" si="135"/>
        <v>-6.7100000000000044</v>
      </c>
      <c r="P686" s="1239">
        <f t="shared" si="135"/>
        <v>3.2524999999999977</v>
      </c>
      <c r="Q686" s="357"/>
      <c r="S686" s="745"/>
      <c r="T686" s="1014"/>
      <c r="U686" s="5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</row>
    <row r="687" spans="2:33" ht="15.75" thickBot="1">
      <c r="P687"/>
      <c r="Q687" s="357"/>
      <c r="S687" s="745"/>
      <c r="T687" s="1014"/>
      <c r="U687" s="5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</row>
    <row r="688" spans="2:33">
      <c r="B688" s="93" t="s">
        <v>590</v>
      </c>
      <c r="C688" s="65"/>
      <c r="D688" s="574"/>
      <c r="E688" s="1064" t="s">
        <v>526</v>
      </c>
      <c r="F688" s="1065"/>
      <c r="G688" s="1065"/>
      <c r="H688" s="1066"/>
      <c r="I688" s="1058" t="s">
        <v>531</v>
      </c>
      <c r="J688" s="40"/>
      <c r="K688" s="1046"/>
      <c r="L688" s="40"/>
      <c r="M688" s="40"/>
      <c r="N688" s="40"/>
      <c r="O688" s="40"/>
      <c r="P688" s="61"/>
      <c r="Q688" s="357"/>
      <c r="S688" s="745"/>
      <c r="T688" s="1014"/>
      <c r="U688" s="5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</row>
    <row r="689" spans="2:33">
      <c r="B689" s="68"/>
      <c r="C689" s="1247" t="s">
        <v>442</v>
      </c>
      <c r="D689" s="577"/>
      <c r="E689" s="1062" t="s">
        <v>527</v>
      </c>
      <c r="F689" s="1063" t="s">
        <v>528</v>
      </c>
      <c r="G689" s="1188" t="s">
        <v>529</v>
      </c>
      <c r="H689" s="1061" t="s">
        <v>530</v>
      </c>
      <c r="I689" s="1056" t="s">
        <v>532</v>
      </c>
      <c r="J689" s="1055" t="s">
        <v>533</v>
      </c>
      <c r="K689" s="1053" t="s">
        <v>534</v>
      </c>
      <c r="L689" s="1091" t="s">
        <v>535</v>
      </c>
      <c r="M689" s="1068" t="s">
        <v>541</v>
      </c>
      <c r="N689" s="971" t="s">
        <v>543</v>
      </c>
      <c r="O689" s="1068" t="s">
        <v>544</v>
      </c>
      <c r="P689" s="1248" t="s">
        <v>547</v>
      </c>
      <c r="Q689" s="357"/>
      <c r="S689" s="757"/>
      <c r="T689" s="2510"/>
      <c r="U689" s="5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</row>
    <row r="690" spans="2:33" ht="12" customHeight="1" thickBot="1">
      <c r="B690" s="64"/>
      <c r="C690" s="595" t="s">
        <v>451</v>
      </c>
      <c r="D690" s="549"/>
      <c r="E690" s="63"/>
      <c r="F690" s="1080"/>
      <c r="H690" s="1080"/>
      <c r="I690" s="1076" t="s">
        <v>536</v>
      </c>
      <c r="J690" s="1209" t="s">
        <v>537</v>
      </c>
      <c r="K690" s="1077" t="s">
        <v>538</v>
      </c>
      <c r="L690" s="1078" t="s">
        <v>539</v>
      </c>
      <c r="M690" s="1077" t="s">
        <v>540</v>
      </c>
      <c r="N690" s="365" t="s">
        <v>542</v>
      </c>
      <c r="O690" s="1079" t="s">
        <v>545</v>
      </c>
      <c r="P690" s="1210" t="s">
        <v>546</v>
      </c>
      <c r="Q690" s="357"/>
      <c r="S690" s="757"/>
      <c r="T690" s="5"/>
      <c r="U690" s="5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</row>
    <row r="691" spans="2:33">
      <c r="B691" s="2190" t="s">
        <v>679</v>
      </c>
      <c r="C691" s="1262"/>
      <c r="D691" s="1263">
        <v>1</v>
      </c>
      <c r="E691" s="450">
        <v>70</v>
      </c>
      <c r="F691" s="66">
        <v>1.4</v>
      </c>
      <c r="G691" s="66">
        <v>1.6</v>
      </c>
      <c r="H691" s="67">
        <v>900</v>
      </c>
      <c r="I691" s="1082">
        <v>1200</v>
      </c>
      <c r="J691" s="1082">
        <v>1200</v>
      </c>
      <c r="K691" s="1082">
        <v>300</v>
      </c>
      <c r="L691" s="1082">
        <v>18</v>
      </c>
      <c r="M691" s="1082">
        <v>1200</v>
      </c>
      <c r="N691" s="1082">
        <v>0.1</v>
      </c>
      <c r="O691" s="1082">
        <v>0.05</v>
      </c>
      <c r="P691" s="1083">
        <v>4</v>
      </c>
      <c r="Q691" s="357"/>
      <c r="S691" s="5"/>
      <c r="T691" s="5"/>
      <c r="U691" s="5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</row>
    <row r="692" spans="2:33">
      <c r="B692" s="208"/>
      <c r="C692" s="184" t="s">
        <v>134</v>
      </c>
      <c r="D692" s="586"/>
      <c r="E692" s="723"/>
      <c r="F692" s="451"/>
      <c r="G692" s="451"/>
      <c r="H692" s="451"/>
      <c r="I692" s="451"/>
      <c r="J692" s="451"/>
      <c r="K692" s="451"/>
      <c r="L692" s="451"/>
      <c r="M692" s="451"/>
      <c r="N692" s="451"/>
      <c r="O692" s="451"/>
      <c r="P692" s="451"/>
      <c r="Q692" s="357"/>
      <c r="S692" s="5"/>
      <c r="T692" s="5"/>
      <c r="U692" s="5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</row>
    <row r="693" spans="2:33" ht="12.75" customHeight="1">
      <c r="B693" s="1315" t="s">
        <v>591</v>
      </c>
      <c r="C693" s="588" t="s">
        <v>434</v>
      </c>
      <c r="D693" s="406">
        <v>0.1</v>
      </c>
      <c r="E693" s="1088">
        <v>7</v>
      </c>
      <c r="F693" s="1086">
        <v>0.14000000000000001</v>
      </c>
      <c r="G693" s="1086">
        <v>0.16</v>
      </c>
      <c r="H693" s="1086">
        <v>90</v>
      </c>
      <c r="I693" s="1351">
        <v>120</v>
      </c>
      <c r="J693" s="1342">
        <v>120</v>
      </c>
      <c r="K693" s="1086">
        <v>30</v>
      </c>
      <c r="L693" s="1086">
        <v>1.8</v>
      </c>
      <c r="M693" s="1342">
        <v>120</v>
      </c>
      <c r="N693" s="1086">
        <v>0.01</v>
      </c>
      <c r="O693" s="1086">
        <v>5.0000000000000001E-3</v>
      </c>
      <c r="P693" s="1089">
        <v>0.4</v>
      </c>
      <c r="Q693" s="357"/>
      <c r="S693" s="5"/>
      <c r="T693" s="5"/>
      <c r="U693" s="5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</row>
    <row r="694" spans="2:33" ht="12.75" customHeight="1">
      <c r="B694" s="1258"/>
      <c r="C694" s="1259" t="s">
        <v>335</v>
      </c>
      <c r="D694" s="1260"/>
      <c r="E694" s="1288">
        <f t="shared" ref="E694:P694" si="136">(E429+E484+E539+E594+E646)/5</f>
        <v>10.482600000000001</v>
      </c>
      <c r="F694" s="1285">
        <f t="shared" si="136"/>
        <v>0.16340000000000002</v>
      </c>
      <c r="G694" s="1285">
        <f t="shared" si="136"/>
        <v>0.18606000000000003</v>
      </c>
      <c r="H694" s="1289">
        <f t="shared" si="136"/>
        <v>87.414999999999992</v>
      </c>
      <c r="I694" s="1290">
        <f t="shared" si="136"/>
        <v>141.85347999999999</v>
      </c>
      <c r="J694" s="1285">
        <f t="shared" si="136"/>
        <v>147.00399999999999</v>
      </c>
      <c r="K694" s="1285">
        <f t="shared" si="136"/>
        <v>29.663599999999995</v>
      </c>
      <c r="L694" s="1285">
        <f t="shared" si="136"/>
        <v>1.7784</v>
      </c>
      <c r="M694" s="1285">
        <f t="shared" si="136"/>
        <v>125.86687999999999</v>
      </c>
      <c r="N694" s="1285">
        <f t="shared" si="136"/>
        <v>8.8320000000000013E-3</v>
      </c>
      <c r="O694" s="1285">
        <f t="shared" si="136"/>
        <v>2.9199999999999999E-3</v>
      </c>
      <c r="P694" s="1287">
        <f t="shared" si="136"/>
        <v>0.36</v>
      </c>
      <c r="Q694" s="357"/>
      <c r="S694" s="5"/>
      <c r="T694" s="5"/>
      <c r="U694" s="5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</row>
    <row r="695" spans="2:33" ht="15.75" thickBot="1">
      <c r="B695" s="292"/>
      <c r="C695" s="1176" t="s">
        <v>654</v>
      </c>
      <c r="D695" s="1257"/>
      <c r="E695" s="1223">
        <f t="shared" ref="E695:P695" si="137">(E694*100/E691)-10</f>
        <v>4.9751428571428598</v>
      </c>
      <c r="F695" s="1224">
        <f t="shared" si="137"/>
        <v>1.6714285714285744</v>
      </c>
      <c r="G695" s="1224">
        <f t="shared" si="137"/>
        <v>1.6287500000000001</v>
      </c>
      <c r="H695" s="1224">
        <f t="shared" si="137"/>
        <v>-0.28722222222222271</v>
      </c>
      <c r="I695" s="1224">
        <f t="shared" si="137"/>
        <v>1.8211233333333325</v>
      </c>
      <c r="J695" s="1224">
        <f t="shared" si="137"/>
        <v>2.2503333333333337</v>
      </c>
      <c r="K695" s="1224">
        <f t="shared" si="137"/>
        <v>-0.11213333333333431</v>
      </c>
      <c r="L695" s="1224">
        <f t="shared" si="137"/>
        <v>-0.11999999999999922</v>
      </c>
      <c r="M695" s="1224">
        <f t="shared" si="137"/>
        <v>0.48890666666666682</v>
      </c>
      <c r="N695" s="1224">
        <f t="shared" si="137"/>
        <v>-1.1679999999999993</v>
      </c>
      <c r="O695" s="1224">
        <f t="shared" si="137"/>
        <v>-4.160000000000001</v>
      </c>
      <c r="P695" s="1239">
        <f t="shared" si="137"/>
        <v>-1</v>
      </c>
      <c r="Q695" s="357"/>
      <c r="S695" s="5"/>
      <c r="T695" s="5"/>
      <c r="U695" s="5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</row>
    <row r="696" spans="2:33" ht="14.25" customHeight="1" thickBot="1">
      <c r="P696"/>
      <c r="Q696" s="357"/>
      <c r="S696" s="5"/>
      <c r="T696" s="5"/>
      <c r="U696" s="5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</row>
    <row r="697" spans="2:33">
      <c r="B697" s="93" t="s">
        <v>590</v>
      </c>
      <c r="C697" s="65"/>
      <c r="D697" s="574"/>
      <c r="E697" s="1064" t="s">
        <v>526</v>
      </c>
      <c r="F697" s="1065"/>
      <c r="G697" s="1065"/>
      <c r="H697" s="1066"/>
      <c r="I697" s="1058" t="s">
        <v>531</v>
      </c>
      <c r="J697" s="40"/>
      <c r="K697" s="1046"/>
      <c r="L697" s="40"/>
      <c r="M697" s="40"/>
      <c r="N697" s="40"/>
      <c r="O697" s="40"/>
      <c r="P697" s="61"/>
      <c r="Q697" s="357"/>
      <c r="S697" s="5"/>
      <c r="T697" s="5"/>
      <c r="U697" s="5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</row>
    <row r="698" spans="2:33" ht="13.5" customHeight="1">
      <c r="B698" s="68"/>
      <c r="C698" s="1264" t="s">
        <v>443</v>
      </c>
      <c r="D698" s="577"/>
      <c r="E698" s="1062" t="s">
        <v>527</v>
      </c>
      <c r="F698" s="1063" t="s">
        <v>528</v>
      </c>
      <c r="G698" s="1188" t="s">
        <v>529</v>
      </c>
      <c r="H698" s="1061" t="s">
        <v>530</v>
      </c>
      <c r="I698" s="1056" t="s">
        <v>532</v>
      </c>
      <c r="J698" s="1055" t="s">
        <v>533</v>
      </c>
      <c r="K698" s="1053" t="s">
        <v>534</v>
      </c>
      <c r="L698" s="1091" t="s">
        <v>535</v>
      </c>
      <c r="M698" s="1068" t="s">
        <v>541</v>
      </c>
      <c r="N698" s="971" t="s">
        <v>543</v>
      </c>
      <c r="O698" s="1068" t="s">
        <v>544</v>
      </c>
      <c r="P698" s="1248" t="s">
        <v>547</v>
      </c>
      <c r="Q698" s="357"/>
      <c r="S698" s="5"/>
      <c r="T698" s="391"/>
      <c r="U698" s="5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</row>
    <row r="699" spans="2:33" ht="15.75" thickBot="1">
      <c r="B699" s="64"/>
      <c r="C699" s="595" t="s">
        <v>451</v>
      </c>
      <c r="D699" s="549"/>
      <c r="E699" s="63"/>
      <c r="F699" s="1080"/>
      <c r="H699" s="1080"/>
      <c r="I699" s="1076" t="s">
        <v>536</v>
      </c>
      <c r="J699" s="1209" t="s">
        <v>537</v>
      </c>
      <c r="K699" s="1077" t="s">
        <v>538</v>
      </c>
      <c r="L699" s="1078" t="s">
        <v>539</v>
      </c>
      <c r="M699" s="1077" t="s">
        <v>540</v>
      </c>
      <c r="N699" s="365" t="s">
        <v>542</v>
      </c>
      <c r="O699" s="1079" t="s">
        <v>545</v>
      </c>
      <c r="P699" s="1210" t="s">
        <v>546</v>
      </c>
      <c r="Q699" s="357"/>
      <c r="S699" s="5"/>
      <c r="T699" s="122"/>
      <c r="U699" s="5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</row>
    <row r="700" spans="2:33">
      <c r="B700" s="2190" t="s">
        <v>679</v>
      </c>
      <c r="C700" s="1262"/>
      <c r="D700" s="1263">
        <v>1</v>
      </c>
      <c r="E700" s="450">
        <v>70</v>
      </c>
      <c r="F700" s="66">
        <v>1.4</v>
      </c>
      <c r="G700" s="66">
        <v>1.6</v>
      </c>
      <c r="H700" s="67">
        <v>900</v>
      </c>
      <c r="I700" s="1082">
        <v>1200</v>
      </c>
      <c r="J700" s="1082">
        <v>1200</v>
      </c>
      <c r="K700" s="1082">
        <v>300</v>
      </c>
      <c r="L700" s="1082">
        <v>18</v>
      </c>
      <c r="M700" s="1082">
        <v>1200</v>
      </c>
      <c r="N700" s="1082">
        <v>0.1</v>
      </c>
      <c r="O700" s="1082">
        <v>0.05</v>
      </c>
      <c r="P700" s="1083">
        <v>4</v>
      </c>
      <c r="Q700" s="357"/>
      <c r="S700" s="5"/>
      <c r="T700" s="2683"/>
      <c r="U700" s="5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</row>
    <row r="701" spans="2:33" ht="14.25" customHeight="1">
      <c r="B701" s="208"/>
      <c r="C701" s="184" t="s">
        <v>134</v>
      </c>
      <c r="D701" s="586"/>
      <c r="E701" s="723"/>
      <c r="F701" s="451"/>
      <c r="G701" s="451"/>
      <c r="H701" s="451"/>
      <c r="I701" s="451"/>
      <c r="J701" s="451"/>
      <c r="K701" s="451"/>
      <c r="L701" s="451"/>
      <c r="M701" s="451"/>
      <c r="N701" s="451"/>
      <c r="O701" s="451"/>
      <c r="P701" s="724"/>
      <c r="Q701" s="705"/>
      <c r="S701" s="5"/>
      <c r="T701" s="149"/>
      <c r="U701" s="5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</row>
    <row r="702" spans="2:33" ht="12" customHeight="1">
      <c r="B702" s="1315" t="s">
        <v>591</v>
      </c>
      <c r="C702" s="588" t="s">
        <v>264</v>
      </c>
      <c r="D702" s="406">
        <v>0.6</v>
      </c>
      <c r="E702" s="1088">
        <v>42</v>
      </c>
      <c r="F702" s="1086">
        <v>0.84</v>
      </c>
      <c r="G702" s="1086">
        <v>0.96</v>
      </c>
      <c r="H702" s="1342">
        <v>540</v>
      </c>
      <c r="I702" s="1351">
        <v>720</v>
      </c>
      <c r="J702" s="1342">
        <v>720</v>
      </c>
      <c r="K702" s="1342">
        <v>180</v>
      </c>
      <c r="L702" s="1086">
        <v>10.8</v>
      </c>
      <c r="M702" s="1342">
        <v>720</v>
      </c>
      <c r="N702" s="1086">
        <v>0.06</v>
      </c>
      <c r="O702" s="1086">
        <v>0.03</v>
      </c>
      <c r="P702" s="1089">
        <v>2.4</v>
      </c>
      <c r="Q702" s="705"/>
      <c r="S702" s="745"/>
      <c r="T702" s="2685"/>
      <c r="U702" s="5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</row>
    <row r="703" spans="2:33" ht="13.5" customHeight="1" thickBot="1">
      <c r="B703" s="1258"/>
      <c r="C703" s="1259" t="s">
        <v>335</v>
      </c>
      <c r="D703" s="1260"/>
      <c r="E703" s="1288">
        <f t="shared" ref="E703:P703" si="138">(E435+E490+E544+E599+E652)/5</f>
        <v>36.276600000000002</v>
      </c>
      <c r="F703" s="1285">
        <f t="shared" si="138"/>
        <v>0.81688000000000005</v>
      </c>
      <c r="G703" s="1285">
        <f t="shared" si="138"/>
        <v>0.91861999999999999</v>
      </c>
      <c r="H703" s="1289">
        <f t="shared" si="138"/>
        <v>387.31916000000001</v>
      </c>
      <c r="I703" s="1290">
        <f t="shared" si="138"/>
        <v>663.30065999999999</v>
      </c>
      <c r="J703" s="1285">
        <f t="shared" si="138"/>
        <v>675.23080000000004</v>
      </c>
      <c r="K703" s="1285">
        <f t="shared" si="138"/>
        <v>179.51920000000001</v>
      </c>
      <c r="L703" s="1285">
        <f t="shared" si="138"/>
        <v>10.6318</v>
      </c>
      <c r="M703" s="1285">
        <f t="shared" si="138"/>
        <v>698.95140000000004</v>
      </c>
      <c r="N703" s="1285">
        <f t="shared" si="138"/>
        <v>6.9737000000000007E-2</v>
      </c>
      <c r="O703" s="1285">
        <f t="shared" si="138"/>
        <v>2.7230999999999998E-2</v>
      </c>
      <c r="P703" s="1287">
        <f t="shared" si="138"/>
        <v>2.4578600000000002</v>
      </c>
      <c r="Q703" s="705"/>
      <c r="S703" s="745"/>
      <c r="T703" s="2685"/>
      <c r="U703" s="5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</row>
    <row r="704" spans="2:33" ht="15.75" thickBot="1">
      <c r="B704" s="292"/>
      <c r="C704" s="1176" t="s">
        <v>654</v>
      </c>
      <c r="D704" s="1257"/>
      <c r="E704" s="2035">
        <f t="shared" ref="E704:P704" si="139">(E703*100/E700)-60</f>
        <v>-8.1762857142857115</v>
      </c>
      <c r="F704" s="2036">
        <f t="shared" si="139"/>
        <v>-1.6514285714285677</v>
      </c>
      <c r="G704" s="2036">
        <f t="shared" si="139"/>
        <v>-2.5862500000000068</v>
      </c>
      <c r="H704" s="2036">
        <f t="shared" si="139"/>
        <v>-16.964537777777778</v>
      </c>
      <c r="I704" s="2036">
        <f t="shared" si="139"/>
        <v>-4.7249449999999982</v>
      </c>
      <c r="J704" s="2036">
        <f t="shared" si="139"/>
        <v>-3.7307666666666677</v>
      </c>
      <c r="K704" s="2036">
        <f t="shared" si="139"/>
        <v>-0.1602666666666579</v>
      </c>
      <c r="L704" s="2036">
        <f t="shared" si="139"/>
        <v>-0.93444444444443775</v>
      </c>
      <c r="M704" s="2036">
        <f t="shared" si="139"/>
        <v>-1.7540499999999994</v>
      </c>
      <c r="N704" s="2036">
        <f t="shared" si="139"/>
        <v>9.737000000000009</v>
      </c>
      <c r="O704" s="2036">
        <f t="shared" si="139"/>
        <v>-5.5380000000000109</v>
      </c>
      <c r="P704" s="2037">
        <f t="shared" si="139"/>
        <v>1.4465000000000003</v>
      </c>
      <c r="Q704" s="705"/>
      <c r="S704" s="745"/>
      <c r="T704" s="2685"/>
      <c r="U704" s="5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</row>
    <row r="705" spans="2:33" ht="13.5" customHeight="1" thickBot="1">
      <c r="P705"/>
      <c r="Q705" s="705"/>
      <c r="S705" s="757"/>
      <c r="T705" s="2685"/>
      <c r="U705" s="5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</row>
    <row r="706" spans="2:33">
      <c r="B706" s="93" t="s">
        <v>590</v>
      </c>
      <c r="C706" s="65"/>
      <c r="D706" s="574"/>
      <c r="E706" s="1064" t="s">
        <v>526</v>
      </c>
      <c r="F706" s="1065"/>
      <c r="G706" s="1065"/>
      <c r="H706" s="1066"/>
      <c r="I706" s="1058" t="s">
        <v>531</v>
      </c>
      <c r="J706" s="40"/>
      <c r="K706" s="1046"/>
      <c r="L706" s="40"/>
      <c r="M706" s="40"/>
      <c r="N706" s="40"/>
      <c r="O706" s="40"/>
      <c r="P706" s="61"/>
      <c r="Q706" s="705"/>
      <c r="S706" s="757"/>
      <c r="T706" s="5"/>
      <c r="U706" s="5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</row>
    <row r="707" spans="2:33" ht="12" customHeight="1">
      <c r="B707" s="68"/>
      <c r="C707" s="1265" t="s">
        <v>444</v>
      </c>
      <c r="D707" s="577"/>
      <c r="E707" s="1062" t="s">
        <v>527</v>
      </c>
      <c r="F707" s="1063" t="s">
        <v>528</v>
      </c>
      <c r="G707" s="1188" t="s">
        <v>529</v>
      </c>
      <c r="H707" s="1061" t="s">
        <v>530</v>
      </c>
      <c r="I707" s="1056" t="s">
        <v>532</v>
      </c>
      <c r="J707" s="1055" t="s">
        <v>533</v>
      </c>
      <c r="K707" s="1053" t="s">
        <v>534</v>
      </c>
      <c r="L707" s="1091" t="s">
        <v>535</v>
      </c>
      <c r="M707" s="1068" t="s">
        <v>541</v>
      </c>
      <c r="N707" s="971" t="s">
        <v>543</v>
      </c>
      <c r="O707" s="1068" t="s">
        <v>544</v>
      </c>
      <c r="P707" s="1248" t="s">
        <v>547</v>
      </c>
      <c r="Q707" s="705"/>
      <c r="S707" s="5"/>
      <c r="T707" s="5"/>
      <c r="U707" s="5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</row>
    <row r="708" spans="2:33" ht="15.75" thickBot="1">
      <c r="B708" s="64"/>
      <c r="C708" s="595" t="s">
        <v>451</v>
      </c>
      <c r="D708" s="549"/>
      <c r="E708" s="63"/>
      <c r="F708" s="1080"/>
      <c r="H708" s="1080"/>
      <c r="I708" s="1076" t="s">
        <v>536</v>
      </c>
      <c r="J708" s="1209" t="s">
        <v>537</v>
      </c>
      <c r="K708" s="1077" t="s">
        <v>538</v>
      </c>
      <c r="L708" s="1078" t="s">
        <v>539</v>
      </c>
      <c r="M708" s="1077" t="s">
        <v>540</v>
      </c>
      <c r="N708" s="365" t="s">
        <v>542</v>
      </c>
      <c r="O708" s="1079" t="s">
        <v>545</v>
      </c>
      <c r="P708" s="1210" t="s">
        <v>546</v>
      </c>
      <c r="Q708" s="705"/>
      <c r="S708" s="5"/>
      <c r="T708" s="5"/>
      <c r="U708" s="5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</row>
    <row r="709" spans="2:33">
      <c r="B709" s="2190" t="s">
        <v>679</v>
      </c>
      <c r="C709" s="1262"/>
      <c r="D709" s="1263">
        <v>1</v>
      </c>
      <c r="E709" s="450">
        <v>70</v>
      </c>
      <c r="F709" s="66">
        <v>1.4</v>
      </c>
      <c r="G709" s="66">
        <v>1.6</v>
      </c>
      <c r="H709" s="67">
        <v>900</v>
      </c>
      <c r="I709" s="1082">
        <v>1200</v>
      </c>
      <c r="J709" s="1082">
        <v>1200</v>
      </c>
      <c r="K709" s="1082">
        <v>300</v>
      </c>
      <c r="L709" s="1082">
        <v>18</v>
      </c>
      <c r="M709" s="1082">
        <v>1200</v>
      </c>
      <c r="N709" s="1082">
        <v>0.1</v>
      </c>
      <c r="O709" s="1082">
        <v>0.05</v>
      </c>
      <c r="P709" s="1083">
        <v>4</v>
      </c>
      <c r="Q709" s="705"/>
      <c r="S709" s="5"/>
      <c r="T709" s="5"/>
      <c r="U709" s="5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</row>
    <row r="710" spans="2:33">
      <c r="B710" s="208"/>
      <c r="C710" s="184" t="s">
        <v>134</v>
      </c>
      <c r="D710" s="586"/>
      <c r="E710" s="723"/>
      <c r="F710" s="451"/>
      <c r="G710" s="451"/>
      <c r="H710" s="451"/>
      <c r="I710" s="451"/>
      <c r="J710" s="451"/>
      <c r="K710" s="451"/>
      <c r="L710" s="451"/>
      <c r="M710" s="451"/>
      <c r="N710" s="451"/>
      <c r="O710" s="451"/>
      <c r="P710" s="724"/>
      <c r="Q710" s="705"/>
      <c r="S710" s="5"/>
      <c r="T710" s="5"/>
      <c r="U710" s="5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</row>
    <row r="711" spans="2:33" ht="10.5" customHeight="1">
      <c r="B711" s="1315" t="s">
        <v>591</v>
      </c>
      <c r="C711" s="588" t="s">
        <v>435</v>
      </c>
      <c r="D711" s="406">
        <v>0.45</v>
      </c>
      <c r="E711" s="1088">
        <v>31.5</v>
      </c>
      <c r="F711" s="1086">
        <v>0.63</v>
      </c>
      <c r="G711" s="1086">
        <v>0.72</v>
      </c>
      <c r="H711" s="1342">
        <v>405</v>
      </c>
      <c r="I711" s="1351">
        <v>540</v>
      </c>
      <c r="J711" s="1342">
        <v>540</v>
      </c>
      <c r="K711" s="1342">
        <v>135</v>
      </c>
      <c r="L711" s="1086">
        <v>8.1</v>
      </c>
      <c r="M711" s="1342">
        <v>540</v>
      </c>
      <c r="N711" s="1086">
        <v>4.4999999999999998E-2</v>
      </c>
      <c r="O711" s="1086">
        <v>2.2499999999999999E-2</v>
      </c>
      <c r="P711" s="1089">
        <v>1.8</v>
      </c>
      <c r="Q711" s="705"/>
      <c r="S711" s="5"/>
      <c r="T711" s="5"/>
      <c r="U711" s="5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</row>
    <row r="712" spans="2:33" ht="12.75" customHeight="1" thickBot="1">
      <c r="B712" s="1258"/>
      <c r="C712" s="1259" t="s">
        <v>335</v>
      </c>
      <c r="D712" s="1260"/>
      <c r="E712" s="1288">
        <f t="shared" ref="E712:P712" si="140">(E439+E494+E548+E602+E656)/5</f>
        <v>31.898000000000003</v>
      </c>
      <c r="F712" s="1285">
        <f t="shared" si="140"/>
        <v>0.62668000000000001</v>
      </c>
      <c r="G712" s="1285">
        <f t="shared" si="140"/>
        <v>0.72028000000000014</v>
      </c>
      <c r="H712" s="1261">
        <f t="shared" si="140"/>
        <v>296.70416</v>
      </c>
      <c r="I712" s="1290">
        <f t="shared" si="140"/>
        <v>520.38253999999995</v>
      </c>
      <c r="J712" s="1285">
        <f t="shared" si="140"/>
        <v>542.6450000000001</v>
      </c>
      <c r="K712" s="1285">
        <f t="shared" si="140"/>
        <v>128.89359999999999</v>
      </c>
      <c r="L712" s="1285">
        <f t="shared" si="140"/>
        <v>7.9741999999999988</v>
      </c>
      <c r="M712" s="1285">
        <f t="shared" si="140"/>
        <v>552.90067999999997</v>
      </c>
      <c r="N712" s="1285">
        <f t="shared" si="140"/>
        <v>5.9077000000000005E-2</v>
      </c>
      <c r="O712" s="1285">
        <f t="shared" si="140"/>
        <v>1.7064999999999997E-2</v>
      </c>
      <c r="P712" s="1287">
        <f t="shared" si="140"/>
        <v>1.8900999999999999</v>
      </c>
      <c r="Q712" s="705"/>
      <c r="S712" s="5"/>
      <c r="T712" s="5"/>
      <c r="U712" s="5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</row>
    <row r="713" spans="2:33" ht="15.75" thickBot="1">
      <c r="B713" s="292"/>
      <c r="C713" s="1176" t="s">
        <v>654</v>
      </c>
      <c r="D713" s="1257"/>
      <c r="E713" s="2035">
        <f t="shared" ref="E713:P713" si="141">(E712*100/E709)-45</f>
        <v>0.56857142857143117</v>
      </c>
      <c r="F713" s="2036">
        <f t="shared" si="141"/>
        <v>-0.23714285714285666</v>
      </c>
      <c r="G713" s="2036">
        <f t="shared" si="141"/>
        <v>1.7500000000012506E-2</v>
      </c>
      <c r="H713" s="2036">
        <f t="shared" si="141"/>
        <v>-12.032871111111113</v>
      </c>
      <c r="I713" s="2036">
        <f t="shared" si="141"/>
        <v>-1.6347883333333399</v>
      </c>
      <c r="J713" s="2036">
        <f t="shared" si="141"/>
        <v>0.22041666666667226</v>
      </c>
      <c r="K713" s="2036">
        <f t="shared" si="141"/>
        <v>-2.0354666666666716</v>
      </c>
      <c r="L713" s="2036">
        <f t="shared" si="141"/>
        <v>-0.69888888888889511</v>
      </c>
      <c r="M713" s="2036">
        <f t="shared" si="141"/>
        <v>1.0750566666666685</v>
      </c>
      <c r="N713" s="2036">
        <f t="shared" si="141"/>
        <v>14.076999999999998</v>
      </c>
      <c r="O713" s="2036">
        <f t="shared" si="141"/>
        <v>-10.870000000000012</v>
      </c>
      <c r="P713" s="2037">
        <f t="shared" si="141"/>
        <v>2.2524999999999977</v>
      </c>
      <c r="Q713" s="705"/>
      <c r="S713" s="5"/>
      <c r="T713" s="5"/>
      <c r="U713" s="5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</row>
    <row r="714" spans="2:33" ht="15.75" thickBot="1">
      <c r="P714"/>
      <c r="Q714" s="705"/>
      <c r="S714" s="5"/>
      <c r="T714" s="5"/>
      <c r="U714" s="5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</row>
    <row r="715" spans="2:33">
      <c r="B715" s="93" t="s">
        <v>590</v>
      </c>
      <c r="C715" s="65"/>
      <c r="D715" s="1266" t="s">
        <v>446</v>
      </c>
      <c r="E715" s="1064" t="s">
        <v>526</v>
      </c>
      <c r="F715" s="1065"/>
      <c r="G715" s="1065"/>
      <c r="H715" s="1066"/>
      <c r="I715" s="1058" t="s">
        <v>531</v>
      </c>
      <c r="J715" s="40"/>
      <c r="K715" s="1046"/>
      <c r="L715" s="40"/>
      <c r="M715" s="40"/>
      <c r="N715" s="40"/>
      <c r="O715" s="40"/>
      <c r="P715" s="61"/>
      <c r="Q715" s="705"/>
      <c r="S715" s="5"/>
      <c r="T715" s="5"/>
      <c r="U715" s="5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</row>
    <row r="716" spans="2:33" ht="13.5" customHeight="1">
      <c r="B716" s="1267" t="s">
        <v>336</v>
      </c>
      <c r="C716" s="69"/>
      <c r="D716" s="577"/>
      <c r="E716" s="1062" t="s">
        <v>527</v>
      </c>
      <c r="F716" s="1063" t="s">
        <v>528</v>
      </c>
      <c r="G716" s="1188" t="s">
        <v>529</v>
      </c>
      <c r="H716" s="1061" t="s">
        <v>530</v>
      </c>
      <c r="I716" s="1056" t="s">
        <v>532</v>
      </c>
      <c r="J716" s="1055" t="s">
        <v>533</v>
      </c>
      <c r="K716" s="1053" t="s">
        <v>534</v>
      </c>
      <c r="L716" s="1091" t="s">
        <v>535</v>
      </c>
      <c r="M716" s="1068" t="s">
        <v>541</v>
      </c>
      <c r="N716" s="971" t="s">
        <v>543</v>
      </c>
      <c r="O716" s="1068" t="s">
        <v>544</v>
      </c>
      <c r="P716" s="1248" t="s">
        <v>547</v>
      </c>
      <c r="Q716" s="705"/>
      <c r="S716" s="5"/>
      <c r="T716" s="5"/>
      <c r="U716" s="5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</row>
    <row r="717" spans="2:33" ht="15.75" thickBot="1">
      <c r="B717" s="64"/>
      <c r="C717" s="595" t="s">
        <v>451</v>
      </c>
      <c r="D717" s="549"/>
      <c r="E717" s="63"/>
      <c r="F717" s="1080"/>
      <c r="H717" s="1080"/>
      <c r="I717" s="1076" t="s">
        <v>536</v>
      </c>
      <c r="J717" s="1209" t="s">
        <v>537</v>
      </c>
      <c r="K717" s="1077" t="s">
        <v>538</v>
      </c>
      <c r="L717" s="1078" t="s">
        <v>539</v>
      </c>
      <c r="M717" s="1077" t="s">
        <v>540</v>
      </c>
      <c r="N717" s="365" t="s">
        <v>542</v>
      </c>
      <c r="O717" s="1079" t="s">
        <v>545</v>
      </c>
      <c r="P717" s="1210" t="s">
        <v>546</v>
      </c>
      <c r="Q717" s="705"/>
      <c r="S717" s="5"/>
      <c r="T717" s="5"/>
      <c r="U717" s="5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</row>
    <row r="718" spans="2:33">
      <c r="B718" s="2190" t="s">
        <v>679</v>
      </c>
      <c r="C718" s="946"/>
      <c r="D718" s="947">
        <v>1</v>
      </c>
      <c r="E718" s="450">
        <v>70</v>
      </c>
      <c r="F718" s="66">
        <v>1.4</v>
      </c>
      <c r="G718" s="66">
        <v>1.6</v>
      </c>
      <c r="H718" s="67">
        <v>900</v>
      </c>
      <c r="I718" s="1082">
        <v>1200</v>
      </c>
      <c r="J718" s="1082">
        <v>1200</v>
      </c>
      <c r="K718" s="1082">
        <v>300</v>
      </c>
      <c r="L718" s="1082">
        <v>18</v>
      </c>
      <c r="M718" s="1082">
        <v>1200</v>
      </c>
      <c r="N718" s="1082">
        <v>0.1</v>
      </c>
      <c r="O718" s="1082">
        <v>0.05</v>
      </c>
      <c r="P718" s="1083">
        <v>4</v>
      </c>
      <c r="Q718" s="705"/>
      <c r="S718" s="5"/>
      <c r="T718" s="5"/>
      <c r="U718" s="5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</row>
    <row r="719" spans="2:33">
      <c r="B719" s="208"/>
      <c r="C719" s="184" t="s">
        <v>134</v>
      </c>
      <c r="D719" s="586"/>
      <c r="E719" s="723"/>
      <c r="F719" s="451"/>
      <c r="G719" s="451"/>
      <c r="H719" s="451"/>
      <c r="I719" s="451"/>
      <c r="J719" s="451"/>
      <c r="K719" s="451"/>
      <c r="L719" s="451"/>
      <c r="M719" s="451"/>
      <c r="N719" s="451"/>
      <c r="O719" s="451"/>
      <c r="P719" s="724"/>
      <c r="Q719" s="705"/>
      <c r="S719" s="5"/>
      <c r="T719" s="5"/>
      <c r="U719" s="5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</row>
    <row r="720" spans="2:33">
      <c r="B720" s="1315" t="s">
        <v>591</v>
      </c>
      <c r="C720" s="1090" t="s">
        <v>436</v>
      </c>
      <c r="D720" s="955">
        <v>0.7</v>
      </c>
      <c r="E720" s="2547">
        <v>49</v>
      </c>
      <c r="F720" s="1112">
        <v>0.98</v>
      </c>
      <c r="G720" s="1111">
        <v>1.1200000000000001</v>
      </c>
      <c r="H720" s="1111">
        <v>630</v>
      </c>
      <c r="I720" s="1364">
        <v>840</v>
      </c>
      <c r="J720" s="1111">
        <v>840</v>
      </c>
      <c r="K720" s="1112">
        <v>210</v>
      </c>
      <c r="L720" s="1111">
        <v>12.6</v>
      </c>
      <c r="M720" s="1111">
        <v>840</v>
      </c>
      <c r="N720" s="1111">
        <v>7.0000000000000007E-2</v>
      </c>
      <c r="O720" s="1111">
        <v>3.5000000000000003E-2</v>
      </c>
      <c r="P720" s="2548">
        <v>2.8</v>
      </c>
      <c r="Q720" s="705"/>
      <c r="S720" s="5"/>
      <c r="T720" s="5"/>
      <c r="U720" s="5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</row>
    <row r="721" spans="2:33" ht="15.75" thickBot="1">
      <c r="B721" s="1258"/>
      <c r="C721" s="1259" t="s">
        <v>437</v>
      </c>
      <c r="D721" s="1260"/>
      <c r="E721" s="1288">
        <f t="shared" ref="E721:P721" si="142">(E443+E498+E552+E606+E660)/5</f>
        <v>46.7592</v>
      </c>
      <c r="F721" s="1285">
        <f t="shared" si="142"/>
        <v>0.98028000000000015</v>
      </c>
      <c r="G721" s="1285">
        <f t="shared" si="142"/>
        <v>1.1046800000000001</v>
      </c>
      <c r="H721" s="1261">
        <f t="shared" si="142"/>
        <v>474.73416000000009</v>
      </c>
      <c r="I721" s="1290">
        <f t="shared" si="142"/>
        <v>805.15413999999987</v>
      </c>
      <c r="J721" s="1285">
        <f t="shared" si="142"/>
        <v>822.23479999999995</v>
      </c>
      <c r="K721" s="1285">
        <f t="shared" si="142"/>
        <v>209.18280000000004</v>
      </c>
      <c r="L721" s="1285">
        <f t="shared" si="142"/>
        <v>12.4102</v>
      </c>
      <c r="M721" s="1285">
        <f t="shared" si="142"/>
        <v>824.81828000000007</v>
      </c>
      <c r="N721" s="1285">
        <f t="shared" si="142"/>
        <v>7.8569E-2</v>
      </c>
      <c r="O721" s="1285">
        <f t="shared" si="142"/>
        <v>3.0151000000000001E-2</v>
      </c>
      <c r="P721" s="1287">
        <f t="shared" si="142"/>
        <v>2.81786</v>
      </c>
      <c r="Q721" s="705"/>
      <c r="S721" s="5"/>
      <c r="T721" s="5"/>
      <c r="U721" s="5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</row>
    <row r="722" spans="2:33" ht="15.75" thickBot="1">
      <c r="B722" s="292"/>
      <c r="C722" s="1176" t="s">
        <v>654</v>
      </c>
      <c r="D722" s="1257"/>
      <c r="E722" s="2035">
        <f t="shared" ref="E722:P722" si="143">(E721*100/E718)-70</f>
        <v>-3.2011428571428553</v>
      </c>
      <c r="F722" s="2036">
        <f t="shared" si="143"/>
        <v>2.0000000000024443E-2</v>
      </c>
      <c r="G722" s="2036">
        <f t="shared" si="143"/>
        <v>-0.95749999999999602</v>
      </c>
      <c r="H722" s="2036">
        <f t="shared" si="143"/>
        <v>-17.25175999999999</v>
      </c>
      <c r="I722" s="2036">
        <f t="shared" si="143"/>
        <v>-2.9038216666666727</v>
      </c>
      <c r="J722" s="2036">
        <f t="shared" si="143"/>
        <v>-1.4804333333333375</v>
      </c>
      <c r="K722" s="2036">
        <f t="shared" si="143"/>
        <v>-0.27239999999997622</v>
      </c>
      <c r="L722" s="2036">
        <f t="shared" si="143"/>
        <v>-1.0544444444444423</v>
      </c>
      <c r="M722" s="2036">
        <f t="shared" si="143"/>
        <v>-1.2651433333333273</v>
      </c>
      <c r="N722" s="2036">
        <f t="shared" si="143"/>
        <v>8.5689999999999884</v>
      </c>
      <c r="O722" s="2036">
        <f t="shared" si="143"/>
        <v>-9.6980000000000075</v>
      </c>
      <c r="P722" s="2037">
        <f t="shared" si="143"/>
        <v>0.44650000000000034</v>
      </c>
      <c r="Q722" s="705"/>
      <c r="S722" s="5"/>
      <c r="T722" s="5"/>
      <c r="U722" s="5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</row>
    <row r="723" spans="2:33">
      <c r="Q723" s="705"/>
      <c r="S723" s="5"/>
      <c r="T723" s="5"/>
      <c r="U723" s="5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</row>
    <row r="724" spans="2:33" ht="14.25" customHeight="1">
      <c r="C724" s="1042" t="s">
        <v>523</v>
      </c>
      <c r="D724"/>
      <c r="E724" s="359"/>
      <c r="P724"/>
      <c r="Q724" s="705"/>
      <c r="S724" s="5"/>
      <c r="T724" s="5"/>
      <c r="U724" s="5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</row>
    <row r="725" spans="2:33" ht="12" customHeight="1">
      <c r="C725" s="1042" t="s">
        <v>575</v>
      </c>
      <c r="D725"/>
      <c r="E725" s="359"/>
      <c r="K725" s="359"/>
      <c r="P725"/>
      <c r="Q725" s="705"/>
      <c r="S725" s="5"/>
      <c r="T725" s="5"/>
      <c r="U725" s="5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</row>
    <row r="726" spans="2:33" ht="12.75" customHeight="1">
      <c r="C726" s="211" t="s">
        <v>576</v>
      </c>
      <c r="D726" s="178"/>
      <c r="E726" s="1" t="s">
        <v>577</v>
      </c>
      <c r="K726"/>
      <c r="P726"/>
      <c r="Q726" s="705"/>
      <c r="S726" s="5"/>
      <c r="T726" s="5"/>
      <c r="U726" s="5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</row>
    <row r="727" spans="2:33">
      <c r="C727" s="1042" t="s">
        <v>566</v>
      </c>
      <c r="D727" s="25" t="s">
        <v>578</v>
      </c>
      <c r="E727"/>
      <c r="P727"/>
      <c r="Q727" s="705"/>
      <c r="S727" s="5"/>
      <c r="T727" s="5"/>
      <c r="U727" s="5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</row>
    <row r="728" spans="2:33" ht="14.25" customHeight="1" thickBot="1">
      <c r="C728" s="2" t="s">
        <v>567</v>
      </c>
      <c r="D728"/>
      <c r="F728" s="972" t="s">
        <v>585</v>
      </c>
      <c r="J728" s="28" t="s">
        <v>0</v>
      </c>
      <c r="K728"/>
      <c r="L728" s="713" t="s">
        <v>744</v>
      </c>
      <c r="M728" s="26"/>
      <c r="N728" s="26"/>
      <c r="O728" s="33"/>
      <c r="Q728" s="705"/>
      <c r="S728" s="5"/>
      <c r="T728" s="5"/>
      <c r="U728" s="5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</row>
    <row r="729" spans="2:33" ht="13.5" customHeight="1">
      <c r="B729" s="93" t="s">
        <v>590</v>
      </c>
      <c r="C729" s="65"/>
      <c r="D729" s="574"/>
      <c r="E729" s="1064" t="s">
        <v>526</v>
      </c>
      <c r="F729" s="1065"/>
      <c r="G729" s="1065"/>
      <c r="H729" s="1066"/>
      <c r="I729" s="1058" t="s">
        <v>531</v>
      </c>
      <c r="J729" s="40"/>
      <c r="K729" s="1046"/>
      <c r="L729" s="40"/>
      <c r="M729" s="40"/>
      <c r="N729" s="40"/>
      <c r="O729" s="40"/>
      <c r="P729" s="61"/>
      <c r="Q729" s="705"/>
      <c r="S729" s="5"/>
      <c r="T729" s="5"/>
      <c r="U729" s="5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</row>
    <row r="730" spans="2:33" ht="13.5" customHeight="1">
      <c r="B730" s="68"/>
      <c r="C730" s="1247" t="s">
        <v>440</v>
      </c>
      <c r="D730" s="577"/>
      <c r="E730" s="1062" t="s">
        <v>527</v>
      </c>
      <c r="F730" s="1063" t="s">
        <v>528</v>
      </c>
      <c r="G730" s="1188" t="s">
        <v>529</v>
      </c>
      <c r="H730" s="1061" t="s">
        <v>530</v>
      </c>
      <c r="I730" s="1056" t="s">
        <v>532</v>
      </c>
      <c r="J730" s="1055" t="s">
        <v>533</v>
      </c>
      <c r="K730" s="1053" t="s">
        <v>534</v>
      </c>
      <c r="L730" s="1091" t="s">
        <v>535</v>
      </c>
      <c r="M730" s="1068" t="s">
        <v>541</v>
      </c>
      <c r="N730" s="971" t="s">
        <v>543</v>
      </c>
      <c r="O730" s="1068" t="s">
        <v>544</v>
      </c>
      <c r="P730" s="1248" t="s">
        <v>547</v>
      </c>
      <c r="Q730" s="705"/>
      <c r="S730" s="5"/>
      <c r="T730" s="5"/>
      <c r="U730" s="5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</row>
    <row r="731" spans="2:33" ht="16.5" thickBot="1">
      <c r="B731" s="64"/>
      <c r="C731" s="784"/>
      <c r="D731" s="549"/>
      <c r="E731" s="63"/>
      <c r="F731" s="1080"/>
      <c r="H731" s="1080"/>
      <c r="I731" s="1076" t="s">
        <v>536</v>
      </c>
      <c r="J731" s="1209" t="s">
        <v>537</v>
      </c>
      <c r="K731" s="1077" t="s">
        <v>538</v>
      </c>
      <c r="L731" s="1078" t="s">
        <v>539</v>
      </c>
      <c r="M731" s="1077" t="s">
        <v>540</v>
      </c>
      <c r="N731" s="365" t="s">
        <v>542</v>
      </c>
      <c r="O731" s="1079" t="s">
        <v>545</v>
      </c>
      <c r="P731" s="1210" t="s">
        <v>546</v>
      </c>
      <c r="Q731" s="705"/>
      <c r="S731" s="5"/>
      <c r="T731" s="5"/>
      <c r="U731" s="5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</row>
    <row r="732" spans="2:33">
      <c r="B732" s="2190" t="s">
        <v>679</v>
      </c>
      <c r="C732" s="1262"/>
      <c r="D732" s="1263">
        <v>1</v>
      </c>
      <c r="E732" s="450">
        <v>70</v>
      </c>
      <c r="F732" s="66">
        <v>1.4</v>
      </c>
      <c r="G732" s="66">
        <v>1.6</v>
      </c>
      <c r="H732" s="67">
        <v>900</v>
      </c>
      <c r="I732" s="1082">
        <v>1200</v>
      </c>
      <c r="J732" s="1082">
        <v>1200</v>
      </c>
      <c r="K732" s="1082">
        <v>300</v>
      </c>
      <c r="L732" s="1082">
        <v>18</v>
      </c>
      <c r="M732" s="1082">
        <v>1200</v>
      </c>
      <c r="N732" s="1082">
        <v>0.1</v>
      </c>
      <c r="O732" s="1082">
        <v>0.05</v>
      </c>
      <c r="P732" s="1083">
        <v>4</v>
      </c>
      <c r="Q732" s="705"/>
      <c r="S732" s="5"/>
      <c r="T732" s="5"/>
      <c r="U732" s="5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</row>
    <row r="733" spans="2:33">
      <c r="B733" s="208"/>
      <c r="C733" s="184" t="s">
        <v>134</v>
      </c>
      <c r="D733" s="586"/>
      <c r="E733" s="723"/>
      <c r="F733" s="451"/>
      <c r="G733" s="451"/>
      <c r="H733" s="451"/>
      <c r="I733" s="451"/>
      <c r="J733" s="451"/>
      <c r="K733" s="451"/>
      <c r="L733" s="451"/>
      <c r="M733" s="451"/>
      <c r="N733" s="451"/>
      <c r="O733" s="451"/>
      <c r="P733" s="724"/>
      <c r="Q733" s="705"/>
      <c r="S733" s="5"/>
      <c r="T733" s="5"/>
      <c r="U733" s="5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</row>
    <row r="734" spans="2:33" ht="13.5" customHeight="1">
      <c r="B734" s="1315" t="s">
        <v>591</v>
      </c>
      <c r="C734" s="588" t="s">
        <v>438</v>
      </c>
      <c r="D734" s="406">
        <v>0.25</v>
      </c>
      <c r="E734" s="2542">
        <v>17.5</v>
      </c>
      <c r="F734" s="2543">
        <v>0.35</v>
      </c>
      <c r="G734" s="2544">
        <v>0.4</v>
      </c>
      <c r="H734" s="1895">
        <v>225</v>
      </c>
      <c r="I734" s="1896">
        <v>300</v>
      </c>
      <c r="J734" s="2549">
        <v>300</v>
      </c>
      <c r="K734" s="1895">
        <v>75</v>
      </c>
      <c r="L734" s="2543">
        <v>4.5</v>
      </c>
      <c r="M734" s="1898">
        <v>300</v>
      </c>
      <c r="N734" s="2543">
        <v>2.5000000000000001E-2</v>
      </c>
      <c r="O734" s="2544">
        <v>1.2500000000000001E-2</v>
      </c>
      <c r="P734" s="2545">
        <v>1</v>
      </c>
      <c r="Q734" s="705"/>
      <c r="S734" s="5"/>
      <c r="T734" s="5"/>
      <c r="U734" s="5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</row>
    <row r="735" spans="2:33" ht="14.25" customHeight="1" thickBot="1">
      <c r="B735" s="1258"/>
      <c r="C735" s="1259" t="s">
        <v>166</v>
      </c>
      <c r="D735" s="1260"/>
      <c r="E735" s="1288">
        <f t="shared" ref="E735:P735" si="144">(E77+E132+E186+E240+E293+E412+E465+E521+E574+E627)/10</f>
        <v>16.6343</v>
      </c>
      <c r="F735" s="1285">
        <f t="shared" si="144"/>
        <v>0.33759999999999996</v>
      </c>
      <c r="G735" s="1285">
        <f t="shared" si="144"/>
        <v>0.37103000000000008</v>
      </c>
      <c r="H735" s="1289">
        <f t="shared" si="144"/>
        <v>187.88150000000002</v>
      </c>
      <c r="I735" s="1290">
        <f t="shared" si="144"/>
        <v>292.54433</v>
      </c>
      <c r="J735" s="1285">
        <f t="shared" si="144"/>
        <v>279.53830000000005</v>
      </c>
      <c r="K735" s="1285">
        <f t="shared" si="144"/>
        <v>73.164299999999997</v>
      </c>
      <c r="L735" s="1285">
        <f t="shared" si="144"/>
        <v>4.5542999999999996</v>
      </c>
      <c r="M735" s="1285">
        <f t="shared" si="144"/>
        <v>282.50689999999997</v>
      </c>
      <c r="N735" s="1285">
        <f t="shared" si="144"/>
        <v>2.1795999999999999E-2</v>
      </c>
      <c r="O735" s="1285">
        <f t="shared" si="144"/>
        <v>1.3694999999999999E-2</v>
      </c>
      <c r="P735" s="1287">
        <f t="shared" si="144"/>
        <v>0.96338000000000013</v>
      </c>
      <c r="Q735" s="705"/>
      <c r="S735" s="5"/>
      <c r="T735" s="5"/>
      <c r="U735" s="5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</row>
    <row r="736" spans="2:33" ht="15.75" thickBot="1">
      <c r="B736" s="292"/>
      <c r="C736" s="1176" t="s">
        <v>654</v>
      </c>
      <c r="D736" s="1257"/>
      <c r="E736" s="2035">
        <f t="shared" ref="E736:P736" si="145">(E735*100/E732)-25</f>
        <v>-1.2367142857142852</v>
      </c>
      <c r="F736" s="2036">
        <f t="shared" si="145"/>
        <v>-0.88571428571428612</v>
      </c>
      <c r="G736" s="2036">
        <f t="shared" si="145"/>
        <v>-1.8106249999999946</v>
      </c>
      <c r="H736" s="2036">
        <f t="shared" si="145"/>
        <v>-4.1242777777777775</v>
      </c>
      <c r="I736" s="2036">
        <f t="shared" si="145"/>
        <v>-0.62130583333333433</v>
      </c>
      <c r="J736" s="2036">
        <f t="shared" si="145"/>
        <v>-1.7051416666666626</v>
      </c>
      <c r="K736" s="2036">
        <f t="shared" si="145"/>
        <v>-0.61190000000000211</v>
      </c>
      <c r="L736" s="2036">
        <f t="shared" si="145"/>
        <v>0.30166666666666231</v>
      </c>
      <c r="M736" s="2036">
        <f t="shared" si="145"/>
        <v>-1.4577583333333344</v>
      </c>
      <c r="N736" s="2036">
        <f t="shared" si="145"/>
        <v>-3.2040000000000042</v>
      </c>
      <c r="O736" s="2036">
        <f t="shared" si="145"/>
        <v>2.389999999999997</v>
      </c>
      <c r="P736" s="2037">
        <f t="shared" si="145"/>
        <v>-0.91549999999999798</v>
      </c>
      <c r="Q736" s="705"/>
      <c r="S736" s="5"/>
      <c r="T736" s="5"/>
      <c r="U736" s="5"/>
      <c r="V736" s="127"/>
      <c r="W736" s="127"/>
      <c r="X736" s="127"/>
      <c r="Y736" s="127"/>
      <c r="Z736" s="127"/>
      <c r="AA736" s="127"/>
      <c r="AB736" s="127"/>
      <c r="AC736" s="127"/>
      <c r="AD736" s="127"/>
      <c r="AE736" s="127"/>
      <c r="AF736" s="127"/>
      <c r="AG736" s="127"/>
    </row>
    <row r="737" spans="2:33" ht="12.75" customHeight="1" thickBot="1">
      <c r="B737" s="38"/>
      <c r="C737" s="38"/>
      <c r="D737" s="1048"/>
      <c r="E737" s="1048"/>
      <c r="F737" s="1048"/>
      <c r="G737" s="1048"/>
      <c r="H737" s="1048"/>
      <c r="I737" s="1048"/>
      <c r="J737" s="1048"/>
      <c r="K737" s="1048"/>
      <c r="L737" s="1048"/>
      <c r="M737" s="1048"/>
      <c r="N737" s="1048"/>
      <c r="O737" s="1048"/>
      <c r="P737" s="38"/>
      <c r="Q737" s="705"/>
      <c r="S737" s="5"/>
      <c r="T737" s="5"/>
      <c r="U737" s="5"/>
      <c r="V737" s="127"/>
      <c r="W737" s="127"/>
      <c r="X737" s="127"/>
      <c r="Y737" s="127"/>
      <c r="Z737" s="127"/>
      <c r="AA737" s="127"/>
      <c r="AB737" s="127"/>
      <c r="AC737" s="127"/>
      <c r="AD737" s="127"/>
      <c r="AE737" s="127"/>
      <c r="AF737" s="127"/>
      <c r="AG737" s="127"/>
    </row>
    <row r="738" spans="2:33">
      <c r="B738" s="93" t="s">
        <v>590</v>
      </c>
      <c r="C738" s="65"/>
      <c r="D738" s="574"/>
      <c r="E738" s="1064" t="s">
        <v>526</v>
      </c>
      <c r="F738" s="1065"/>
      <c r="G738" s="1065"/>
      <c r="H738" s="1066"/>
      <c r="I738" s="1058" t="s">
        <v>531</v>
      </c>
      <c r="J738" s="40"/>
      <c r="K738" s="1046"/>
      <c r="L738" s="40"/>
      <c r="M738" s="40"/>
      <c r="N738" s="40"/>
      <c r="O738" s="40"/>
      <c r="P738" s="61"/>
      <c r="Q738" s="705"/>
      <c r="S738" s="5"/>
      <c r="T738" s="5"/>
      <c r="U738" s="5"/>
      <c r="V738" s="127"/>
      <c r="W738" s="127"/>
      <c r="X738" s="127"/>
      <c r="Y738" s="127"/>
      <c r="Z738" s="127"/>
      <c r="AA738" s="127"/>
      <c r="AB738" s="127"/>
      <c r="AC738" s="127"/>
      <c r="AD738" s="127"/>
      <c r="AE738" s="127"/>
      <c r="AF738" s="127"/>
      <c r="AG738" s="127"/>
    </row>
    <row r="739" spans="2:33" ht="12.75" customHeight="1">
      <c r="B739" s="68"/>
      <c r="C739" s="1247" t="s">
        <v>441</v>
      </c>
      <c r="D739" s="577"/>
      <c r="E739" s="1062" t="s">
        <v>527</v>
      </c>
      <c r="F739" s="1063" t="s">
        <v>528</v>
      </c>
      <c r="G739" s="1188" t="s">
        <v>529</v>
      </c>
      <c r="H739" s="1061" t="s">
        <v>530</v>
      </c>
      <c r="I739" s="1056" t="s">
        <v>532</v>
      </c>
      <c r="J739" s="1055" t="s">
        <v>533</v>
      </c>
      <c r="K739" s="1053" t="s">
        <v>534</v>
      </c>
      <c r="L739" s="1091" t="s">
        <v>535</v>
      </c>
      <c r="M739" s="1068" t="s">
        <v>541</v>
      </c>
      <c r="N739" s="971" t="s">
        <v>543</v>
      </c>
      <c r="O739" s="1068" t="s">
        <v>544</v>
      </c>
      <c r="P739" s="1248" t="s">
        <v>547</v>
      </c>
      <c r="Q739" s="705"/>
      <c r="S739" s="5"/>
      <c r="T739" s="5"/>
      <c r="U739" s="5"/>
      <c r="V739" s="127"/>
      <c r="W739" s="127"/>
      <c r="X739" s="127"/>
      <c r="Y739" s="127"/>
      <c r="Z739" s="127"/>
      <c r="AA739" s="127"/>
      <c r="AB739" s="127"/>
      <c r="AC739" s="127"/>
      <c r="AD739" s="127"/>
      <c r="AE739" s="127"/>
      <c r="AF739" s="127"/>
      <c r="AG739" s="127"/>
    </row>
    <row r="740" spans="2:33" ht="16.5" thickBot="1">
      <c r="B740" s="64"/>
      <c r="C740" s="784"/>
      <c r="D740" s="549"/>
      <c r="E740" s="63"/>
      <c r="F740" s="1080"/>
      <c r="H740" s="1080"/>
      <c r="I740" s="1076" t="s">
        <v>536</v>
      </c>
      <c r="J740" s="1209" t="s">
        <v>537</v>
      </c>
      <c r="K740" s="1077" t="s">
        <v>538</v>
      </c>
      <c r="L740" s="1078" t="s">
        <v>539</v>
      </c>
      <c r="M740" s="1077" t="s">
        <v>540</v>
      </c>
      <c r="N740" s="365" t="s">
        <v>542</v>
      </c>
      <c r="O740" s="1079" t="s">
        <v>545</v>
      </c>
      <c r="P740" s="1210" t="s">
        <v>546</v>
      </c>
      <c r="Q740" s="705"/>
      <c r="S740" s="5"/>
      <c r="T740" s="5"/>
      <c r="U740" s="5"/>
      <c r="V740" s="127"/>
      <c r="W740" s="127"/>
      <c r="X740" s="127"/>
      <c r="Y740" s="127"/>
      <c r="Z740" s="127"/>
      <c r="AA740" s="127"/>
      <c r="AB740" s="127"/>
      <c r="AC740" s="127"/>
      <c r="AD740" s="127"/>
      <c r="AE740" s="127"/>
      <c r="AF740" s="127"/>
      <c r="AG740" s="127"/>
    </row>
    <row r="741" spans="2:33" ht="11.25" customHeight="1">
      <c r="B741" s="2190" t="s">
        <v>679</v>
      </c>
      <c r="C741" s="1262"/>
      <c r="D741" s="1263">
        <v>1</v>
      </c>
      <c r="E741" s="450">
        <v>70</v>
      </c>
      <c r="F741" s="66">
        <v>1.4</v>
      </c>
      <c r="G741" s="66">
        <v>1.6</v>
      </c>
      <c r="H741" s="67">
        <v>900</v>
      </c>
      <c r="I741" s="1082">
        <v>1200</v>
      </c>
      <c r="J741" s="1082">
        <v>1200</v>
      </c>
      <c r="K741" s="1082">
        <v>300</v>
      </c>
      <c r="L741" s="1082">
        <v>18</v>
      </c>
      <c r="M741" s="1082">
        <v>1200</v>
      </c>
      <c r="N741" s="1082">
        <v>0.1</v>
      </c>
      <c r="O741" s="1082">
        <v>0.05</v>
      </c>
      <c r="P741" s="1083">
        <v>4</v>
      </c>
      <c r="Q741" s="705"/>
      <c r="S741" s="5"/>
      <c r="T741" s="5"/>
      <c r="U741" s="5"/>
      <c r="V741" s="127"/>
      <c r="W741" s="127"/>
      <c r="X741" s="127"/>
      <c r="Y741" s="127"/>
      <c r="Z741" s="127"/>
      <c r="AA741" s="127"/>
      <c r="AB741" s="127"/>
      <c r="AC741" s="127"/>
      <c r="AD741" s="127"/>
      <c r="AE741" s="127"/>
      <c r="AF741" s="127"/>
      <c r="AG741" s="127"/>
    </row>
    <row r="742" spans="2:33">
      <c r="B742" s="208"/>
      <c r="C742" s="184" t="s">
        <v>134</v>
      </c>
      <c r="D742" s="586"/>
      <c r="E742" s="723"/>
      <c r="F742" s="451"/>
      <c r="G742" s="451"/>
      <c r="H742" s="451"/>
      <c r="I742" s="451"/>
      <c r="J742" s="451"/>
      <c r="K742" s="451"/>
      <c r="L742" s="451"/>
      <c r="M742" s="451"/>
      <c r="N742" s="451"/>
      <c r="O742" s="451"/>
      <c r="P742" s="724"/>
      <c r="Q742" s="705"/>
      <c r="S742" s="5"/>
      <c r="T742" s="5"/>
      <c r="U742" s="5"/>
      <c r="V742" s="127"/>
      <c r="W742" s="127"/>
      <c r="X742" s="127"/>
      <c r="Y742" s="127"/>
      <c r="Z742" s="127"/>
      <c r="AA742" s="127"/>
      <c r="AB742" s="127"/>
      <c r="AC742" s="127"/>
      <c r="AD742" s="127"/>
      <c r="AE742" s="127"/>
      <c r="AF742" s="127"/>
      <c r="AG742" s="127"/>
    </row>
    <row r="743" spans="2:33" ht="12.75" customHeight="1">
      <c r="B743" s="1315" t="s">
        <v>591</v>
      </c>
      <c r="C743" s="588" t="s">
        <v>439</v>
      </c>
      <c r="D743" s="406">
        <v>0.35</v>
      </c>
      <c r="E743" s="2550">
        <v>24.5</v>
      </c>
      <c r="F743" s="1342">
        <v>0.49</v>
      </c>
      <c r="G743" s="1342">
        <v>0.56000000000000005</v>
      </c>
      <c r="H743" s="1342">
        <v>315</v>
      </c>
      <c r="I743" s="1342">
        <v>420</v>
      </c>
      <c r="J743" s="1342">
        <v>420</v>
      </c>
      <c r="K743" s="1342">
        <v>105</v>
      </c>
      <c r="L743" s="1342">
        <v>6.3</v>
      </c>
      <c r="M743" s="1342">
        <v>420</v>
      </c>
      <c r="N743" s="1342">
        <v>3.5000000000000003E-2</v>
      </c>
      <c r="O743" s="1342">
        <v>1.7500000000000002E-2</v>
      </c>
      <c r="P743" s="2546">
        <v>1.4</v>
      </c>
      <c r="Q743" s="705"/>
      <c r="S743" s="5"/>
      <c r="T743" s="5"/>
      <c r="U743" s="5"/>
      <c r="V743" s="127"/>
      <c r="W743" s="127"/>
      <c r="X743" s="127"/>
      <c r="Y743" s="127"/>
      <c r="Z743" s="127"/>
      <c r="AA743" s="127"/>
      <c r="AB743" s="127"/>
      <c r="AC743" s="127"/>
      <c r="AD743" s="127"/>
      <c r="AE743" s="127"/>
      <c r="AF743" s="127"/>
      <c r="AG743" s="127"/>
    </row>
    <row r="744" spans="2:33" ht="15" customHeight="1">
      <c r="B744" s="1258"/>
      <c r="C744" s="1259" t="s">
        <v>166</v>
      </c>
      <c r="D744" s="1260"/>
      <c r="E744" s="1288">
        <f t="shared" ref="E744:P744" si="146">(E88+E143+E198+E252+E306+E423+E477+E532+E587+E639)/10</f>
        <v>23.917409999999997</v>
      </c>
      <c r="F744" s="1285">
        <f t="shared" si="146"/>
        <v>0.48806000000000005</v>
      </c>
      <c r="G744" s="1285">
        <f t="shared" si="146"/>
        <v>0.57326999999999995</v>
      </c>
      <c r="H744" s="1289">
        <f t="shared" si="146"/>
        <v>356.46667999999994</v>
      </c>
      <c r="I744" s="1290">
        <f t="shared" si="146"/>
        <v>399.23923000000002</v>
      </c>
      <c r="J744" s="1285">
        <f t="shared" si="146"/>
        <v>414.50150000000014</v>
      </c>
      <c r="K744" s="1285">
        <f t="shared" si="146"/>
        <v>106.82570000000001</v>
      </c>
      <c r="L744" s="1285">
        <f t="shared" si="146"/>
        <v>6.2318999999999987</v>
      </c>
      <c r="M744" s="1285">
        <f t="shared" si="146"/>
        <v>423.66480000000013</v>
      </c>
      <c r="N744" s="1285">
        <f t="shared" si="146"/>
        <v>4.0942500000000007E-2</v>
      </c>
      <c r="O744" s="1285">
        <f t="shared" si="146"/>
        <v>1.57565E-2</v>
      </c>
      <c r="P744" s="1287">
        <f t="shared" si="146"/>
        <v>1.46147</v>
      </c>
      <c r="Q744" s="705"/>
      <c r="S744" s="5"/>
      <c r="T744" s="5"/>
      <c r="U744" s="5"/>
      <c r="V744" s="127"/>
      <c r="W744" s="127"/>
      <c r="X744" s="127"/>
      <c r="Y744" s="127"/>
      <c r="Z744" s="127"/>
      <c r="AA744" s="127"/>
      <c r="AB744" s="127"/>
      <c r="AC744" s="127"/>
      <c r="AD744" s="127"/>
      <c r="AE744" s="127"/>
      <c r="AF744" s="127"/>
      <c r="AG744" s="127"/>
    </row>
    <row r="745" spans="2:33" ht="15.75" thickBot="1">
      <c r="B745" s="292"/>
      <c r="C745" s="1176" t="s">
        <v>654</v>
      </c>
      <c r="D745" s="1257"/>
      <c r="E745" s="1223">
        <f t="shared" ref="E745:P745" si="147">(E744*100/E741)-35</f>
        <v>-0.83227142857143832</v>
      </c>
      <c r="F745" s="1224">
        <f t="shared" si="147"/>
        <v>-0.13857142857142435</v>
      </c>
      <c r="G745" s="1224">
        <f t="shared" si="147"/>
        <v>0.82937499999999886</v>
      </c>
      <c r="H745" s="1224">
        <f t="shared" si="147"/>
        <v>4.6074088888888767</v>
      </c>
      <c r="I745" s="1224">
        <f t="shared" si="147"/>
        <v>-1.730064166666665</v>
      </c>
      <c r="J745" s="1224">
        <f t="shared" si="147"/>
        <v>-0.45820833333331734</v>
      </c>
      <c r="K745" s="1224">
        <f t="shared" si="147"/>
        <v>0.60856666666666825</v>
      </c>
      <c r="L745" s="1224">
        <f t="shared" si="147"/>
        <v>-0.37833333333334451</v>
      </c>
      <c r="M745" s="1224">
        <f t="shared" si="147"/>
        <v>0.30540000000000589</v>
      </c>
      <c r="N745" s="1224">
        <f t="shared" si="147"/>
        <v>5.9425000000000026</v>
      </c>
      <c r="O745" s="1224">
        <f t="shared" si="147"/>
        <v>-3.4870000000000019</v>
      </c>
      <c r="P745" s="1239">
        <f t="shared" si="147"/>
        <v>1.5367499999999978</v>
      </c>
      <c r="Q745" s="705"/>
      <c r="S745" s="5"/>
      <c r="T745" s="5"/>
      <c r="U745" s="5"/>
      <c r="V745" s="127"/>
      <c r="W745" s="127"/>
      <c r="X745" s="127"/>
      <c r="Y745" s="127"/>
      <c r="Z745" s="127"/>
      <c r="AA745" s="127"/>
      <c r="AB745" s="127"/>
      <c r="AC745" s="127"/>
      <c r="AD745" s="127"/>
      <c r="AE745" s="127"/>
      <c r="AF745" s="127"/>
      <c r="AG745" s="127"/>
    </row>
    <row r="746" spans="2:33" ht="15.75" thickBot="1">
      <c r="P746"/>
      <c r="Q746" s="705"/>
      <c r="S746" s="5"/>
      <c r="T746" s="5"/>
      <c r="U746" s="5"/>
      <c r="V746" s="127"/>
      <c r="W746" s="127"/>
      <c r="X746" s="127"/>
      <c r="Y746" s="127"/>
      <c r="Z746" s="127"/>
      <c r="AA746" s="127"/>
      <c r="AB746" s="127"/>
      <c r="AC746" s="127"/>
      <c r="AD746" s="127"/>
      <c r="AE746" s="127"/>
      <c r="AF746" s="127"/>
      <c r="AG746" s="127"/>
    </row>
    <row r="747" spans="2:33">
      <c r="B747" s="93" t="s">
        <v>590</v>
      </c>
      <c r="C747" s="65"/>
      <c r="D747" s="574"/>
      <c r="E747" s="1064" t="s">
        <v>526</v>
      </c>
      <c r="F747" s="1065"/>
      <c r="G747" s="1065"/>
      <c r="H747" s="1066"/>
      <c r="I747" s="1058" t="s">
        <v>531</v>
      </c>
      <c r="J747" s="40"/>
      <c r="K747" s="1046"/>
      <c r="L747" s="40"/>
      <c r="M747" s="40"/>
      <c r="N747" s="40"/>
      <c r="O747" s="40"/>
      <c r="P747" s="61"/>
      <c r="Q747" s="705"/>
      <c r="S747" s="5"/>
      <c r="T747" s="5"/>
      <c r="U747" s="5"/>
      <c r="V747" s="127"/>
      <c r="W747" s="127"/>
      <c r="X747" s="127"/>
      <c r="Y747" s="127"/>
      <c r="Z747" s="127"/>
      <c r="AA747" s="127"/>
      <c r="AB747" s="127"/>
      <c r="AC747" s="127"/>
      <c r="AD747" s="127"/>
      <c r="AE747" s="127"/>
      <c r="AF747" s="127"/>
      <c r="AG747" s="127"/>
    </row>
    <row r="748" spans="2:33" ht="12.75" customHeight="1">
      <c r="B748" s="68"/>
      <c r="C748" s="1247" t="s">
        <v>442</v>
      </c>
      <c r="D748" s="577"/>
      <c r="E748" s="1062" t="s">
        <v>527</v>
      </c>
      <c r="F748" s="1063" t="s">
        <v>528</v>
      </c>
      <c r="G748" s="1188" t="s">
        <v>529</v>
      </c>
      <c r="H748" s="1061" t="s">
        <v>530</v>
      </c>
      <c r="I748" s="1056" t="s">
        <v>532</v>
      </c>
      <c r="J748" s="1055" t="s">
        <v>533</v>
      </c>
      <c r="K748" s="1053" t="s">
        <v>534</v>
      </c>
      <c r="L748" s="1091" t="s">
        <v>535</v>
      </c>
      <c r="M748" s="1068" t="s">
        <v>541</v>
      </c>
      <c r="N748" s="971" t="s">
        <v>543</v>
      </c>
      <c r="O748" s="1068" t="s">
        <v>544</v>
      </c>
      <c r="P748" s="1248" t="s">
        <v>547</v>
      </c>
      <c r="Q748" s="705"/>
      <c r="S748" s="5"/>
      <c r="T748" s="5"/>
      <c r="U748" s="5"/>
      <c r="V748" s="127"/>
      <c r="W748" s="127"/>
      <c r="X748" s="127"/>
      <c r="Y748" s="127"/>
      <c r="Z748" s="127"/>
      <c r="AA748" s="127"/>
      <c r="AB748" s="127"/>
      <c r="AC748" s="127"/>
      <c r="AD748" s="127"/>
      <c r="AE748" s="127"/>
      <c r="AF748" s="127"/>
      <c r="AG748" s="127"/>
    </row>
    <row r="749" spans="2:33" ht="16.5" thickBot="1">
      <c r="B749" s="64"/>
      <c r="C749" s="784"/>
      <c r="D749" s="549"/>
      <c r="E749" s="63"/>
      <c r="F749" s="1080"/>
      <c r="H749" s="1080"/>
      <c r="I749" s="1076" t="s">
        <v>536</v>
      </c>
      <c r="J749" s="1209" t="s">
        <v>537</v>
      </c>
      <c r="K749" s="1077" t="s">
        <v>538</v>
      </c>
      <c r="L749" s="1078" t="s">
        <v>539</v>
      </c>
      <c r="M749" s="1077" t="s">
        <v>540</v>
      </c>
      <c r="N749" s="365" t="s">
        <v>542</v>
      </c>
      <c r="O749" s="1079" t="s">
        <v>545</v>
      </c>
      <c r="P749" s="1210" t="s">
        <v>546</v>
      </c>
      <c r="Q749" s="705"/>
      <c r="S749" s="5"/>
      <c r="T749" s="5"/>
      <c r="U749" s="5"/>
      <c r="V749" s="127"/>
      <c r="W749" s="127"/>
      <c r="X749" s="127"/>
      <c r="Y749" s="127"/>
      <c r="Z749" s="127"/>
      <c r="AA749" s="127"/>
      <c r="AB749" s="127"/>
      <c r="AC749" s="127"/>
      <c r="AD749" s="127"/>
      <c r="AE749" s="127"/>
      <c r="AF749" s="127"/>
      <c r="AG749" s="127"/>
    </row>
    <row r="750" spans="2:33" ht="10.5" customHeight="1">
      <c r="B750" s="2190" t="s">
        <v>679</v>
      </c>
      <c r="C750" s="1262"/>
      <c r="D750" s="1263">
        <v>1</v>
      </c>
      <c r="E750" s="450">
        <v>70</v>
      </c>
      <c r="F750" s="66">
        <v>1.4</v>
      </c>
      <c r="G750" s="66">
        <v>1.6</v>
      </c>
      <c r="H750" s="67">
        <v>900</v>
      </c>
      <c r="I750" s="1082">
        <v>1200</v>
      </c>
      <c r="J750" s="1082">
        <v>1200</v>
      </c>
      <c r="K750" s="1082">
        <v>300</v>
      </c>
      <c r="L750" s="1082">
        <v>18</v>
      </c>
      <c r="M750" s="1082">
        <v>1200</v>
      </c>
      <c r="N750" s="1082">
        <v>0.1</v>
      </c>
      <c r="O750" s="1082">
        <v>0.05</v>
      </c>
      <c r="P750" s="1083">
        <v>4</v>
      </c>
      <c r="Q750" s="705"/>
      <c r="S750" s="5"/>
      <c r="T750" s="5"/>
      <c r="U750" s="5"/>
      <c r="V750" s="127"/>
      <c r="W750" s="127"/>
      <c r="X750" s="127"/>
      <c r="Y750" s="127"/>
      <c r="Z750" s="127"/>
      <c r="AA750" s="127"/>
      <c r="AB750" s="127"/>
      <c r="AC750" s="127"/>
      <c r="AD750" s="127"/>
      <c r="AE750" s="127"/>
      <c r="AF750" s="127"/>
      <c r="AG750" s="127"/>
    </row>
    <row r="751" spans="2:33">
      <c r="B751" s="208"/>
      <c r="C751" s="184" t="s">
        <v>134</v>
      </c>
      <c r="D751" s="586"/>
      <c r="E751" s="723"/>
      <c r="F751" s="451"/>
      <c r="G751" s="451"/>
      <c r="H751" s="451"/>
      <c r="I751" s="451"/>
      <c r="J751" s="451"/>
      <c r="K751" s="451"/>
      <c r="L751" s="451"/>
      <c r="M751" s="451"/>
      <c r="N751" s="451"/>
      <c r="O751" s="451"/>
      <c r="P751" s="451"/>
      <c r="Q751" s="705"/>
      <c r="S751" s="5"/>
      <c r="T751" s="5"/>
      <c r="U751" s="5"/>
      <c r="V751" s="127"/>
      <c r="W751" s="127"/>
      <c r="X751" s="127"/>
      <c r="Y751" s="127"/>
      <c r="Z751" s="127"/>
      <c r="AA751" s="127"/>
      <c r="AB751" s="127"/>
      <c r="AC751" s="127"/>
      <c r="AD751" s="127"/>
      <c r="AE751" s="127"/>
      <c r="AF751" s="127"/>
      <c r="AG751" s="127"/>
    </row>
    <row r="752" spans="2:33" ht="14.25" customHeight="1">
      <c r="B752" s="1315" t="s">
        <v>591</v>
      </c>
      <c r="C752" s="588" t="s">
        <v>434</v>
      </c>
      <c r="D752" s="406">
        <v>0.1</v>
      </c>
      <c r="E752" s="2550">
        <v>7</v>
      </c>
      <c r="F752" s="1342">
        <v>0.14000000000000001</v>
      </c>
      <c r="G752" s="1342">
        <v>0.16</v>
      </c>
      <c r="H752" s="1342">
        <v>90</v>
      </c>
      <c r="I752" s="1342">
        <v>120</v>
      </c>
      <c r="J752" s="1342">
        <v>120</v>
      </c>
      <c r="K752" s="1342">
        <v>30</v>
      </c>
      <c r="L752" s="1342">
        <v>1.8</v>
      </c>
      <c r="M752" s="1342">
        <v>120</v>
      </c>
      <c r="N752" s="1342">
        <v>0.01</v>
      </c>
      <c r="O752" s="1342">
        <v>5.0000000000000001E-3</v>
      </c>
      <c r="P752" s="2546">
        <v>0.4</v>
      </c>
      <c r="Q752" s="705"/>
      <c r="S752" s="5"/>
      <c r="T752" s="5"/>
      <c r="U752" s="5"/>
      <c r="V752" s="127"/>
      <c r="W752" s="127"/>
      <c r="X752" s="127"/>
      <c r="Y752" s="127"/>
      <c r="Z752" s="127"/>
      <c r="AA752" s="127"/>
      <c r="AB752" s="127"/>
      <c r="AC752" s="127"/>
      <c r="AD752" s="127"/>
      <c r="AE752" s="127"/>
      <c r="AF752" s="127"/>
      <c r="AG752" s="127"/>
    </row>
    <row r="753" spans="2:33" ht="15.75" thickBot="1">
      <c r="B753" s="1258"/>
      <c r="C753" s="1259" t="s">
        <v>166</v>
      </c>
      <c r="D753" s="1260"/>
      <c r="E753" s="1288">
        <f t="shared" ref="E753:P753" si="148">(E95+E150+E206+E259+E313+E429+E484+E539+E594+E646)/10</f>
        <v>8.42943</v>
      </c>
      <c r="F753" s="1285">
        <f t="shared" si="148"/>
        <v>0.14979999999999999</v>
      </c>
      <c r="G753" s="1285">
        <f t="shared" si="148"/>
        <v>0.17174000000000003</v>
      </c>
      <c r="H753" s="1289">
        <f t="shared" si="148"/>
        <v>85.170500000000004</v>
      </c>
      <c r="I753" s="1290">
        <f t="shared" si="148"/>
        <v>149.41470999999999</v>
      </c>
      <c r="J753" s="1285">
        <f t="shared" si="148"/>
        <v>143.8972</v>
      </c>
      <c r="K753" s="1285">
        <f t="shared" si="148"/>
        <v>31.282169999999997</v>
      </c>
      <c r="L753" s="1285">
        <f t="shared" si="148"/>
        <v>1.82087</v>
      </c>
      <c r="M753" s="1285">
        <f t="shared" si="148"/>
        <v>132.32238000000001</v>
      </c>
      <c r="N753" s="1285">
        <f t="shared" si="148"/>
        <v>8.5509999999999996E-3</v>
      </c>
      <c r="O753" s="1285">
        <f t="shared" si="148"/>
        <v>9.0110000000000016E-3</v>
      </c>
      <c r="P753" s="1287">
        <f t="shared" si="148"/>
        <v>0.37039999999999995</v>
      </c>
      <c r="Q753" s="705"/>
      <c r="S753" s="5"/>
      <c r="T753" s="5"/>
      <c r="U753" s="5"/>
      <c r="V753" s="127"/>
      <c r="W753" s="127"/>
      <c r="X753" s="127"/>
      <c r="Y753" s="127"/>
      <c r="Z753" s="127"/>
      <c r="AA753" s="127"/>
      <c r="AB753" s="127"/>
      <c r="AC753" s="127"/>
      <c r="AD753" s="127"/>
      <c r="AE753" s="127"/>
      <c r="AF753" s="127"/>
      <c r="AG753" s="127"/>
    </row>
    <row r="754" spans="2:33" ht="15.75" thickBot="1">
      <c r="B754" s="292"/>
      <c r="C754" s="1176" t="s">
        <v>654</v>
      </c>
      <c r="D754" s="1257"/>
      <c r="E754" s="2035">
        <f t="shared" ref="E754:P754" si="149">(E753*100/E750)-10</f>
        <v>2.0420428571428566</v>
      </c>
      <c r="F754" s="2036">
        <f t="shared" si="149"/>
        <v>0.69999999999999929</v>
      </c>
      <c r="G754" s="2036">
        <f t="shared" si="149"/>
        <v>0.73375000000000057</v>
      </c>
      <c r="H754" s="2036">
        <f t="shared" si="149"/>
        <v>-0.53661111111111026</v>
      </c>
      <c r="I754" s="2036">
        <f t="shared" si="149"/>
        <v>2.4512258333333321</v>
      </c>
      <c r="J754" s="2036">
        <f t="shared" si="149"/>
        <v>1.9914333333333332</v>
      </c>
      <c r="K754" s="2036">
        <f t="shared" si="149"/>
        <v>0.42738999999999905</v>
      </c>
      <c r="L754" s="2036">
        <f t="shared" si="149"/>
        <v>0.11594444444444463</v>
      </c>
      <c r="M754" s="2036">
        <f t="shared" si="149"/>
        <v>1.0268650000000008</v>
      </c>
      <c r="N754" s="2036">
        <f t="shared" si="149"/>
        <v>-1.4490000000000016</v>
      </c>
      <c r="O754" s="2036">
        <f t="shared" si="149"/>
        <v>8.022000000000002</v>
      </c>
      <c r="P754" s="2037">
        <f t="shared" si="149"/>
        <v>-0.74000000000000199</v>
      </c>
      <c r="Q754" s="705"/>
      <c r="S754" s="5"/>
      <c r="T754" s="5"/>
      <c r="U754" s="5"/>
      <c r="V754" s="127"/>
      <c r="W754" s="127"/>
      <c r="X754" s="127"/>
      <c r="Y754" s="127"/>
      <c r="Z754" s="127"/>
      <c r="AA754" s="127"/>
      <c r="AB754" s="127"/>
      <c r="AC754" s="127"/>
      <c r="AD754" s="127"/>
      <c r="AE754" s="127"/>
      <c r="AF754" s="127"/>
      <c r="AG754" s="127"/>
    </row>
    <row r="755" spans="2:33" ht="15.75" thickBot="1">
      <c r="P755"/>
      <c r="Q755" s="705"/>
      <c r="S755" s="5"/>
      <c r="T755" s="5"/>
      <c r="U755" s="5"/>
      <c r="V755" s="127"/>
      <c r="W755" s="127"/>
      <c r="X755" s="127"/>
      <c r="Y755" s="127"/>
      <c r="Z755" s="127"/>
      <c r="AA755" s="127"/>
      <c r="AB755" s="127"/>
      <c r="AC755" s="127"/>
      <c r="AD755" s="127"/>
      <c r="AE755" s="127"/>
      <c r="AF755" s="127"/>
      <c r="AG755" s="127"/>
    </row>
    <row r="756" spans="2:33">
      <c r="B756" s="93" t="s">
        <v>590</v>
      </c>
      <c r="C756" s="65"/>
      <c r="D756" s="574"/>
      <c r="E756" s="1064" t="s">
        <v>526</v>
      </c>
      <c r="F756" s="1065"/>
      <c r="G756" s="1065"/>
      <c r="H756" s="1066"/>
      <c r="I756" s="1058" t="s">
        <v>531</v>
      </c>
      <c r="J756" s="40"/>
      <c r="K756" s="1046"/>
      <c r="L756" s="40"/>
      <c r="M756" s="40"/>
      <c r="N756" s="40"/>
      <c r="O756" s="40"/>
      <c r="P756" s="61"/>
      <c r="Q756" s="705"/>
      <c r="S756" s="5"/>
      <c r="T756" s="5"/>
      <c r="U756" s="5"/>
      <c r="V756" s="127"/>
      <c r="W756" s="127"/>
      <c r="X756" s="127"/>
      <c r="Y756" s="127"/>
      <c r="Z756" s="127"/>
      <c r="AA756" s="127"/>
      <c r="AB756" s="127"/>
      <c r="AC756" s="127"/>
      <c r="AD756" s="127"/>
      <c r="AE756" s="127"/>
      <c r="AF756" s="127"/>
      <c r="AG756" s="127"/>
    </row>
    <row r="757" spans="2:33" ht="13.5" customHeight="1">
      <c r="B757" s="68"/>
      <c r="C757" s="1264" t="s">
        <v>443</v>
      </c>
      <c r="D757" s="577"/>
      <c r="E757" s="1062" t="s">
        <v>527</v>
      </c>
      <c r="F757" s="1063" t="s">
        <v>528</v>
      </c>
      <c r="G757" s="1188" t="s">
        <v>529</v>
      </c>
      <c r="H757" s="1061" t="s">
        <v>530</v>
      </c>
      <c r="I757" s="1056" t="s">
        <v>532</v>
      </c>
      <c r="J757" s="1055" t="s">
        <v>533</v>
      </c>
      <c r="K757" s="1053" t="s">
        <v>534</v>
      </c>
      <c r="L757" s="1091" t="s">
        <v>535</v>
      </c>
      <c r="M757" s="1068" t="s">
        <v>541</v>
      </c>
      <c r="N757" s="971" t="s">
        <v>543</v>
      </c>
      <c r="O757" s="1068" t="s">
        <v>544</v>
      </c>
      <c r="P757" s="1248" t="s">
        <v>547</v>
      </c>
      <c r="Q757" s="705"/>
      <c r="S757" s="5"/>
      <c r="T757" s="5"/>
      <c r="U757" s="5"/>
      <c r="V757" s="127"/>
      <c r="W757" s="127"/>
      <c r="X757" s="127"/>
      <c r="Y757" s="127"/>
      <c r="Z757" s="127"/>
      <c r="AA757" s="127"/>
      <c r="AB757" s="127"/>
      <c r="AC757" s="127"/>
      <c r="AD757" s="127"/>
      <c r="AE757" s="127"/>
      <c r="AF757" s="127"/>
      <c r="AG757" s="127"/>
    </row>
    <row r="758" spans="2:33" ht="16.5" thickBot="1">
      <c r="B758" s="64"/>
      <c r="C758" s="784"/>
      <c r="D758" s="549"/>
      <c r="E758" s="63"/>
      <c r="F758" s="1080"/>
      <c r="H758" s="1080"/>
      <c r="I758" s="1076" t="s">
        <v>536</v>
      </c>
      <c r="J758" s="1209" t="s">
        <v>537</v>
      </c>
      <c r="K758" s="1077" t="s">
        <v>538</v>
      </c>
      <c r="L758" s="1078" t="s">
        <v>539</v>
      </c>
      <c r="M758" s="1077" t="s">
        <v>540</v>
      </c>
      <c r="N758" s="365" t="s">
        <v>542</v>
      </c>
      <c r="O758" s="1079" t="s">
        <v>545</v>
      </c>
      <c r="P758" s="1210" t="s">
        <v>546</v>
      </c>
      <c r="Q758" s="705"/>
      <c r="S758" s="5"/>
      <c r="T758" s="5"/>
      <c r="U758" s="5"/>
      <c r="V758" s="127"/>
      <c r="W758" s="127"/>
      <c r="X758" s="127"/>
      <c r="Y758" s="127"/>
      <c r="Z758" s="127"/>
      <c r="AA758" s="127"/>
      <c r="AB758" s="127"/>
      <c r="AC758" s="127"/>
      <c r="AD758" s="127"/>
      <c r="AE758" s="127"/>
      <c r="AF758" s="127"/>
      <c r="AG758" s="127"/>
    </row>
    <row r="759" spans="2:33" ht="10.5" customHeight="1">
      <c r="B759" s="2190" t="s">
        <v>679</v>
      </c>
      <c r="C759" s="1262"/>
      <c r="D759" s="1263">
        <v>1</v>
      </c>
      <c r="E759" s="450">
        <v>70</v>
      </c>
      <c r="F759" s="66">
        <v>1.4</v>
      </c>
      <c r="G759" s="66">
        <v>1.6</v>
      </c>
      <c r="H759" s="67">
        <v>900</v>
      </c>
      <c r="I759" s="1082">
        <v>1200</v>
      </c>
      <c r="J759" s="1082">
        <v>1200</v>
      </c>
      <c r="K759" s="1082">
        <v>300</v>
      </c>
      <c r="L759" s="1082">
        <v>18</v>
      </c>
      <c r="M759" s="1082">
        <v>1200</v>
      </c>
      <c r="N759" s="1082">
        <v>0.1</v>
      </c>
      <c r="O759" s="1082">
        <v>0.05</v>
      </c>
      <c r="P759" s="1083">
        <v>4</v>
      </c>
      <c r="Q759" s="705"/>
      <c r="S759" s="5"/>
      <c r="T759" s="5"/>
      <c r="U759" s="5"/>
      <c r="V759" s="127"/>
      <c r="W759" s="127"/>
      <c r="X759" s="127"/>
      <c r="Y759" s="127"/>
      <c r="Z759" s="127"/>
      <c r="AA759" s="127"/>
      <c r="AB759" s="127"/>
      <c r="AC759" s="127"/>
      <c r="AD759" s="127"/>
      <c r="AE759" s="127"/>
      <c r="AF759" s="127"/>
      <c r="AG759" s="127"/>
    </row>
    <row r="760" spans="2:33">
      <c r="B760" s="208"/>
      <c r="C760" s="184" t="s">
        <v>134</v>
      </c>
      <c r="D760" s="586"/>
      <c r="E760" s="723"/>
      <c r="F760" s="451"/>
      <c r="G760" s="451"/>
      <c r="H760" s="451"/>
      <c r="I760" s="451"/>
      <c r="J760" s="451"/>
      <c r="K760" s="451"/>
      <c r="L760" s="451"/>
      <c r="M760" s="451"/>
      <c r="N760" s="451"/>
      <c r="O760" s="451"/>
      <c r="P760" s="724"/>
      <c r="Q760" s="705"/>
      <c r="S760" s="5"/>
      <c r="T760" s="5"/>
      <c r="U760" s="5"/>
      <c r="V760" s="127"/>
      <c r="W760" s="127"/>
      <c r="X760" s="127"/>
      <c r="Y760" s="127"/>
      <c r="Z760" s="127"/>
      <c r="AA760" s="127"/>
      <c r="AB760" s="127"/>
      <c r="AC760" s="127"/>
      <c r="AD760" s="127"/>
      <c r="AE760" s="127"/>
      <c r="AF760" s="127"/>
      <c r="AG760" s="127"/>
    </row>
    <row r="761" spans="2:33">
      <c r="B761" s="1315" t="s">
        <v>591</v>
      </c>
      <c r="C761" s="588" t="s">
        <v>264</v>
      </c>
      <c r="D761" s="406">
        <v>0.6</v>
      </c>
      <c r="E761" s="1088">
        <v>42</v>
      </c>
      <c r="F761" s="1086">
        <v>0.84</v>
      </c>
      <c r="G761" s="1086">
        <v>0.96</v>
      </c>
      <c r="H761" s="1086">
        <v>540</v>
      </c>
      <c r="I761" s="1342">
        <v>720</v>
      </c>
      <c r="J761" s="1086">
        <v>720</v>
      </c>
      <c r="K761" s="1086">
        <v>180</v>
      </c>
      <c r="L761" s="1086">
        <v>10.8</v>
      </c>
      <c r="M761" s="1086">
        <v>720</v>
      </c>
      <c r="N761" s="1086">
        <v>0.06</v>
      </c>
      <c r="O761" s="1086">
        <v>0.03</v>
      </c>
      <c r="P761" s="1089">
        <v>2.4</v>
      </c>
      <c r="Q761" s="705"/>
      <c r="S761" s="5"/>
      <c r="T761" s="5"/>
      <c r="U761" s="5"/>
      <c r="V761" s="127"/>
      <c r="W761" s="127"/>
      <c r="X761" s="127"/>
      <c r="Y761" s="127"/>
      <c r="Z761" s="127"/>
      <c r="AA761" s="127"/>
      <c r="AB761" s="127"/>
      <c r="AC761" s="127"/>
      <c r="AD761" s="127"/>
      <c r="AE761" s="127"/>
      <c r="AF761" s="127"/>
      <c r="AG761" s="127"/>
    </row>
    <row r="762" spans="2:33" ht="13.5" customHeight="1" thickBot="1">
      <c r="B762" s="1258"/>
      <c r="C762" s="1259" t="s">
        <v>166</v>
      </c>
      <c r="D762" s="1260"/>
      <c r="E762" s="1288">
        <f t="shared" ref="E762:P762" si="150">(E101+E156+E211+E264+E319+E435+E490+E544+E599+E652)/10</f>
        <v>40.551709999999993</v>
      </c>
      <c r="F762" s="1285">
        <f t="shared" si="150"/>
        <v>0.82566000000000006</v>
      </c>
      <c r="G762" s="1285">
        <f t="shared" si="150"/>
        <v>0.94429999999999992</v>
      </c>
      <c r="H762" s="1261">
        <f t="shared" si="150"/>
        <v>544.34817999999996</v>
      </c>
      <c r="I762" s="1290">
        <f t="shared" si="150"/>
        <v>691.78355999999997</v>
      </c>
      <c r="J762" s="1285">
        <f t="shared" si="150"/>
        <v>694.03980000000024</v>
      </c>
      <c r="K762" s="1285">
        <f t="shared" si="150"/>
        <v>179.99</v>
      </c>
      <c r="L762" s="1285">
        <f t="shared" si="150"/>
        <v>10.786199999999999</v>
      </c>
      <c r="M762" s="1285">
        <f t="shared" si="150"/>
        <v>706.1717000000001</v>
      </c>
      <c r="N762" s="1285">
        <f t="shared" si="150"/>
        <v>6.2738500000000003E-2</v>
      </c>
      <c r="O762" s="1285">
        <f t="shared" si="150"/>
        <v>2.9451499999999999E-2</v>
      </c>
      <c r="P762" s="1287">
        <f t="shared" si="150"/>
        <v>2.4248500000000002</v>
      </c>
      <c r="Q762" s="705"/>
      <c r="S762" s="5"/>
      <c r="T762" s="5"/>
      <c r="U762" s="5"/>
      <c r="V762" s="127"/>
      <c r="W762" s="127"/>
      <c r="X762" s="127"/>
      <c r="Y762" s="127"/>
      <c r="Z762" s="127"/>
      <c r="AA762" s="127"/>
      <c r="AB762" s="127"/>
      <c r="AC762" s="127"/>
      <c r="AD762" s="127"/>
      <c r="AE762" s="127"/>
      <c r="AF762" s="127"/>
      <c r="AG762" s="127"/>
    </row>
    <row r="763" spans="2:33" ht="11.25" customHeight="1" thickBot="1">
      <c r="B763" s="292"/>
      <c r="C763" s="1176" t="s">
        <v>654</v>
      </c>
      <c r="D763" s="1257"/>
      <c r="E763" s="2035">
        <f t="shared" ref="E763:P763" si="151">(E762*100/E759)-60</f>
        <v>-2.0689857142857235</v>
      </c>
      <c r="F763" s="2036">
        <f t="shared" si="151"/>
        <v>-1.0242857142857105</v>
      </c>
      <c r="G763" s="2036">
        <f t="shared" si="151"/>
        <v>-0.98125000000000995</v>
      </c>
      <c r="H763" s="2036">
        <f t="shared" si="151"/>
        <v>0.4831311111111134</v>
      </c>
      <c r="I763" s="2036">
        <f t="shared" si="151"/>
        <v>-2.3513700000000028</v>
      </c>
      <c r="J763" s="2036">
        <f t="shared" si="151"/>
        <v>-2.1633499999999799</v>
      </c>
      <c r="K763" s="2036">
        <f t="shared" si="151"/>
        <v>-3.3333333333303017E-3</v>
      </c>
      <c r="L763" s="2036">
        <f t="shared" si="151"/>
        <v>-7.6666666666675098E-2</v>
      </c>
      <c r="M763" s="2036">
        <f t="shared" si="151"/>
        <v>-1.1523583333333249</v>
      </c>
      <c r="N763" s="2036">
        <f t="shared" si="151"/>
        <v>2.7385000000000019</v>
      </c>
      <c r="O763" s="2036">
        <f t="shared" si="151"/>
        <v>-1.0970000000000013</v>
      </c>
      <c r="P763" s="2037">
        <f t="shared" si="151"/>
        <v>0.62125000000000341</v>
      </c>
      <c r="Q763" s="705"/>
      <c r="S763" s="5"/>
      <c r="T763" s="5"/>
      <c r="U763" s="5"/>
      <c r="V763" s="127"/>
      <c r="W763" s="127"/>
      <c r="X763" s="127"/>
      <c r="Y763" s="127"/>
      <c r="Z763" s="127"/>
      <c r="AA763" s="127"/>
      <c r="AB763" s="127"/>
      <c r="AC763" s="127"/>
      <c r="AD763" s="127"/>
      <c r="AE763" s="127"/>
      <c r="AF763" s="127"/>
      <c r="AG763" s="127"/>
    </row>
    <row r="764" spans="2:33" ht="12.75" customHeight="1" thickBot="1">
      <c r="P764"/>
      <c r="Q764" s="705"/>
      <c r="S764" s="5"/>
      <c r="T764" s="5"/>
      <c r="U764" s="5"/>
      <c r="V764" s="127"/>
      <c r="W764" s="127"/>
      <c r="X764" s="127"/>
      <c r="Y764" s="127"/>
      <c r="Z764" s="127"/>
      <c r="AA764" s="127"/>
      <c r="AB764" s="127"/>
      <c r="AC764" s="127"/>
      <c r="AD764" s="127"/>
      <c r="AE764" s="127"/>
      <c r="AF764" s="127"/>
      <c r="AG764" s="127"/>
    </row>
    <row r="765" spans="2:33">
      <c r="B765" s="93" t="s">
        <v>590</v>
      </c>
      <c r="C765" s="65"/>
      <c r="D765" s="574"/>
      <c r="E765" s="1064" t="s">
        <v>526</v>
      </c>
      <c r="F765" s="1065"/>
      <c r="G765" s="1065"/>
      <c r="H765" s="1066"/>
      <c r="I765" s="1058" t="s">
        <v>531</v>
      </c>
      <c r="J765" s="40"/>
      <c r="K765" s="1046"/>
      <c r="L765" s="40"/>
      <c r="M765" s="40"/>
      <c r="N765" s="40"/>
      <c r="O765" s="40"/>
      <c r="P765" s="61"/>
      <c r="Q765" s="705"/>
      <c r="S765" s="5"/>
      <c r="T765" s="5"/>
      <c r="U765" s="5"/>
      <c r="V765" s="127"/>
      <c r="W765" s="127"/>
      <c r="X765" s="127"/>
      <c r="Y765" s="127"/>
      <c r="Z765" s="127"/>
      <c r="AA765" s="127"/>
      <c r="AB765" s="127"/>
      <c r="AC765" s="127"/>
      <c r="AD765" s="127"/>
      <c r="AE765" s="127"/>
      <c r="AF765" s="127"/>
      <c r="AG765" s="127"/>
    </row>
    <row r="766" spans="2:33">
      <c r="B766" s="68"/>
      <c r="C766" s="1264" t="s">
        <v>444</v>
      </c>
      <c r="D766" s="577"/>
      <c r="E766" s="1062" t="s">
        <v>527</v>
      </c>
      <c r="F766" s="1063" t="s">
        <v>528</v>
      </c>
      <c r="G766" s="1188" t="s">
        <v>529</v>
      </c>
      <c r="H766" s="1061" t="s">
        <v>530</v>
      </c>
      <c r="I766" s="1056" t="s">
        <v>532</v>
      </c>
      <c r="J766" s="1055" t="s">
        <v>533</v>
      </c>
      <c r="K766" s="1053" t="s">
        <v>534</v>
      </c>
      <c r="L766" s="1091" t="s">
        <v>535</v>
      </c>
      <c r="M766" s="1068" t="s">
        <v>541</v>
      </c>
      <c r="N766" s="971" t="s">
        <v>543</v>
      </c>
      <c r="O766" s="1068" t="s">
        <v>544</v>
      </c>
      <c r="P766" s="1248" t="s">
        <v>547</v>
      </c>
      <c r="Q766" s="705"/>
      <c r="S766" s="5"/>
      <c r="T766" s="5"/>
      <c r="U766" s="5"/>
      <c r="V766" s="127"/>
      <c r="W766" s="127"/>
      <c r="X766" s="127"/>
      <c r="Y766" s="127"/>
      <c r="Z766" s="127"/>
      <c r="AA766" s="127"/>
      <c r="AB766" s="127"/>
      <c r="AC766" s="127"/>
      <c r="AD766" s="127"/>
      <c r="AE766" s="127"/>
      <c r="AF766" s="127"/>
      <c r="AG766" s="127"/>
    </row>
    <row r="767" spans="2:33" ht="16.5" thickBot="1">
      <c r="B767" s="64"/>
      <c r="C767" s="784"/>
      <c r="D767" s="549"/>
      <c r="E767" s="63"/>
      <c r="F767" s="1080"/>
      <c r="H767" s="1080"/>
      <c r="I767" s="1076" t="s">
        <v>536</v>
      </c>
      <c r="J767" s="1209" t="s">
        <v>537</v>
      </c>
      <c r="K767" s="1077" t="s">
        <v>538</v>
      </c>
      <c r="L767" s="1078" t="s">
        <v>539</v>
      </c>
      <c r="M767" s="1077" t="s">
        <v>540</v>
      </c>
      <c r="N767" s="365" t="s">
        <v>542</v>
      </c>
      <c r="O767" s="1079" t="s">
        <v>545</v>
      </c>
      <c r="P767" s="1210" t="s">
        <v>546</v>
      </c>
      <c r="Q767" s="705"/>
      <c r="S767" s="5"/>
      <c r="T767" s="5"/>
      <c r="U767" s="5"/>
      <c r="V767" s="127"/>
      <c r="W767" s="127"/>
      <c r="X767" s="127"/>
      <c r="Y767" s="127"/>
      <c r="Z767" s="127"/>
      <c r="AA767" s="127"/>
      <c r="AB767" s="127"/>
      <c r="AC767" s="127"/>
      <c r="AD767" s="127"/>
      <c r="AE767" s="127"/>
      <c r="AF767" s="127"/>
      <c r="AG767" s="127"/>
    </row>
    <row r="768" spans="2:33" ht="10.5" customHeight="1">
      <c r="B768" s="2190" t="s">
        <v>679</v>
      </c>
      <c r="C768" s="1262"/>
      <c r="D768" s="1263">
        <v>1</v>
      </c>
      <c r="E768" s="450">
        <v>70</v>
      </c>
      <c r="F768" s="66">
        <v>1.4</v>
      </c>
      <c r="G768" s="66">
        <v>1.6</v>
      </c>
      <c r="H768" s="67">
        <v>900</v>
      </c>
      <c r="I768" s="1082">
        <v>1200</v>
      </c>
      <c r="J768" s="1082">
        <v>1200</v>
      </c>
      <c r="K768" s="1082">
        <v>300</v>
      </c>
      <c r="L768" s="1082">
        <v>18</v>
      </c>
      <c r="M768" s="1082">
        <v>1200</v>
      </c>
      <c r="N768" s="1082">
        <v>0.1</v>
      </c>
      <c r="O768" s="1082">
        <v>0.05</v>
      </c>
      <c r="P768" s="1083">
        <v>4</v>
      </c>
      <c r="Q768" s="705"/>
      <c r="S768" s="5"/>
      <c r="T768" s="5"/>
      <c r="U768" s="5"/>
      <c r="V768" s="127"/>
      <c r="W768" s="127"/>
      <c r="X768" s="127"/>
      <c r="Y768" s="127"/>
      <c r="Z768" s="127"/>
      <c r="AA768" s="127"/>
      <c r="AB768" s="127"/>
      <c r="AC768" s="127"/>
      <c r="AD768" s="127"/>
      <c r="AE768" s="127"/>
      <c r="AF768" s="127"/>
      <c r="AG768" s="127"/>
    </row>
    <row r="769" spans="2:33">
      <c r="B769" s="208"/>
      <c r="C769" s="184" t="s">
        <v>134</v>
      </c>
      <c r="D769" s="586"/>
      <c r="E769" s="723"/>
      <c r="F769" s="451"/>
      <c r="G769" s="451"/>
      <c r="H769" s="451"/>
      <c r="I769" s="451"/>
      <c r="J769" s="451"/>
      <c r="K769" s="451"/>
      <c r="L769" s="451"/>
      <c r="M769" s="451"/>
      <c r="N769" s="451"/>
      <c r="O769" s="451"/>
      <c r="P769" s="724"/>
      <c r="Q769" s="705"/>
      <c r="S769" s="5"/>
      <c r="T769" s="5"/>
      <c r="U769" s="5"/>
      <c r="V769" s="127"/>
      <c r="W769" s="127"/>
      <c r="X769" s="127"/>
      <c r="Y769" s="127"/>
      <c r="Z769" s="127"/>
      <c r="AA769" s="127"/>
      <c r="AB769" s="127"/>
      <c r="AC769" s="127"/>
      <c r="AD769" s="127"/>
      <c r="AE769" s="127"/>
      <c r="AF769" s="127"/>
      <c r="AG769" s="127"/>
    </row>
    <row r="770" spans="2:33" ht="12.75" customHeight="1">
      <c r="B770" s="1315" t="s">
        <v>591</v>
      </c>
      <c r="C770" s="588" t="s">
        <v>435</v>
      </c>
      <c r="D770" s="406">
        <v>0.45</v>
      </c>
      <c r="E770" s="2550">
        <v>31.5</v>
      </c>
      <c r="F770" s="1342">
        <v>0.63</v>
      </c>
      <c r="G770" s="1342">
        <v>0.72</v>
      </c>
      <c r="H770" s="1342">
        <v>405</v>
      </c>
      <c r="I770" s="1342">
        <v>540</v>
      </c>
      <c r="J770" s="1342">
        <v>540</v>
      </c>
      <c r="K770" s="1342">
        <v>135</v>
      </c>
      <c r="L770" s="1342">
        <v>8.1</v>
      </c>
      <c r="M770" s="1342">
        <v>540</v>
      </c>
      <c r="N770" s="1342">
        <v>4.4999999999999998E-2</v>
      </c>
      <c r="O770" s="1342">
        <v>2.2499999999999999E-2</v>
      </c>
      <c r="P770" s="2546">
        <v>1.8</v>
      </c>
      <c r="Q770" s="705"/>
      <c r="S770" s="5"/>
      <c r="T770" s="5"/>
      <c r="U770" s="5"/>
      <c r="V770" s="127"/>
      <c r="W770" s="127"/>
      <c r="X770" s="127"/>
      <c r="Y770" s="127"/>
      <c r="Z770" s="127"/>
      <c r="AA770" s="127"/>
      <c r="AB770" s="127"/>
      <c r="AC770" s="127"/>
      <c r="AD770" s="127"/>
      <c r="AE770" s="127"/>
      <c r="AF770" s="127"/>
      <c r="AG770" s="127"/>
    </row>
    <row r="771" spans="2:33" ht="12.75" customHeight="1" thickBot="1">
      <c r="B771" s="592"/>
      <c r="C771" s="1259" t="s">
        <v>166</v>
      </c>
      <c r="D771" s="1260"/>
      <c r="E771" s="1288">
        <f t="shared" ref="E771:P771" si="152">(E104+E160+E215+E268+E323+E439+E494+E548+E602+E656)/10</f>
        <v>32.34684</v>
      </c>
      <c r="F771" s="1285">
        <f t="shared" si="152"/>
        <v>0.63786000000000009</v>
      </c>
      <c r="G771" s="1285">
        <f t="shared" si="152"/>
        <v>0.74500999999999995</v>
      </c>
      <c r="H771" s="1261">
        <f t="shared" si="152"/>
        <v>441.63717999999989</v>
      </c>
      <c r="I771" s="1290">
        <f t="shared" si="152"/>
        <v>548.65394000000003</v>
      </c>
      <c r="J771" s="1285">
        <f t="shared" si="152"/>
        <v>558.39869999999996</v>
      </c>
      <c r="K771" s="1285">
        <f t="shared" si="152"/>
        <v>138.10786999999999</v>
      </c>
      <c r="L771" s="1285">
        <f t="shared" si="152"/>
        <v>8.0527699999999989</v>
      </c>
      <c r="M771" s="1285">
        <f t="shared" si="152"/>
        <v>555.98717999999997</v>
      </c>
      <c r="N771" s="1285">
        <f t="shared" si="152"/>
        <v>4.9493500000000003E-2</v>
      </c>
      <c r="O771" s="1285">
        <f t="shared" si="152"/>
        <v>2.4767499999999998E-2</v>
      </c>
      <c r="P771" s="1287">
        <f t="shared" si="152"/>
        <v>1.8318699999999997</v>
      </c>
      <c r="Q771" s="705"/>
      <c r="S771" s="5"/>
      <c r="T771" s="5"/>
      <c r="U771" s="5"/>
      <c r="V771" s="127"/>
      <c r="W771" s="127"/>
      <c r="X771" s="127"/>
      <c r="Y771" s="127"/>
      <c r="Z771" s="127"/>
      <c r="AA771" s="127"/>
      <c r="AB771" s="127"/>
      <c r="AC771" s="127"/>
      <c r="AD771" s="127"/>
      <c r="AE771" s="127"/>
      <c r="AF771" s="127"/>
      <c r="AG771" s="127"/>
    </row>
    <row r="772" spans="2:33" ht="15.75" thickBot="1">
      <c r="B772" s="292"/>
      <c r="C772" s="1176" t="s">
        <v>654</v>
      </c>
      <c r="D772" s="1257"/>
      <c r="E772" s="2035">
        <f t="shared" ref="E772:P772" si="153">(E771*100/E768)-45</f>
        <v>1.2097714285714289</v>
      </c>
      <c r="F772" s="2036">
        <f t="shared" si="153"/>
        <v>0.56142857142857849</v>
      </c>
      <c r="G772" s="2036">
        <f t="shared" si="153"/>
        <v>1.5631249999999923</v>
      </c>
      <c r="H772" s="2036">
        <f t="shared" si="153"/>
        <v>4.0707977777777629</v>
      </c>
      <c r="I772" s="2036">
        <f t="shared" si="153"/>
        <v>0.72116166666666714</v>
      </c>
      <c r="J772" s="2036">
        <f t="shared" si="153"/>
        <v>1.5332249999999945</v>
      </c>
      <c r="K772" s="2036">
        <f t="shared" si="153"/>
        <v>1.0359566666666638</v>
      </c>
      <c r="L772" s="2036">
        <f t="shared" si="153"/>
        <v>-0.26238888888889278</v>
      </c>
      <c r="M772" s="2036">
        <f t="shared" si="153"/>
        <v>1.3322649999999925</v>
      </c>
      <c r="N772" s="2036">
        <f t="shared" si="153"/>
        <v>4.4934999999999974</v>
      </c>
      <c r="O772" s="2036">
        <f t="shared" si="153"/>
        <v>4.5349999999999966</v>
      </c>
      <c r="P772" s="2037">
        <f t="shared" si="153"/>
        <v>0.79674999999998875</v>
      </c>
      <c r="Q772" s="705"/>
      <c r="S772" s="5"/>
      <c r="T772" s="5"/>
      <c r="U772" s="5"/>
      <c r="V772" s="127"/>
      <c r="W772" s="127"/>
      <c r="X772" s="127"/>
      <c r="Y772" s="127"/>
      <c r="Z772" s="127"/>
      <c r="AA772" s="127"/>
      <c r="AB772" s="127"/>
      <c r="AC772" s="127"/>
      <c r="AD772" s="127"/>
      <c r="AE772" s="127"/>
      <c r="AF772" s="127"/>
      <c r="AG772" s="127"/>
    </row>
    <row r="773" spans="2:33" ht="12.75" customHeight="1" thickBot="1">
      <c r="P773"/>
      <c r="Q773" s="705"/>
      <c r="S773" s="5"/>
      <c r="T773" s="5"/>
      <c r="U773" s="5"/>
      <c r="V773" s="127"/>
      <c r="W773" s="127"/>
      <c r="X773" s="127"/>
      <c r="Y773" s="127"/>
      <c r="Z773" s="127"/>
      <c r="AA773" s="127"/>
      <c r="AB773" s="127"/>
      <c r="AC773" s="127"/>
      <c r="AD773" s="127"/>
      <c r="AE773" s="127"/>
      <c r="AF773" s="127"/>
      <c r="AG773" s="127"/>
    </row>
    <row r="774" spans="2:33" ht="13.5" customHeight="1">
      <c r="B774" s="93" t="s">
        <v>589</v>
      </c>
      <c r="C774" s="65"/>
      <c r="D774" s="1314" t="s">
        <v>446</v>
      </c>
      <c r="E774" s="1064" t="s">
        <v>526</v>
      </c>
      <c r="F774" s="1065"/>
      <c r="G774" s="1065"/>
      <c r="H774" s="1066"/>
      <c r="I774" s="1058" t="s">
        <v>531</v>
      </c>
      <c r="J774" s="40"/>
      <c r="K774" s="1046"/>
      <c r="L774" s="40"/>
      <c r="M774" s="40"/>
      <c r="N774" s="40"/>
      <c r="O774" s="40"/>
      <c r="P774" s="61"/>
      <c r="Q774" s="705"/>
      <c r="S774" s="5"/>
      <c r="T774" s="5"/>
      <c r="U774" s="5"/>
      <c r="V774" s="127"/>
      <c r="W774" s="127"/>
      <c r="X774" s="127"/>
      <c r="Y774" s="127"/>
      <c r="Z774" s="127"/>
      <c r="AA774" s="127"/>
      <c r="AB774" s="127"/>
      <c r="AC774" s="127"/>
      <c r="AD774" s="127"/>
      <c r="AE774" s="127"/>
      <c r="AF774" s="127"/>
      <c r="AG774" s="127"/>
    </row>
    <row r="775" spans="2:33" ht="11.25" customHeight="1">
      <c r="B775" s="1313" t="s">
        <v>348</v>
      </c>
      <c r="C775" s="1247"/>
      <c r="D775" s="577"/>
      <c r="E775" s="1062" t="s">
        <v>527</v>
      </c>
      <c r="F775" s="1063" t="s">
        <v>528</v>
      </c>
      <c r="G775" s="1188" t="s">
        <v>529</v>
      </c>
      <c r="H775" s="1061" t="s">
        <v>530</v>
      </c>
      <c r="I775" s="1056" t="s">
        <v>532</v>
      </c>
      <c r="J775" s="1055" t="s">
        <v>533</v>
      </c>
      <c r="K775" s="1053" t="s">
        <v>534</v>
      </c>
      <c r="L775" s="1091" t="s">
        <v>535</v>
      </c>
      <c r="M775" s="1068" t="s">
        <v>541</v>
      </c>
      <c r="N775" s="971" t="s">
        <v>543</v>
      </c>
      <c r="O775" s="1068" t="s">
        <v>544</v>
      </c>
      <c r="P775" s="1248" t="s">
        <v>547</v>
      </c>
      <c r="Q775" s="705"/>
      <c r="S775" s="5"/>
      <c r="T775" s="5"/>
      <c r="U775" s="5"/>
      <c r="V775" s="127"/>
      <c r="W775" s="127"/>
      <c r="X775" s="127"/>
      <c r="Y775" s="127"/>
      <c r="Z775" s="127"/>
      <c r="AA775" s="127"/>
      <c r="AB775" s="127"/>
      <c r="AC775" s="127"/>
      <c r="AD775" s="127"/>
      <c r="AE775" s="127"/>
      <c r="AF775" s="127"/>
      <c r="AG775" s="127"/>
    </row>
    <row r="776" spans="2:33" ht="13.5" customHeight="1" thickBot="1">
      <c r="B776" s="64"/>
      <c r="C776" s="713" t="s">
        <v>744</v>
      </c>
      <c r="D776" s="549"/>
      <c r="E776" s="63"/>
      <c r="F776" s="1080"/>
      <c r="H776" s="1080"/>
      <c r="I776" s="1076" t="s">
        <v>536</v>
      </c>
      <c r="J776" s="1209" t="s">
        <v>537</v>
      </c>
      <c r="K776" s="1077" t="s">
        <v>538</v>
      </c>
      <c r="L776" s="1078" t="s">
        <v>539</v>
      </c>
      <c r="M776" s="1077" t="s">
        <v>540</v>
      </c>
      <c r="N776" s="365" t="s">
        <v>542</v>
      </c>
      <c r="O776" s="1079" t="s">
        <v>545</v>
      </c>
      <c r="P776" s="1210" t="s">
        <v>546</v>
      </c>
      <c r="Q776" s="705"/>
      <c r="S776" s="5"/>
      <c r="T776" s="5"/>
      <c r="U776" s="5"/>
      <c r="V776" s="127"/>
      <c r="W776" s="127"/>
      <c r="X776" s="127"/>
      <c r="Y776" s="127"/>
      <c r="Z776" s="127"/>
      <c r="AA776" s="127"/>
      <c r="AB776" s="127"/>
      <c r="AC776" s="127"/>
      <c r="AD776" s="127"/>
      <c r="AE776" s="127"/>
      <c r="AF776" s="127"/>
      <c r="AG776" s="127"/>
    </row>
    <row r="777" spans="2:33">
      <c r="B777" s="2190" t="s">
        <v>679</v>
      </c>
      <c r="C777" s="1262"/>
      <c r="D777" s="1263">
        <v>1</v>
      </c>
      <c r="E777" s="450">
        <v>70</v>
      </c>
      <c r="F777" s="66">
        <v>1.4</v>
      </c>
      <c r="G777" s="66">
        <v>1.6</v>
      </c>
      <c r="H777" s="67">
        <v>900</v>
      </c>
      <c r="I777" s="1082">
        <v>1200</v>
      </c>
      <c r="J777" s="1082">
        <v>1200</v>
      </c>
      <c r="K777" s="1082">
        <v>300</v>
      </c>
      <c r="L777" s="1082">
        <v>18</v>
      </c>
      <c r="M777" s="1082">
        <v>1200</v>
      </c>
      <c r="N777" s="1082">
        <v>0.1</v>
      </c>
      <c r="O777" s="1082">
        <v>0.05</v>
      </c>
      <c r="P777" s="1083">
        <v>4</v>
      </c>
      <c r="Q777" s="705"/>
      <c r="S777" s="5"/>
      <c r="T777" s="5"/>
      <c r="U777" s="5"/>
      <c r="V777" s="127"/>
      <c r="W777" s="127"/>
      <c r="X777" s="127"/>
      <c r="Y777" s="127"/>
      <c r="Z777" s="127"/>
      <c r="AA777" s="127"/>
      <c r="AB777" s="127"/>
      <c r="AC777" s="127"/>
      <c r="AD777" s="127"/>
      <c r="AE777" s="127"/>
      <c r="AF777" s="127"/>
      <c r="AG777" s="127"/>
    </row>
    <row r="778" spans="2:33">
      <c r="B778" s="208"/>
      <c r="C778" s="184" t="s">
        <v>134</v>
      </c>
      <c r="D778" s="586"/>
      <c r="E778" s="723"/>
      <c r="F778" s="451"/>
      <c r="G778" s="451"/>
      <c r="H778" s="451"/>
      <c r="I778" s="451"/>
      <c r="J778" s="451"/>
      <c r="K778" s="451"/>
      <c r="L778" s="451"/>
      <c r="M778" s="451"/>
      <c r="N778" s="451"/>
      <c r="O778" s="451"/>
      <c r="P778" s="724"/>
      <c r="Q778" s="705"/>
      <c r="S778" s="5"/>
      <c r="T778" s="5"/>
      <c r="U778" s="5"/>
      <c r="V778" s="127"/>
      <c r="W778" s="127"/>
      <c r="X778" s="127"/>
      <c r="Y778" s="127"/>
      <c r="Z778" s="127"/>
      <c r="AA778" s="127"/>
      <c r="AB778" s="127"/>
      <c r="AC778" s="127"/>
      <c r="AD778" s="127"/>
      <c r="AE778" s="127"/>
      <c r="AF778" s="127"/>
      <c r="AG778" s="127"/>
    </row>
    <row r="779" spans="2:33">
      <c r="B779" s="1900" t="s">
        <v>591</v>
      </c>
      <c r="C779" s="1901" t="s">
        <v>586</v>
      </c>
      <c r="D779" s="1902">
        <v>0.7</v>
      </c>
      <c r="E779" s="2547">
        <v>49</v>
      </c>
      <c r="F779" s="1090">
        <v>0.98</v>
      </c>
      <c r="G779" s="954">
        <v>1.1200000000000001</v>
      </c>
      <c r="H779" s="1111">
        <v>630</v>
      </c>
      <c r="I779" s="1364">
        <v>840</v>
      </c>
      <c r="J779" s="1111">
        <v>840</v>
      </c>
      <c r="K779" s="1112">
        <v>210</v>
      </c>
      <c r="L779" s="1111">
        <v>12.6</v>
      </c>
      <c r="M779" s="1111">
        <v>840</v>
      </c>
      <c r="N779" s="1111">
        <v>7.0000000000000007E-2</v>
      </c>
      <c r="O779" s="954">
        <v>3.5000000000000003E-2</v>
      </c>
      <c r="P779" s="2551">
        <v>2.8</v>
      </c>
      <c r="Q779" s="705"/>
      <c r="S779" s="5"/>
      <c r="T779" s="5"/>
      <c r="U779" s="5"/>
      <c r="V779" s="127"/>
      <c r="W779" s="127"/>
      <c r="X779" s="127"/>
      <c r="Y779" s="127"/>
      <c r="Z779" s="127"/>
      <c r="AA779" s="127"/>
      <c r="AB779" s="127"/>
      <c r="AC779" s="127"/>
      <c r="AD779" s="127"/>
      <c r="AE779" s="127"/>
      <c r="AF779" s="127"/>
      <c r="AG779" s="127"/>
    </row>
    <row r="780" spans="2:33">
      <c r="B780" s="1258"/>
      <c r="C780" s="1259" t="s">
        <v>166</v>
      </c>
      <c r="D780" s="1260"/>
      <c r="E780" s="1288">
        <f t="shared" ref="E780:P780" si="154">(E107+E164+E219+E272+E327+E443+E498+E552+E606+E660)/10</f>
        <v>48.981140000000003</v>
      </c>
      <c r="F780" s="1285">
        <f t="shared" si="154"/>
        <v>0.97545999999999999</v>
      </c>
      <c r="G780" s="1285">
        <f t="shared" si="154"/>
        <v>1.1160400000000001</v>
      </c>
      <c r="H780" s="1290">
        <f t="shared" si="154"/>
        <v>629.51868000000002</v>
      </c>
      <c r="I780" s="1290">
        <f t="shared" si="154"/>
        <v>841.19826999999987</v>
      </c>
      <c r="J780" s="1285">
        <f t="shared" si="154"/>
        <v>837.9369999999999</v>
      </c>
      <c r="K780" s="1285">
        <f t="shared" si="154"/>
        <v>211.27217000000002</v>
      </c>
      <c r="L780" s="1285">
        <f t="shared" si="154"/>
        <v>12.607069999999998</v>
      </c>
      <c r="M780" s="1285">
        <f t="shared" si="154"/>
        <v>838.49408000000005</v>
      </c>
      <c r="N780" s="1285">
        <f t="shared" si="154"/>
        <v>7.1289500000000006E-2</v>
      </c>
      <c r="O780" s="1285">
        <f t="shared" si="154"/>
        <v>3.8462499999999997E-2</v>
      </c>
      <c r="P780" s="1287">
        <f t="shared" si="154"/>
        <v>2.7952499999999998</v>
      </c>
      <c r="Q780" s="705"/>
      <c r="S780" s="5"/>
      <c r="T780" s="5"/>
      <c r="U780" s="5"/>
      <c r="V780" s="127"/>
      <c r="W780" s="127"/>
      <c r="X780" s="127"/>
      <c r="Y780" s="127"/>
      <c r="Z780" s="127"/>
      <c r="AA780" s="127"/>
      <c r="AB780" s="127"/>
      <c r="AC780" s="127"/>
      <c r="AD780" s="127"/>
      <c r="AE780" s="127"/>
      <c r="AF780" s="127"/>
      <c r="AG780" s="127"/>
    </row>
    <row r="781" spans="2:33" ht="15.75" thickBot="1">
      <c r="B781" s="292"/>
      <c r="C781" s="1176" t="s">
        <v>654</v>
      </c>
      <c r="D781" s="1257"/>
      <c r="E781" s="1223">
        <f t="shared" ref="E781:P781" si="155">(E780*100/E777)-70</f>
        <v>-2.6942857142856269E-2</v>
      </c>
      <c r="F781" s="1224">
        <f t="shared" si="155"/>
        <v>-0.32428571428572184</v>
      </c>
      <c r="G781" s="1224">
        <f t="shared" si="155"/>
        <v>-0.24750000000000227</v>
      </c>
      <c r="H781" s="1224">
        <f t="shared" si="155"/>
        <v>-5.3479999999993311E-2</v>
      </c>
      <c r="I781" s="1224">
        <f t="shared" si="155"/>
        <v>9.9855833333322153E-2</v>
      </c>
      <c r="J781" s="1224">
        <f t="shared" si="155"/>
        <v>-0.17191666666667516</v>
      </c>
      <c r="K781" s="1224">
        <f t="shared" si="155"/>
        <v>0.4240566666666723</v>
      </c>
      <c r="L781" s="1224">
        <f t="shared" si="155"/>
        <v>3.9277777777769529E-2</v>
      </c>
      <c r="M781" s="1224">
        <f t="shared" si="155"/>
        <v>-0.12549333333332413</v>
      </c>
      <c r="N781" s="1224">
        <f t="shared" si="155"/>
        <v>1.2895000000000039</v>
      </c>
      <c r="O781" s="1224">
        <f>(O780*100/O777)-70</f>
        <v>6.9249999999999829</v>
      </c>
      <c r="P781" s="1239">
        <f t="shared" si="155"/>
        <v>-0.11875000000000568</v>
      </c>
      <c r="Q781" s="705"/>
      <c r="S781" s="5"/>
      <c r="T781" s="5"/>
      <c r="U781" s="5"/>
      <c r="V781" s="127"/>
      <c r="W781" s="127"/>
      <c r="X781" s="127"/>
      <c r="Y781" s="127"/>
      <c r="Z781" s="127"/>
      <c r="AA781" s="127"/>
      <c r="AB781" s="127"/>
      <c r="AC781" s="127"/>
      <c r="AD781" s="127"/>
      <c r="AE781" s="127"/>
      <c r="AF781" s="127"/>
      <c r="AG781" s="127"/>
    </row>
    <row r="782" spans="2:33">
      <c r="P782"/>
      <c r="Q782" s="705"/>
      <c r="S782" s="5"/>
      <c r="T782" s="5"/>
      <c r="U782" s="5"/>
      <c r="V782" s="127"/>
      <c r="W782" s="127"/>
      <c r="X782" s="127"/>
      <c r="Y782" s="127"/>
      <c r="Z782" s="127"/>
      <c r="AA782" s="127"/>
      <c r="AB782" s="127"/>
      <c r="AC782" s="127"/>
      <c r="AD782" s="127"/>
      <c r="AE782" s="127"/>
      <c r="AF782" s="127"/>
      <c r="AG782" s="127"/>
    </row>
    <row r="783" spans="2:33">
      <c r="N783" s="1272"/>
      <c r="O783" s="2680"/>
      <c r="P783" s="2680"/>
      <c r="Q783" s="705"/>
      <c r="S783" s="5"/>
      <c r="T783" s="5"/>
      <c r="U783" s="5"/>
      <c r="V783" s="127"/>
      <c r="W783" s="127"/>
      <c r="X783" s="127"/>
      <c r="Y783" s="127"/>
      <c r="Z783" s="127"/>
      <c r="AA783" s="127"/>
      <c r="AB783" s="127"/>
      <c r="AC783" s="127"/>
      <c r="AD783" s="127"/>
      <c r="AE783" s="127"/>
      <c r="AF783" s="127"/>
      <c r="AG783" s="127"/>
    </row>
    <row r="784" spans="2:33">
      <c r="P784"/>
      <c r="Q784" s="705"/>
      <c r="S784" s="5"/>
      <c r="T784" s="5"/>
      <c r="U784" s="5"/>
      <c r="V784" s="127"/>
      <c r="W784" s="127"/>
      <c r="X784" s="127"/>
      <c r="Y784" s="127"/>
      <c r="Z784" s="127"/>
      <c r="AA784" s="127"/>
      <c r="AB784" s="127"/>
      <c r="AC784" s="127"/>
      <c r="AD784" s="127"/>
      <c r="AE784" s="127"/>
      <c r="AF784" s="127"/>
      <c r="AG784" s="127"/>
    </row>
    <row r="785" spans="2:33">
      <c r="P785"/>
      <c r="Q785" s="705"/>
      <c r="S785" s="5"/>
      <c r="T785" s="5"/>
      <c r="U785" s="5"/>
      <c r="V785" s="127"/>
      <c r="W785" s="127"/>
      <c r="X785" s="127"/>
      <c r="Y785" s="127"/>
      <c r="Z785" s="127"/>
      <c r="AA785" s="127"/>
      <c r="AB785" s="127"/>
      <c r="AC785" s="127"/>
      <c r="AD785" s="127"/>
      <c r="AE785" s="127"/>
      <c r="AF785" s="127"/>
      <c r="AG785" s="127"/>
    </row>
    <row r="786" spans="2:33">
      <c r="P786"/>
      <c r="Q786" s="705"/>
      <c r="S786" s="5"/>
      <c r="T786" s="5"/>
      <c r="U786" s="5"/>
      <c r="V786" s="127"/>
      <c r="W786" s="127"/>
      <c r="X786" s="127"/>
      <c r="Y786" s="127"/>
      <c r="Z786" s="127"/>
      <c r="AA786" s="127"/>
      <c r="AB786" s="127"/>
      <c r="AC786" s="127"/>
      <c r="AD786" s="127"/>
      <c r="AE786" s="127"/>
      <c r="AF786" s="127"/>
      <c r="AG786" s="127"/>
    </row>
    <row r="787" spans="2:33">
      <c r="B787" s="2" t="s">
        <v>125</v>
      </c>
      <c r="D787"/>
      <c r="E787"/>
      <c r="F787"/>
      <c r="G787"/>
      <c r="H787" t="s">
        <v>126</v>
      </c>
      <c r="P787"/>
      <c r="Q787" s="705"/>
      <c r="S787" s="5"/>
      <c r="T787" s="5"/>
      <c r="U787" s="5"/>
      <c r="V787" s="127"/>
      <c r="W787" s="127"/>
      <c r="X787" s="127"/>
      <c r="Y787" s="127"/>
      <c r="Z787" s="127"/>
      <c r="AA787" s="127"/>
      <c r="AB787" s="127"/>
      <c r="AC787" s="127"/>
      <c r="AD787" s="127"/>
      <c r="AE787" s="127"/>
      <c r="AF787" s="127"/>
      <c r="AG787" s="127"/>
    </row>
    <row r="788" spans="2:33">
      <c r="P788"/>
      <c r="Q788" s="705"/>
      <c r="S788" s="5"/>
      <c r="T788" s="5"/>
      <c r="U788" s="5"/>
      <c r="V788" s="127"/>
      <c r="W788" s="127"/>
      <c r="X788" s="127"/>
      <c r="Y788" s="127"/>
      <c r="Z788" s="127"/>
      <c r="AA788" s="127"/>
      <c r="AB788" s="127"/>
      <c r="AC788" s="127"/>
      <c r="AD788" s="127"/>
      <c r="AE788" s="127"/>
      <c r="AF788" s="127"/>
      <c r="AG788" s="127"/>
    </row>
    <row r="789" spans="2:33">
      <c r="C789" t="s">
        <v>14</v>
      </c>
      <c r="D789"/>
      <c r="E789" s="6"/>
      <c r="F789"/>
      <c r="G789"/>
      <c r="H789"/>
      <c r="P789"/>
      <c r="Q789" s="705"/>
      <c r="S789" s="5"/>
      <c r="T789" s="5"/>
      <c r="U789" s="5"/>
      <c r="V789" s="127"/>
      <c r="W789" s="127"/>
      <c r="X789" s="127"/>
      <c r="Y789" s="127"/>
      <c r="Z789" s="127"/>
      <c r="AA789" s="127"/>
      <c r="AB789" s="127"/>
      <c r="AC789" s="127"/>
      <c r="AD789" s="127"/>
      <c r="AE789" s="127"/>
      <c r="AF789" s="127"/>
      <c r="AG789" s="127"/>
    </row>
    <row r="790" spans="2:33">
      <c r="B790" s="70">
        <v>1</v>
      </c>
      <c r="C790" s="69" t="s">
        <v>15</v>
      </c>
      <c r="D790" s="69"/>
      <c r="E790" s="74"/>
      <c r="F790" s="69" t="s">
        <v>16</v>
      </c>
      <c r="G790" s="69"/>
      <c r="H790" s="69"/>
      <c r="P790"/>
      <c r="Q790" s="705"/>
      <c r="S790" s="5"/>
      <c r="T790" s="5"/>
      <c r="U790" s="5"/>
      <c r="V790" s="127"/>
      <c r="W790" s="127"/>
      <c r="X790" s="127"/>
      <c r="Y790" s="127"/>
      <c r="Z790" s="127"/>
      <c r="AA790" s="127"/>
      <c r="AB790" s="127"/>
      <c r="AC790" s="127"/>
      <c r="AD790" s="127"/>
      <c r="AE790" s="127"/>
      <c r="AF790" s="127"/>
      <c r="AG790" s="127"/>
    </row>
    <row r="791" spans="2:33">
      <c r="B791" s="70"/>
      <c r="C791" s="69" t="s">
        <v>17</v>
      </c>
      <c r="D791" s="69"/>
      <c r="E791" s="74"/>
      <c r="F791" s="69"/>
      <c r="G791" s="73"/>
      <c r="H791" s="69"/>
      <c r="P791"/>
      <c r="Q791" s="705"/>
      <c r="S791" s="5"/>
      <c r="T791" s="5"/>
      <c r="U791" s="5"/>
      <c r="V791" s="127"/>
      <c r="W791" s="127"/>
      <c r="X791" s="127"/>
      <c r="Y791" s="127"/>
      <c r="Z791" s="127"/>
      <c r="AA791" s="127"/>
      <c r="AB791" s="127"/>
      <c r="AC791" s="127"/>
      <c r="AD791" s="127"/>
      <c r="AE791" s="127"/>
      <c r="AF791" s="127"/>
      <c r="AG791" s="127"/>
    </row>
    <row r="792" spans="2:33">
      <c r="B792">
        <v>2</v>
      </c>
      <c r="C792" s="705" t="s">
        <v>742</v>
      </c>
      <c r="D792" s="69"/>
      <c r="E792" s="74"/>
      <c r="F792" s="69"/>
      <c r="G792" s="69"/>
      <c r="H792" s="69"/>
      <c r="L792" s="69"/>
      <c r="P792"/>
      <c r="Q792" s="705"/>
      <c r="S792" s="5"/>
      <c r="T792" s="5"/>
      <c r="U792" s="5"/>
      <c r="V792" s="127"/>
      <c r="W792" s="127"/>
      <c r="X792" s="127"/>
      <c r="Y792" s="127"/>
      <c r="Z792" s="127"/>
      <c r="AA792" s="127"/>
      <c r="AB792" s="127"/>
      <c r="AC792" s="127"/>
      <c r="AD792" s="127"/>
      <c r="AE792" s="127"/>
      <c r="AF792" s="127"/>
      <c r="AG792" s="127"/>
    </row>
    <row r="793" spans="2:33">
      <c r="C793" s="705" t="s">
        <v>743</v>
      </c>
      <c r="D793" s="69"/>
      <c r="E793" s="74"/>
      <c r="F793" s="69"/>
      <c r="G793" s="73"/>
      <c r="H793" s="69"/>
      <c r="P793"/>
      <c r="Q793" s="705"/>
      <c r="S793" s="5"/>
      <c r="T793" s="5"/>
      <c r="U793" s="5"/>
      <c r="V793" s="127"/>
      <c r="W793" s="127"/>
      <c r="X793" s="127"/>
      <c r="Y793" s="127"/>
      <c r="Z793" s="127"/>
      <c r="AA793" s="127"/>
      <c r="AB793" s="127"/>
      <c r="AC793" s="127"/>
      <c r="AD793" s="127"/>
      <c r="AE793" s="127"/>
      <c r="AF793" s="127"/>
      <c r="AG793" s="127"/>
    </row>
    <row r="794" spans="2:33">
      <c r="B794">
        <v>3</v>
      </c>
      <c r="C794" s="705" t="s">
        <v>625</v>
      </c>
      <c r="D794" s="705"/>
      <c r="E794" s="705"/>
      <c r="F794" s="705"/>
      <c r="G794" s="705"/>
      <c r="H794" s="705"/>
      <c r="J794" s="705"/>
      <c r="K794" s="705"/>
      <c r="M794" s="705"/>
      <c r="N794" s="705"/>
      <c r="P794"/>
      <c r="Q794" s="705"/>
      <c r="S794" s="5"/>
      <c r="T794" s="5"/>
      <c r="U794" s="5"/>
      <c r="V794" s="127"/>
      <c r="W794" s="127"/>
      <c r="X794" s="127"/>
      <c r="Y794" s="127"/>
      <c r="Z794" s="127"/>
      <c r="AA794" s="127"/>
      <c r="AB794" s="127"/>
      <c r="AC794" s="127"/>
      <c r="AD794" s="127"/>
      <c r="AE794" s="127"/>
      <c r="AF794" s="127"/>
      <c r="AG794" s="127"/>
    </row>
    <row r="795" spans="2:33">
      <c r="C795" s="705" t="s">
        <v>626</v>
      </c>
      <c r="D795" s="705"/>
      <c r="E795" s="705"/>
      <c r="F795" s="705"/>
      <c r="G795" s="705"/>
      <c r="H795" s="705"/>
      <c r="I795" s="705"/>
      <c r="J795" s="2"/>
      <c r="K795" s="705"/>
      <c r="L795" s="705"/>
      <c r="M795" s="705"/>
      <c r="N795" s="705"/>
      <c r="P795"/>
      <c r="Q795" s="705"/>
      <c r="S795" s="5"/>
      <c r="T795" s="5"/>
      <c r="U795" s="5"/>
      <c r="V795" s="127"/>
      <c r="W795" s="127"/>
      <c r="X795" s="127"/>
      <c r="Y795" s="127"/>
      <c r="Z795" s="127"/>
      <c r="AA795" s="127"/>
      <c r="AB795" s="127"/>
      <c r="AC795" s="127"/>
      <c r="AD795" s="127"/>
      <c r="AE795" s="127"/>
      <c r="AF795" s="127"/>
      <c r="AG795" s="127"/>
    </row>
    <row r="796" spans="2:33">
      <c r="C796" s="705" t="s">
        <v>627</v>
      </c>
      <c r="D796" s="705"/>
      <c r="E796" s="705"/>
      <c r="F796" s="705"/>
      <c r="G796" s="705"/>
      <c r="H796" s="705"/>
      <c r="I796" s="705"/>
      <c r="J796" s="705"/>
      <c r="K796" s="705"/>
      <c r="L796" s="705"/>
      <c r="M796" s="705"/>
      <c r="N796" s="705"/>
      <c r="O796" s="1296"/>
      <c r="P796" s="705"/>
      <c r="Q796" s="705"/>
      <c r="S796" s="5"/>
      <c r="T796" s="5"/>
      <c r="U796" s="5"/>
      <c r="V796" s="127"/>
      <c r="W796" s="127"/>
      <c r="X796" s="127"/>
      <c r="Y796" s="127"/>
      <c r="Z796" s="127"/>
      <c r="AA796" s="127"/>
      <c r="AB796" s="127"/>
      <c r="AC796" s="127"/>
      <c r="AD796" s="127"/>
      <c r="AE796" s="127"/>
      <c r="AF796" s="127"/>
      <c r="AG796" s="127"/>
    </row>
    <row r="797" spans="2:33">
      <c r="B797">
        <v>4</v>
      </c>
      <c r="C797" s="705" t="s">
        <v>671</v>
      </c>
      <c r="D797" s="705"/>
      <c r="E797" s="705"/>
      <c r="F797" s="705"/>
      <c r="G797" s="705"/>
      <c r="H797" s="705"/>
      <c r="I797" s="705"/>
      <c r="O797" s="1296"/>
      <c r="P797" s="705"/>
      <c r="Q797" s="705"/>
      <c r="S797" s="5"/>
      <c r="T797" s="5"/>
      <c r="U797" s="5"/>
      <c r="V797" s="127"/>
      <c r="W797" s="127"/>
      <c r="X797" s="127"/>
      <c r="Y797" s="127"/>
      <c r="Z797" s="127"/>
      <c r="AA797" s="127"/>
      <c r="AB797" s="127"/>
      <c r="AC797" s="127"/>
      <c r="AD797" s="127"/>
      <c r="AE797" s="127"/>
      <c r="AF797" s="127"/>
      <c r="AG797" s="127"/>
    </row>
    <row r="798" spans="2:33">
      <c r="C798" s="705" t="s">
        <v>672</v>
      </c>
      <c r="D798" s="705"/>
      <c r="E798" s="705"/>
      <c r="F798" s="705"/>
      <c r="G798" s="705"/>
      <c r="H798" s="705"/>
      <c r="O798" s="1296"/>
      <c r="P798" s="705"/>
      <c r="Q798" s="705"/>
      <c r="S798" s="5"/>
      <c r="T798" s="5"/>
      <c r="U798" s="5"/>
      <c r="V798" s="127"/>
      <c r="W798" s="127"/>
      <c r="X798" s="127"/>
      <c r="Y798" s="127"/>
      <c r="Z798" s="127"/>
      <c r="AA798" s="127"/>
      <c r="AB798" s="127"/>
      <c r="AC798" s="127"/>
      <c r="AD798" s="127"/>
      <c r="AE798" s="127"/>
      <c r="AF798" s="127"/>
      <c r="AG798" s="127"/>
    </row>
    <row r="799" spans="2:33">
      <c r="C799" s="705"/>
      <c r="D799" s="705"/>
      <c r="E799" s="705"/>
      <c r="F799" s="705"/>
      <c r="G799" s="705"/>
      <c r="H799" s="705"/>
      <c r="K799" s="6"/>
      <c r="P799"/>
      <c r="Q799" s="705"/>
      <c r="S799" s="5"/>
      <c r="T799" s="5"/>
      <c r="U799" s="5"/>
      <c r="V799" s="127"/>
      <c r="W799" s="127"/>
      <c r="X799" s="127"/>
      <c r="Y799" s="127"/>
      <c r="Z799" s="127"/>
      <c r="AA799" s="127"/>
      <c r="AB799" s="127"/>
      <c r="AC799" s="127"/>
      <c r="AD799" s="127"/>
      <c r="AE799" s="127"/>
      <c r="AF799" s="127"/>
      <c r="AG799" s="127"/>
    </row>
    <row r="800" spans="2:33">
      <c r="C800" s="705"/>
      <c r="D800" s="705"/>
      <c r="E800" s="705"/>
      <c r="F800" s="705"/>
      <c r="G800" s="705"/>
      <c r="H800" s="705"/>
      <c r="I800" s="705"/>
      <c r="J800"/>
      <c r="P800"/>
      <c r="Q800" s="705"/>
      <c r="S800" s="105"/>
      <c r="T800" s="105"/>
      <c r="U800" s="105"/>
      <c r="V800" s="127"/>
      <c r="W800" s="127"/>
      <c r="X800" s="127"/>
      <c r="Y800" s="127"/>
      <c r="Z800" s="127"/>
      <c r="AA800" s="127"/>
      <c r="AB800" s="127"/>
      <c r="AC800" s="127"/>
      <c r="AD800" s="127"/>
      <c r="AE800" s="127"/>
      <c r="AF800" s="127"/>
      <c r="AG800" s="127"/>
    </row>
    <row r="801" spans="3:33">
      <c r="C801" s="69"/>
      <c r="D801" s="69"/>
      <c r="E801" s="74"/>
      <c r="F801" s="69"/>
      <c r="G801" s="73"/>
      <c r="H801" s="69"/>
      <c r="P801"/>
      <c r="Q801" s="705"/>
      <c r="S801" s="105"/>
      <c r="T801" s="105"/>
      <c r="U801" s="105"/>
      <c r="V801" s="127"/>
      <c r="W801" s="127"/>
      <c r="X801" s="127"/>
      <c r="Y801" s="127"/>
      <c r="Z801" s="127"/>
      <c r="AA801" s="127"/>
      <c r="AB801" s="127"/>
      <c r="AC801" s="127"/>
      <c r="AD801" s="127"/>
      <c r="AE801" s="127"/>
      <c r="AF801" s="127"/>
      <c r="AG801" s="127"/>
    </row>
    <row r="802" spans="3:33">
      <c r="P802"/>
      <c r="Q802" s="705"/>
      <c r="S802" s="105"/>
      <c r="T802" s="105"/>
      <c r="U802" s="105"/>
      <c r="V802" s="127"/>
      <c r="W802" s="127"/>
      <c r="X802" s="127"/>
      <c r="Y802" s="127"/>
      <c r="Z802" s="127"/>
      <c r="AA802" s="127"/>
      <c r="AB802" s="127"/>
      <c r="AC802" s="127"/>
      <c r="AD802" s="127"/>
      <c r="AE802" s="127"/>
      <c r="AF802" s="127"/>
      <c r="AG802" s="127"/>
    </row>
    <row r="803" spans="3:33">
      <c r="P803"/>
      <c r="Q803" s="705"/>
      <c r="S803" s="5"/>
      <c r="T803" s="5"/>
      <c r="U803" s="5"/>
      <c r="V803" s="127"/>
      <c r="W803" s="127"/>
      <c r="X803" s="127"/>
      <c r="Y803" s="127"/>
      <c r="Z803" s="127"/>
      <c r="AA803" s="127"/>
      <c r="AB803" s="127"/>
      <c r="AC803" s="127"/>
      <c r="AD803" s="127"/>
      <c r="AE803" s="127"/>
      <c r="AF803" s="127"/>
      <c r="AG803" s="127"/>
    </row>
    <row r="804" spans="3:33">
      <c r="P804"/>
      <c r="Q804" s="705"/>
      <c r="S804" s="5"/>
      <c r="T804" s="5"/>
      <c r="U804" s="5"/>
      <c r="V804" s="127"/>
      <c r="W804" s="127"/>
      <c r="X804" s="127"/>
      <c r="Y804" s="127"/>
      <c r="Z804" s="127"/>
      <c r="AA804" s="127"/>
      <c r="AB804" s="127"/>
      <c r="AC804" s="127"/>
      <c r="AD804" s="127"/>
      <c r="AE804" s="127"/>
      <c r="AF804" s="127"/>
      <c r="AG804" s="127"/>
    </row>
    <row r="805" spans="3:33">
      <c r="P805"/>
      <c r="Q805" s="705"/>
      <c r="S805" s="5"/>
      <c r="T805" s="5"/>
      <c r="U805" s="5"/>
      <c r="V805" s="127"/>
      <c r="W805" s="127"/>
      <c r="X805" s="127"/>
      <c r="Y805" s="127"/>
      <c r="Z805" s="127"/>
      <c r="AA805" s="127"/>
      <c r="AB805" s="127"/>
      <c r="AC805" s="127"/>
      <c r="AD805" s="127"/>
      <c r="AE805" s="127"/>
      <c r="AF805" s="127"/>
      <c r="AG805" s="127"/>
    </row>
    <row r="806" spans="3:33">
      <c r="P806"/>
      <c r="Q806" s="705"/>
      <c r="S806" s="5"/>
      <c r="T806" s="5"/>
      <c r="U806" s="5"/>
      <c r="V806" s="127"/>
      <c r="W806" s="127"/>
      <c r="X806" s="127"/>
      <c r="Y806" s="127"/>
      <c r="Z806" s="127"/>
      <c r="AA806" s="127"/>
      <c r="AB806" s="127"/>
      <c r="AC806" s="127"/>
      <c r="AD806" s="127"/>
      <c r="AE806" s="127"/>
      <c r="AF806" s="127"/>
      <c r="AG806" s="127"/>
    </row>
    <row r="807" spans="3:33">
      <c r="P807"/>
      <c r="Q807" s="705"/>
      <c r="S807" s="5"/>
      <c r="T807" s="5"/>
      <c r="U807" s="5"/>
      <c r="V807" s="127"/>
      <c r="W807" s="127"/>
      <c r="X807" s="127"/>
      <c r="Y807" s="127"/>
      <c r="Z807" s="127"/>
      <c r="AA807" s="127"/>
      <c r="AB807" s="127"/>
      <c r="AC807" s="127"/>
      <c r="AD807" s="127"/>
      <c r="AE807" s="127"/>
      <c r="AF807" s="127"/>
      <c r="AG807" s="127"/>
    </row>
    <row r="808" spans="3:33">
      <c r="P808"/>
      <c r="Q808" s="705"/>
      <c r="S808" s="5"/>
      <c r="T808" s="5"/>
      <c r="U808" s="5"/>
      <c r="V808" s="127"/>
      <c r="W808" s="127"/>
      <c r="X808" s="127"/>
      <c r="Y808" s="127"/>
      <c r="Z808" s="127"/>
      <c r="AA808" s="127"/>
      <c r="AB808" s="127"/>
      <c r="AC808" s="127"/>
      <c r="AD808" s="127"/>
      <c r="AE808" s="127"/>
      <c r="AF808" s="127"/>
      <c r="AG808" s="127"/>
    </row>
    <row r="809" spans="3:33">
      <c r="P809"/>
      <c r="Q809" s="705"/>
      <c r="S809" s="5"/>
      <c r="T809" s="5"/>
      <c r="U809" s="5"/>
      <c r="V809" s="127"/>
      <c r="W809" s="127"/>
      <c r="X809" s="127"/>
      <c r="Y809" s="127"/>
      <c r="Z809" s="127"/>
      <c r="AA809" s="127"/>
      <c r="AB809" s="127"/>
      <c r="AC809" s="127"/>
      <c r="AD809" s="127"/>
      <c r="AE809" s="127"/>
      <c r="AF809" s="127"/>
      <c r="AG809" s="127"/>
    </row>
    <row r="810" spans="3:33">
      <c r="J810" s="6"/>
      <c r="P810"/>
      <c r="Q810" s="705"/>
      <c r="S810" s="5"/>
      <c r="T810" s="5"/>
      <c r="U810" s="5"/>
      <c r="V810" s="127"/>
      <c r="W810" s="127"/>
      <c r="X810" s="127"/>
      <c r="Y810" s="127"/>
      <c r="Z810" s="127"/>
      <c r="AA810" s="127"/>
      <c r="AB810" s="127"/>
      <c r="AC810" s="127"/>
      <c r="AD810" s="127"/>
      <c r="AE810" s="127"/>
      <c r="AF810" s="127"/>
      <c r="AG810" s="127"/>
    </row>
    <row r="811" spans="3:33">
      <c r="J811" s="6"/>
      <c r="P811"/>
      <c r="Q811" s="705"/>
      <c r="S811" s="5"/>
      <c r="T811" s="5"/>
      <c r="U811" s="5"/>
      <c r="V811" s="127"/>
      <c r="W811" s="127"/>
      <c r="X811" s="127"/>
      <c r="Y811" s="127"/>
      <c r="Z811" s="127"/>
      <c r="AA811" s="127"/>
      <c r="AB811" s="127"/>
      <c r="AC811" s="127"/>
      <c r="AD811" s="127"/>
      <c r="AE811" s="127"/>
      <c r="AF811" s="127"/>
      <c r="AG811" s="127"/>
    </row>
    <row r="812" spans="3:33">
      <c r="J812" s="6"/>
      <c r="P812"/>
      <c r="Q812" s="705"/>
      <c r="S812" s="5"/>
      <c r="T812" s="5"/>
      <c r="U812" s="5"/>
      <c r="V812" s="127"/>
      <c r="W812" s="127"/>
      <c r="X812" s="127"/>
      <c r="Y812" s="127"/>
      <c r="Z812" s="127"/>
      <c r="AA812" s="127"/>
      <c r="AB812" s="127"/>
      <c r="AC812" s="127"/>
      <c r="AD812" s="127"/>
      <c r="AE812" s="127"/>
      <c r="AF812" s="127"/>
      <c r="AG812" s="127"/>
    </row>
    <row r="813" spans="3:33">
      <c r="J813" s="6"/>
      <c r="P813"/>
      <c r="Q813" s="705"/>
      <c r="S813" s="5"/>
      <c r="T813" s="5"/>
      <c r="U813" s="5"/>
      <c r="V813" s="127"/>
      <c r="W813" s="127"/>
      <c r="X813" s="127"/>
      <c r="Y813" s="127"/>
      <c r="Z813" s="127"/>
      <c r="AA813" s="127"/>
      <c r="AB813" s="127"/>
      <c r="AC813" s="127"/>
      <c r="AD813" s="127"/>
      <c r="AE813" s="127"/>
      <c r="AF813" s="127"/>
      <c r="AG813" s="127"/>
    </row>
    <row r="814" spans="3:33">
      <c r="J814" s="6"/>
      <c r="P814"/>
      <c r="Q814" s="705"/>
      <c r="S814" s="5"/>
      <c r="T814" s="5"/>
      <c r="U814" s="5"/>
      <c r="V814" s="127"/>
      <c r="W814" s="127"/>
      <c r="X814" s="127"/>
      <c r="Y814" s="127"/>
      <c r="Z814" s="127"/>
      <c r="AA814" s="127"/>
      <c r="AB814" s="127"/>
      <c r="AC814" s="127"/>
      <c r="AD814" s="127"/>
      <c r="AE814" s="127"/>
      <c r="AF814" s="127"/>
      <c r="AG814" s="127"/>
    </row>
    <row r="815" spans="3:33">
      <c r="J815" s="6"/>
      <c r="P815"/>
      <c r="Q815" s="705"/>
      <c r="S815" s="5"/>
      <c r="T815" s="5"/>
      <c r="U815" s="5"/>
      <c r="V815" s="127"/>
      <c r="W815" s="127"/>
      <c r="X815" s="127"/>
      <c r="Y815" s="127"/>
      <c r="Z815" s="127"/>
      <c r="AA815" s="127"/>
      <c r="AB815" s="127"/>
      <c r="AC815" s="127"/>
      <c r="AD815" s="127"/>
      <c r="AE815" s="127"/>
      <c r="AF815" s="127"/>
      <c r="AG815" s="127"/>
    </row>
    <row r="816" spans="3:33">
      <c r="J816" s="6"/>
      <c r="P816"/>
      <c r="Q816" s="705"/>
      <c r="S816" s="5"/>
      <c r="T816" s="5"/>
      <c r="U816" s="5"/>
      <c r="V816" s="127"/>
      <c r="W816" s="127"/>
      <c r="X816" s="127"/>
      <c r="Y816" s="127"/>
      <c r="Z816" s="127"/>
      <c r="AA816" s="127"/>
      <c r="AB816" s="127"/>
      <c r="AC816" s="127"/>
      <c r="AD816" s="127"/>
      <c r="AE816" s="127"/>
      <c r="AF816" s="127"/>
      <c r="AG816" s="127"/>
    </row>
    <row r="817" spans="10:33">
      <c r="J817" s="6"/>
      <c r="P817"/>
      <c r="Q817" s="705"/>
      <c r="S817" s="5"/>
      <c r="T817" s="5"/>
      <c r="U817" s="5"/>
      <c r="V817" s="127"/>
      <c r="W817" s="127"/>
      <c r="X817" s="127"/>
      <c r="Y817" s="127"/>
      <c r="Z817" s="127"/>
      <c r="AA817" s="127"/>
      <c r="AB817" s="127"/>
      <c r="AC817" s="127"/>
      <c r="AD817" s="127"/>
      <c r="AE817" s="127"/>
      <c r="AF817" s="127"/>
      <c r="AG817" s="127"/>
    </row>
    <row r="818" spans="10:33">
      <c r="J818" s="6"/>
      <c r="P818"/>
      <c r="Q818" s="705"/>
      <c r="S818" s="5"/>
      <c r="T818" s="5"/>
      <c r="U818" s="5"/>
      <c r="V818" s="127"/>
      <c r="W818" s="127"/>
      <c r="X818" s="127"/>
      <c r="Y818" s="127"/>
      <c r="Z818" s="127"/>
      <c r="AA818" s="127"/>
      <c r="AB818" s="127"/>
      <c r="AC818" s="127"/>
      <c r="AD818" s="127"/>
      <c r="AE818" s="127"/>
      <c r="AF818" s="127"/>
      <c r="AG818" s="127"/>
    </row>
    <row r="819" spans="10:33">
      <c r="J819" s="6"/>
      <c r="P819"/>
      <c r="Q819" s="705"/>
      <c r="S819" s="5"/>
      <c r="T819" s="5"/>
      <c r="U819" s="5"/>
      <c r="V819" s="127"/>
      <c r="W819" s="127"/>
      <c r="X819" s="127"/>
      <c r="Y819" s="127"/>
      <c r="Z819" s="127"/>
      <c r="AA819" s="127"/>
      <c r="AB819" s="127"/>
      <c r="AC819" s="127"/>
      <c r="AD819" s="127"/>
      <c r="AE819" s="127"/>
      <c r="AF819" s="127"/>
      <c r="AG819" s="127"/>
    </row>
    <row r="820" spans="10:33">
      <c r="J820" s="6"/>
      <c r="P820"/>
      <c r="Q820" s="705"/>
      <c r="S820" s="5"/>
      <c r="T820" s="5"/>
      <c r="U820" s="5"/>
      <c r="V820" s="127"/>
      <c r="W820" s="127"/>
      <c r="X820" s="127"/>
      <c r="Y820" s="127"/>
      <c r="Z820" s="127"/>
      <c r="AA820" s="127"/>
      <c r="AB820" s="127"/>
      <c r="AC820" s="127"/>
      <c r="AD820" s="127"/>
      <c r="AE820" s="127"/>
      <c r="AF820" s="127"/>
      <c r="AG820" s="127"/>
    </row>
    <row r="821" spans="10:33">
      <c r="J821" s="6"/>
      <c r="P821"/>
      <c r="Q821" s="705"/>
      <c r="S821" s="5"/>
      <c r="T821" s="5"/>
      <c r="U821" s="5"/>
      <c r="V821" s="127"/>
      <c r="W821" s="127"/>
      <c r="X821" s="127"/>
      <c r="Y821" s="127"/>
      <c r="Z821" s="127"/>
      <c r="AA821" s="127"/>
      <c r="AB821" s="127"/>
      <c r="AC821" s="127"/>
      <c r="AD821" s="127"/>
      <c r="AE821" s="127"/>
      <c r="AF821" s="127"/>
      <c r="AG821" s="127"/>
    </row>
    <row r="822" spans="10:33">
      <c r="J822" s="6"/>
      <c r="P822"/>
      <c r="Q822" s="705"/>
      <c r="S822" s="5"/>
      <c r="T822" s="5"/>
      <c r="U822" s="5"/>
      <c r="V822" s="127"/>
      <c r="W822" s="127"/>
      <c r="X822" s="127"/>
      <c r="Y822" s="127"/>
      <c r="Z822" s="127"/>
      <c r="AA822" s="127"/>
      <c r="AB822" s="127"/>
      <c r="AC822" s="127"/>
      <c r="AD822" s="127"/>
      <c r="AE822" s="127"/>
      <c r="AF822" s="127"/>
      <c r="AG822" s="127"/>
    </row>
    <row r="823" spans="10:33">
      <c r="J823" s="6"/>
      <c r="P823"/>
      <c r="Q823" s="705"/>
      <c r="S823" s="5"/>
      <c r="T823" s="5"/>
      <c r="U823" s="5"/>
      <c r="V823" s="127"/>
      <c r="W823" s="127"/>
      <c r="X823" s="127"/>
      <c r="Y823" s="127"/>
      <c r="Z823" s="127"/>
      <c r="AA823" s="127"/>
      <c r="AB823" s="127"/>
      <c r="AC823" s="127"/>
      <c r="AD823" s="127"/>
      <c r="AE823" s="127"/>
      <c r="AF823" s="127"/>
      <c r="AG823" s="127"/>
    </row>
    <row r="824" spans="10:33">
      <c r="J824" s="6"/>
      <c r="P824"/>
      <c r="Q824" s="705"/>
      <c r="S824" s="5"/>
      <c r="T824" s="5"/>
      <c r="U824" s="5"/>
      <c r="V824" s="127"/>
      <c r="W824" s="127"/>
      <c r="X824" s="127"/>
      <c r="Y824" s="127"/>
      <c r="Z824" s="127"/>
      <c r="AA824" s="127"/>
      <c r="AB824" s="127"/>
      <c r="AC824" s="127"/>
      <c r="AD824" s="127"/>
      <c r="AE824" s="127"/>
      <c r="AF824" s="127"/>
      <c r="AG824" s="127"/>
    </row>
    <row r="825" spans="10:33">
      <c r="J825" s="6"/>
      <c r="P825"/>
      <c r="Q825" s="705"/>
      <c r="S825" s="5"/>
      <c r="T825" s="5"/>
      <c r="U825" s="5"/>
      <c r="V825" s="127"/>
      <c r="W825" s="127"/>
      <c r="X825" s="127"/>
      <c r="Y825" s="127"/>
      <c r="Z825" s="127"/>
      <c r="AA825" s="127"/>
      <c r="AB825" s="127"/>
      <c r="AC825" s="127"/>
      <c r="AD825" s="127"/>
      <c r="AE825" s="127"/>
      <c r="AF825" s="127"/>
      <c r="AG825" s="127"/>
    </row>
    <row r="826" spans="10:33">
      <c r="J826" s="6"/>
      <c r="P826"/>
      <c r="Q826" s="705"/>
      <c r="S826" s="5"/>
      <c r="T826" s="5"/>
      <c r="U826" s="5"/>
      <c r="V826" s="127"/>
      <c r="W826" s="127"/>
      <c r="X826" s="127"/>
      <c r="Y826" s="127"/>
      <c r="Z826" s="127"/>
      <c r="AA826" s="127"/>
      <c r="AB826" s="127"/>
      <c r="AC826" s="127"/>
      <c r="AD826" s="127"/>
      <c r="AE826" s="127"/>
      <c r="AF826" s="127"/>
      <c r="AG826" s="127"/>
    </row>
    <row r="827" spans="10:33">
      <c r="J827" s="6"/>
      <c r="P827"/>
      <c r="Q827" s="705"/>
      <c r="S827" s="5"/>
      <c r="T827" s="5"/>
      <c r="U827" s="5"/>
      <c r="V827" s="127"/>
      <c r="W827" s="127"/>
      <c r="X827" s="127"/>
      <c r="Y827" s="127"/>
      <c r="Z827" s="127"/>
      <c r="AA827" s="127"/>
      <c r="AB827" s="127"/>
      <c r="AC827" s="127"/>
      <c r="AD827" s="127"/>
      <c r="AE827" s="127"/>
      <c r="AF827" s="127"/>
      <c r="AG827" s="127"/>
    </row>
    <row r="828" spans="10:33">
      <c r="J828" s="6"/>
      <c r="P828"/>
      <c r="Q828" s="705"/>
      <c r="S828" s="5"/>
      <c r="T828" s="5"/>
      <c r="U828" s="5"/>
      <c r="V828" s="127"/>
      <c r="W828" s="127"/>
      <c r="X828" s="127"/>
      <c r="Y828" s="127"/>
      <c r="Z828" s="127"/>
      <c r="AA828" s="127"/>
      <c r="AB828" s="127"/>
      <c r="AC828" s="127"/>
      <c r="AD828" s="127"/>
      <c r="AE828" s="127"/>
      <c r="AF828" s="127"/>
      <c r="AG828" s="127"/>
    </row>
    <row r="829" spans="10:33">
      <c r="J829" s="6"/>
      <c r="P829"/>
      <c r="Q829" s="705"/>
      <c r="S829" s="5"/>
      <c r="T829" s="5"/>
      <c r="U829" s="5"/>
      <c r="V829" s="127"/>
      <c r="W829" s="127"/>
      <c r="X829" s="127"/>
      <c r="Y829" s="127"/>
      <c r="Z829" s="127"/>
      <c r="AA829" s="127"/>
      <c r="AB829" s="127"/>
      <c r="AC829" s="127"/>
      <c r="AD829" s="127"/>
      <c r="AE829" s="127"/>
      <c r="AF829" s="127"/>
      <c r="AG829" s="127"/>
    </row>
    <row r="830" spans="10:33">
      <c r="J830" s="6"/>
      <c r="P830"/>
      <c r="Q830" s="705"/>
      <c r="S830" s="5"/>
      <c r="T830" s="5"/>
      <c r="U830" s="5"/>
      <c r="V830" s="127"/>
      <c r="W830" s="127"/>
      <c r="X830" s="127"/>
      <c r="Y830" s="127"/>
      <c r="Z830" s="127"/>
      <c r="AA830" s="127"/>
      <c r="AB830" s="127"/>
      <c r="AC830" s="127"/>
      <c r="AD830" s="127"/>
      <c r="AE830" s="127"/>
      <c r="AF830" s="127"/>
      <c r="AG830" s="127"/>
    </row>
    <row r="831" spans="10:33">
      <c r="J831" s="6"/>
      <c r="P831"/>
      <c r="Q831" s="705"/>
      <c r="S831" s="5"/>
      <c r="T831" s="5"/>
      <c r="U831" s="5"/>
      <c r="V831" s="127"/>
      <c r="W831" s="127"/>
      <c r="X831" s="127"/>
      <c r="Y831" s="127"/>
      <c r="Z831" s="127"/>
      <c r="AA831" s="127"/>
      <c r="AB831" s="127"/>
      <c r="AC831" s="127"/>
      <c r="AD831" s="127"/>
      <c r="AE831" s="127"/>
      <c r="AF831" s="127"/>
      <c r="AG831" s="127"/>
    </row>
    <row r="832" spans="10:33">
      <c r="J832" s="6"/>
      <c r="P832"/>
      <c r="Q832" s="705"/>
      <c r="S832" s="5"/>
      <c r="T832" s="5"/>
      <c r="U832" s="5"/>
      <c r="V832" s="127"/>
      <c r="W832" s="127"/>
      <c r="X832" s="127"/>
      <c r="Y832" s="127"/>
      <c r="Z832" s="127"/>
      <c r="AA832" s="127"/>
      <c r="AB832" s="127"/>
      <c r="AC832" s="127"/>
      <c r="AD832" s="127"/>
      <c r="AE832" s="127"/>
      <c r="AF832" s="127"/>
      <c r="AG832" s="127"/>
    </row>
    <row r="833" spans="10:33">
      <c r="J833" s="6"/>
      <c r="P833"/>
      <c r="Q833" s="705"/>
      <c r="S833" s="5"/>
      <c r="T833" s="5"/>
      <c r="U833" s="5"/>
      <c r="V833" s="127"/>
      <c r="W833" s="127"/>
      <c r="X833" s="127"/>
      <c r="Y833" s="127"/>
      <c r="Z833" s="127"/>
      <c r="AA833" s="127"/>
      <c r="AB833" s="127"/>
      <c r="AC833" s="127"/>
      <c r="AD833" s="127"/>
      <c r="AE833" s="127"/>
      <c r="AF833" s="127"/>
      <c r="AG833" s="127"/>
    </row>
    <row r="834" spans="10:33">
      <c r="J834" s="6"/>
      <c r="P834"/>
      <c r="Q834" s="705"/>
      <c r="S834" s="5"/>
      <c r="T834" s="5"/>
      <c r="U834" s="5"/>
      <c r="V834" s="127"/>
      <c r="W834" s="127"/>
      <c r="X834" s="127"/>
      <c r="Y834" s="127"/>
      <c r="Z834" s="127"/>
      <c r="AA834" s="127"/>
      <c r="AB834" s="127"/>
      <c r="AC834" s="127"/>
      <c r="AD834" s="127"/>
      <c r="AE834" s="127"/>
      <c r="AF834" s="127"/>
      <c r="AG834" s="127"/>
    </row>
    <row r="835" spans="10:33">
      <c r="J835" s="6"/>
      <c r="P835"/>
      <c r="Q835" s="705"/>
      <c r="S835" s="5"/>
      <c r="T835" s="5"/>
      <c r="U835" s="5"/>
      <c r="V835" s="127"/>
      <c r="W835" s="127"/>
      <c r="X835" s="127"/>
      <c r="Y835" s="127"/>
      <c r="Z835" s="127"/>
      <c r="AA835" s="127"/>
      <c r="AB835" s="127"/>
      <c r="AC835" s="127"/>
      <c r="AD835" s="127"/>
      <c r="AE835" s="127"/>
      <c r="AF835" s="127"/>
      <c r="AG835" s="127"/>
    </row>
    <row r="836" spans="10:33">
      <c r="J836" s="6"/>
      <c r="P836"/>
      <c r="Q836" s="705"/>
      <c r="S836" s="5"/>
      <c r="T836" s="5"/>
      <c r="U836" s="5"/>
      <c r="V836" s="127"/>
      <c r="W836" s="127"/>
      <c r="X836" s="127"/>
      <c r="Y836" s="127"/>
      <c r="Z836" s="127"/>
      <c r="AA836" s="127"/>
      <c r="AB836" s="127"/>
      <c r="AC836" s="127"/>
      <c r="AD836" s="127"/>
      <c r="AE836" s="127"/>
      <c r="AF836" s="127"/>
      <c r="AG836" s="127"/>
    </row>
    <row r="837" spans="10:33">
      <c r="J837" s="6"/>
      <c r="P837"/>
      <c r="Q837" s="705"/>
      <c r="S837" s="5"/>
      <c r="T837" s="5"/>
      <c r="U837" s="5"/>
      <c r="V837" s="127"/>
      <c r="W837" s="127"/>
      <c r="X837" s="127"/>
      <c r="Y837" s="127"/>
      <c r="Z837" s="127"/>
      <c r="AA837" s="127"/>
      <c r="AB837" s="127"/>
      <c r="AC837" s="127"/>
      <c r="AD837" s="127"/>
      <c r="AE837" s="127"/>
      <c r="AF837" s="127"/>
      <c r="AG837" s="127"/>
    </row>
    <row r="838" spans="10:33">
      <c r="J838" s="6"/>
      <c r="P838"/>
      <c r="Q838" s="705"/>
      <c r="S838" s="5"/>
      <c r="T838" s="5"/>
      <c r="U838" s="5"/>
      <c r="V838" s="127"/>
      <c r="W838" s="127"/>
      <c r="X838" s="127"/>
      <c r="Y838" s="127"/>
      <c r="Z838" s="127"/>
      <c r="AA838" s="127"/>
      <c r="AB838" s="127"/>
      <c r="AC838" s="127"/>
      <c r="AD838" s="127"/>
      <c r="AE838" s="127"/>
      <c r="AF838" s="127"/>
      <c r="AG838" s="127"/>
    </row>
    <row r="839" spans="10:33">
      <c r="J839" s="6"/>
      <c r="P839"/>
      <c r="Q839" s="705"/>
      <c r="S839" s="5"/>
      <c r="T839" s="5"/>
      <c r="U839" s="5"/>
      <c r="V839" s="127"/>
      <c r="W839" s="127"/>
      <c r="X839" s="127"/>
      <c r="Y839" s="127"/>
      <c r="Z839" s="127"/>
      <c r="AA839" s="127"/>
      <c r="AB839" s="127"/>
      <c r="AC839" s="127"/>
      <c r="AD839" s="127"/>
      <c r="AE839" s="127"/>
      <c r="AF839" s="127"/>
      <c r="AG839" s="127"/>
    </row>
    <row r="840" spans="10:33">
      <c r="J840" s="6"/>
      <c r="P840"/>
      <c r="Q840" s="705"/>
      <c r="S840" s="5"/>
      <c r="T840" s="5"/>
      <c r="U840" s="5"/>
      <c r="V840" s="127"/>
      <c r="W840" s="127"/>
      <c r="X840" s="127"/>
      <c r="Y840" s="127"/>
      <c r="Z840" s="127"/>
      <c r="AA840" s="127"/>
      <c r="AB840" s="127"/>
      <c r="AC840" s="127"/>
      <c r="AD840" s="127"/>
      <c r="AE840" s="127"/>
      <c r="AF840" s="127"/>
      <c r="AG840" s="127"/>
    </row>
    <row r="841" spans="10:33">
      <c r="J841" s="6"/>
      <c r="P841"/>
      <c r="Q841" s="705"/>
      <c r="S841" s="5"/>
      <c r="T841" s="5"/>
      <c r="U841" s="5"/>
      <c r="V841" s="127"/>
      <c r="W841" s="127"/>
      <c r="X841" s="127"/>
      <c r="Y841" s="127"/>
      <c r="Z841" s="127"/>
      <c r="AA841" s="127"/>
      <c r="AB841" s="127"/>
      <c r="AC841" s="127"/>
      <c r="AD841" s="127"/>
      <c r="AE841" s="127"/>
      <c r="AF841" s="127"/>
      <c r="AG841" s="127"/>
    </row>
    <row r="842" spans="10:33">
      <c r="J842" s="6"/>
      <c r="P842"/>
      <c r="Q842" s="705"/>
      <c r="S842" s="5"/>
      <c r="T842" s="5"/>
      <c r="U842" s="5"/>
      <c r="V842" s="127"/>
      <c r="W842" s="127"/>
      <c r="X842" s="127"/>
      <c r="Y842" s="127"/>
      <c r="Z842" s="127"/>
      <c r="AA842" s="127"/>
      <c r="AB842" s="127"/>
      <c r="AC842" s="127"/>
      <c r="AD842" s="127"/>
      <c r="AE842" s="127"/>
      <c r="AF842" s="127"/>
      <c r="AG842" s="127"/>
    </row>
    <row r="843" spans="10:33">
      <c r="J843" s="6"/>
      <c r="P843"/>
      <c r="Q843" s="705"/>
      <c r="S843" s="5"/>
      <c r="T843" s="5"/>
      <c r="U843" s="5"/>
      <c r="V843" s="127"/>
      <c r="W843" s="127"/>
      <c r="X843" s="127"/>
      <c r="Y843" s="127"/>
      <c r="Z843" s="127"/>
      <c r="AA843" s="127"/>
      <c r="AB843" s="127"/>
      <c r="AC843" s="127"/>
      <c r="AD843" s="127"/>
      <c r="AE843" s="127"/>
      <c r="AF843" s="127"/>
      <c r="AG843" s="127"/>
    </row>
    <row r="844" spans="10:33">
      <c r="J844" s="6"/>
      <c r="P844"/>
      <c r="S844" s="5"/>
      <c r="T844" s="5"/>
      <c r="U844" s="5"/>
      <c r="V844" s="127"/>
      <c r="W844" s="127"/>
      <c r="X844" s="127"/>
      <c r="Y844" s="127"/>
      <c r="Z844" s="127"/>
      <c r="AA844" s="127"/>
      <c r="AB844" s="127"/>
      <c r="AC844" s="127"/>
      <c r="AD844" s="127"/>
      <c r="AE844" s="127"/>
      <c r="AF844" s="127"/>
      <c r="AG844" s="127"/>
    </row>
    <row r="845" spans="10:33">
      <c r="J845" s="6"/>
      <c r="P845"/>
      <c r="S845" s="5"/>
      <c r="T845" s="5"/>
      <c r="U845" s="5"/>
      <c r="V845" s="127"/>
      <c r="W845" s="127"/>
      <c r="X845" s="127"/>
      <c r="Y845" s="127"/>
      <c r="Z845" s="127"/>
      <c r="AA845" s="127"/>
      <c r="AB845" s="127"/>
      <c r="AC845" s="127"/>
      <c r="AD845" s="127"/>
      <c r="AE845" s="127"/>
      <c r="AF845" s="127"/>
      <c r="AG845" s="127"/>
    </row>
    <row r="846" spans="10:33">
      <c r="J846" s="6"/>
      <c r="P846"/>
      <c r="S846" s="5"/>
      <c r="T846" s="5"/>
      <c r="U846" s="5"/>
      <c r="V846" s="127"/>
      <c r="W846" s="127"/>
      <c r="X846" s="127"/>
      <c r="Y846" s="127"/>
      <c r="Z846" s="127"/>
      <c r="AA846" s="127"/>
      <c r="AB846" s="127"/>
      <c r="AC846" s="127"/>
      <c r="AD846" s="127"/>
      <c r="AE846" s="127"/>
      <c r="AF846" s="127"/>
      <c r="AG846" s="127"/>
    </row>
    <row r="847" spans="10:33">
      <c r="J847" s="6"/>
      <c r="P847"/>
      <c r="S847" s="5"/>
      <c r="T847" s="5"/>
      <c r="U847" s="5"/>
      <c r="V847" s="127"/>
      <c r="W847" s="127"/>
      <c r="X847" s="127"/>
      <c r="Y847" s="127"/>
      <c r="Z847" s="127"/>
      <c r="AA847" s="127"/>
      <c r="AB847" s="127"/>
      <c r="AC847" s="127"/>
      <c r="AD847" s="127"/>
      <c r="AE847" s="127"/>
      <c r="AF847" s="127"/>
      <c r="AG847" s="127"/>
    </row>
    <row r="848" spans="10:33">
      <c r="J848" s="6"/>
      <c r="P848"/>
      <c r="S848" s="5"/>
      <c r="T848" s="5"/>
      <c r="U848" s="5"/>
      <c r="V848" s="127"/>
      <c r="W848" s="127"/>
      <c r="X848" s="127"/>
      <c r="Y848" s="127"/>
      <c r="Z848" s="127"/>
      <c r="AA848" s="127"/>
      <c r="AB848" s="127"/>
      <c r="AC848" s="127"/>
      <c r="AD848" s="127"/>
      <c r="AE848" s="127"/>
      <c r="AF848" s="127"/>
      <c r="AG848" s="127"/>
    </row>
    <row r="849" spans="10:33">
      <c r="J849" s="6"/>
      <c r="P849"/>
      <c r="S849" s="5"/>
      <c r="T849" s="5"/>
      <c r="U849" s="5"/>
      <c r="V849" s="127"/>
      <c r="W849" s="127"/>
      <c r="X849" s="127"/>
      <c r="Y849" s="127"/>
      <c r="Z849" s="127"/>
      <c r="AA849" s="127"/>
      <c r="AB849" s="127"/>
      <c r="AC849" s="127"/>
      <c r="AD849" s="127"/>
      <c r="AE849" s="127"/>
      <c r="AF849" s="127"/>
      <c r="AG849" s="127"/>
    </row>
    <row r="850" spans="10:33">
      <c r="J850" s="6"/>
      <c r="P850"/>
      <c r="S850" s="5"/>
      <c r="T850" s="5"/>
      <c r="U850" s="5"/>
      <c r="V850" s="127"/>
      <c r="W850" s="127"/>
      <c r="X850" s="127"/>
      <c r="Y850" s="127"/>
      <c r="Z850" s="127"/>
      <c r="AA850" s="127"/>
      <c r="AB850" s="127"/>
      <c r="AC850" s="127"/>
      <c r="AD850" s="127"/>
      <c r="AE850" s="127"/>
      <c r="AF850" s="127"/>
      <c r="AG850" s="127"/>
    </row>
    <row r="851" spans="10:33">
      <c r="J851" s="6"/>
      <c r="P851"/>
      <c r="S851" s="5"/>
      <c r="T851" s="5"/>
      <c r="U851" s="5"/>
      <c r="V851" s="127"/>
      <c r="W851" s="127"/>
      <c r="X851" s="127"/>
      <c r="Y851" s="127"/>
      <c r="Z851" s="127"/>
      <c r="AA851" s="127"/>
      <c r="AB851" s="127"/>
      <c r="AC851" s="127"/>
      <c r="AD851" s="127"/>
      <c r="AE851" s="127"/>
      <c r="AF851" s="127"/>
      <c r="AG851" s="127"/>
    </row>
    <row r="852" spans="10:33">
      <c r="J852" s="6"/>
      <c r="P852"/>
      <c r="S852" s="5"/>
      <c r="T852" s="5"/>
      <c r="U852" s="5"/>
      <c r="V852" s="127"/>
      <c r="W852" s="127"/>
      <c r="X852" s="127"/>
      <c r="Y852" s="127"/>
      <c r="Z852" s="127"/>
      <c r="AA852" s="127"/>
      <c r="AB852" s="127"/>
      <c r="AC852" s="127"/>
      <c r="AD852" s="127"/>
      <c r="AE852" s="127"/>
      <c r="AF852" s="127"/>
      <c r="AG852" s="127"/>
    </row>
    <row r="853" spans="10:33">
      <c r="J853" s="6"/>
      <c r="P853"/>
      <c r="S853" s="5"/>
      <c r="T853" s="5"/>
      <c r="U853" s="5"/>
      <c r="V853" s="127"/>
      <c r="W853" s="127"/>
      <c r="X853" s="127"/>
      <c r="Y853" s="127"/>
      <c r="Z853" s="127"/>
      <c r="AA853" s="127"/>
      <c r="AB853" s="127"/>
      <c r="AC853" s="127"/>
      <c r="AD853" s="127"/>
      <c r="AE853" s="127"/>
      <c r="AF853" s="127"/>
      <c r="AG853" s="127"/>
    </row>
    <row r="854" spans="10:33">
      <c r="J854" s="6"/>
      <c r="P854"/>
      <c r="S854" s="5"/>
      <c r="T854" s="5"/>
      <c r="U854" s="5"/>
      <c r="V854" s="127"/>
      <c r="W854" s="127"/>
      <c r="X854" s="127"/>
      <c r="Y854" s="127"/>
      <c r="Z854" s="127"/>
      <c r="AA854" s="127"/>
      <c r="AB854" s="127"/>
      <c r="AC854" s="127"/>
      <c r="AD854" s="127"/>
      <c r="AE854" s="127"/>
      <c r="AF854" s="127"/>
      <c r="AG854" s="127"/>
    </row>
    <row r="855" spans="10:33">
      <c r="J855" s="6"/>
      <c r="P855"/>
      <c r="S855" s="5"/>
      <c r="T855" s="5"/>
      <c r="U855" s="5"/>
      <c r="V855" s="127"/>
      <c r="W855" s="127"/>
      <c r="X855" s="127"/>
      <c r="Y855" s="127"/>
      <c r="Z855" s="127"/>
      <c r="AA855" s="127"/>
      <c r="AB855" s="127"/>
      <c r="AC855" s="127"/>
      <c r="AD855" s="127"/>
      <c r="AE855" s="127"/>
      <c r="AF855" s="127"/>
      <c r="AG855" s="127"/>
    </row>
    <row r="856" spans="10:33">
      <c r="J856" s="6"/>
      <c r="P856"/>
      <c r="S856" s="5"/>
      <c r="T856" s="5"/>
      <c r="U856" s="5"/>
      <c r="V856" s="127"/>
      <c r="W856" s="127"/>
      <c r="X856" s="127"/>
      <c r="Y856" s="127"/>
      <c r="Z856" s="127"/>
      <c r="AA856" s="127"/>
      <c r="AB856" s="127"/>
      <c r="AC856" s="127"/>
      <c r="AD856" s="127"/>
      <c r="AE856" s="127"/>
      <c r="AF856" s="127"/>
      <c r="AG856" s="127"/>
    </row>
    <row r="857" spans="10:33">
      <c r="J857" s="6"/>
      <c r="P857"/>
      <c r="S857" s="5"/>
      <c r="T857" s="5"/>
      <c r="U857" s="5"/>
      <c r="V857" s="127"/>
      <c r="W857" s="127"/>
      <c r="X857" s="127"/>
      <c r="Y857" s="127"/>
      <c r="Z857" s="127"/>
      <c r="AA857" s="127"/>
      <c r="AB857" s="127"/>
      <c r="AC857" s="127"/>
      <c r="AD857" s="127"/>
      <c r="AE857" s="127"/>
      <c r="AF857" s="127"/>
      <c r="AG857" s="127"/>
    </row>
    <row r="858" spans="10:33">
      <c r="J858" s="6"/>
      <c r="P858"/>
      <c r="S858" s="5"/>
      <c r="T858" s="5"/>
      <c r="U858" s="5"/>
      <c r="V858" s="127"/>
      <c r="W858" s="127"/>
      <c r="X858" s="127"/>
      <c r="Y858" s="127"/>
      <c r="Z858" s="127"/>
      <c r="AA858" s="127"/>
      <c r="AB858" s="127"/>
      <c r="AC858" s="127"/>
      <c r="AD858" s="127"/>
      <c r="AE858" s="127"/>
      <c r="AF858" s="127"/>
      <c r="AG858" s="127"/>
    </row>
    <row r="859" spans="10:33">
      <c r="J859" s="6"/>
      <c r="P859"/>
      <c r="S859" s="5"/>
      <c r="T859" s="5"/>
      <c r="U859" s="5"/>
      <c r="V859" s="127"/>
      <c r="W859" s="127"/>
      <c r="X859" s="127"/>
      <c r="Y859" s="127"/>
      <c r="Z859" s="127"/>
      <c r="AA859" s="127"/>
      <c r="AB859" s="127"/>
      <c r="AC859" s="127"/>
      <c r="AD859" s="127"/>
      <c r="AE859" s="127"/>
      <c r="AF859" s="127"/>
      <c r="AG859" s="127"/>
    </row>
    <row r="860" spans="10:33">
      <c r="J860" s="6"/>
      <c r="P860"/>
      <c r="S860" s="5"/>
      <c r="T860" s="5"/>
      <c r="U860" s="5"/>
      <c r="V860" s="127"/>
      <c r="W860" s="127"/>
      <c r="X860" s="127"/>
      <c r="Y860" s="127"/>
      <c r="Z860" s="127"/>
      <c r="AA860" s="127"/>
      <c r="AB860" s="127"/>
      <c r="AC860" s="127"/>
      <c r="AD860" s="127"/>
      <c r="AE860" s="127"/>
      <c r="AF860" s="127"/>
      <c r="AG860" s="127"/>
    </row>
    <row r="861" spans="10:33">
      <c r="J861" s="6"/>
      <c r="P861"/>
      <c r="S861" s="5"/>
      <c r="T861" s="5"/>
      <c r="U861" s="5"/>
      <c r="V861" s="127"/>
      <c r="W861" s="127"/>
      <c r="X861" s="127"/>
      <c r="Y861" s="127"/>
      <c r="Z861" s="127"/>
      <c r="AA861" s="127"/>
      <c r="AB861" s="127"/>
      <c r="AC861" s="127"/>
      <c r="AD861" s="127"/>
      <c r="AE861" s="127"/>
      <c r="AF861" s="127"/>
      <c r="AG861" s="127"/>
    </row>
    <row r="862" spans="10:33">
      <c r="J862" s="6"/>
      <c r="P862"/>
      <c r="S862" s="5"/>
      <c r="T862" s="5"/>
      <c r="U862" s="5"/>
      <c r="V862" s="127"/>
      <c r="W862" s="127"/>
      <c r="X862" s="127"/>
      <c r="Y862" s="127"/>
      <c r="Z862" s="127"/>
      <c r="AA862" s="127"/>
      <c r="AB862" s="127"/>
      <c r="AC862" s="127"/>
      <c r="AD862" s="127"/>
      <c r="AE862" s="127"/>
      <c r="AF862" s="127"/>
      <c r="AG862" s="127"/>
    </row>
    <row r="863" spans="10:33">
      <c r="J863" s="6"/>
      <c r="P863"/>
      <c r="S863" s="5"/>
      <c r="T863" s="5"/>
      <c r="U863" s="5"/>
      <c r="V863" s="127"/>
      <c r="W863" s="127"/>
      <c r="X863" s="127"/>
      <c r="Y863" s="127"/>
      <c r="Z863" s="127"/>
      <c r="AA863" s="127"/>
      <c r="AB863" s="127"/>
      <c r="AC863" s="127"/>
      <c r="AD863" s="127"/>
      <c r="AE863" s="127"/>
      <c r="AF863" s="127"/>
      <c r="AG863" s="127"/>
    </row>
    <row r="864" spans="10:33">
      <c r="J864" s="6"/>
      <c r="P864"/>
      <c r="S864" s="5"/>
      <c r="T864" s="5"/>
      <c r="U864" s="5"/>
      <c r="V864" s="127"/>
      <c r="W864" s="127"/>
      <c r="X864" s="127"/>
      <c r="Y864" s="127"/>
      <c r="Z864" s="127"/>
      <c r="AA864" s="127"/>
      <c r="AB864" s="127"/>
      <c r="AC864" s="127"/>
      <c r="AD864" s="127"/>
      <c r="AE864" s="127"/>
      <c r="AF864" s="127"/>
      <c r="AG864" s="127"/>
    </row>
    <row r="865" spans="10:33">
      <c r="J865" s="6"/>
      <c r="P865"/>
      <c r="S865" s="5"/>
      <c r="T865" s="5"/>
      <c r="U865" s="5"/>
      <c r="V865" s="127"/>
      <c r="W865" s="127"/>
      <c r="X865" s="127"/>
      <c r="Y865" s="127"/>
      <c r="Z865" s="127"/>
      <c r="AA865" s="127"/>
      <c r="AB865" s="127"/>
      <c r="AC865" s="127"/>
      <c r="AD865" s="127"/>
      <c r="AE865" s="127"/>
      <c r="AF865" s="127"/>
      <c r="AG865" s="127"/>
    </row>
    <row r="866" spans="10:33">
      <c r="J866" s="6"/>
      <c r="P866"/>
      <c r="S866" s="5"/>
      <c r="T866" s="5"/>
      <c r="U866" s="5"/>
      <c r="V866" s="127"/>
      <c r="W866" s="127"/>
      <c r="X866" s="127"/>
      <c r="Y866" s="127"/>
      <c r="Z866" s="127"/>
      <c r="AA866" s="127"/>
      <c r="AB866" s="127"/>
      <c r="AC866" s="127"/>
      <c r="AD866" s="127"/>
      <c r="AE866" s="127"/>
      <c r="AF866" s="127"/>
      <c r="AG866" s="127"/>
    </row>
    <row r="867" spans="10:33">
      <c r="J867" s="6"/>
      <c r="P867"/>
      <c r="S867" s="5"/>
      <c r="T867" s="5"/>
      <c r="U867" s="5"/>
      <c r="V867" s="127"/>
      <c r="W867" s="127"/>
      <c r="X867" s="127"/>
      <c r="Y867" s="127"/>
      <c r="Z867" s="127"/>
      <c r="AA867" s="127"/>
      <c r="AB867" s="127"/>
      <c r="AC867" s="127"/>
      <c r="AD867" s="127"/>
      <c r="AE867" s="127"/>
      <c r="AF867" s="127"/>
      <c r="AG867" s="127"/>
    </row>
    <row r="868" spans="10:33">
      <c r="J868" s="6"/>
      <c r="P868"/>
      <c r="S868" s="5"/>
      <c r="T868" s="5"/>
      <c r="U868" s="5"/>
      <c r="V868" s="127"/>
      <c r="W868" s="127"/>
      <c r="X868" s="127"/>
      <c r="Y868" s="127"/>
      <c r="Z868" s="127"/>
      <c r="AA868" s="127"/>
      <c r="AB868" s="127"/>
      <c r="AC868" s="127"/>
      <c r="AD868" s="127"/>
      <c r="AE868" s="127"/>
      <c r="AF868" s="127"/>
      <c r="AG868" s="127"/>
    </row>
    <row r="869" spans="10:33">
      <c r="J869" s="6"/>
      <c r="P869"/>
      <c r="S869" s="5"/>
      <c r="T869" s="5"/>
      <c r="U869" s="5"/>
      <c r="V869" s="127"/>
      <c r="W869" s="127"/>
      <c r="X869" s="127"/>
      <c r="Y869" s="127"/>
      <c r="Z869" s="127"/>
      <c r="AA869" s="127"/>
      <c r="AB869" s="127"/>
      <c r="AC869" s="127"/>
      <c r="AD869" s="127"/>
      <c r="AE869" s="127"/>
      <c r="AF869" s="127"/>
      <c r="AG869" s="127"/>
    </row>
    <row r="870" spans="10:33">
      <c r="J870" s="6"/>
      <c r="P870"/>
      <c r="S870" s="5"/>
      <c r="T870" s="5"/>
      <c r="U870" s="5"/>
      <c r="V870" s="127"/>
      <c r="W870" s="127"/>
      <c r="X870" s="127"/>
      <c r="Y870" s="127"/>
      <c r="Z870" s="127"/>
      <c r="AA870" s="127"/>
      <c r="AB870" s="127"/>
      <c r="AC870" s="127"/>
      <c r="AD870" s="127"/>
      <c r="AE870" s="127"/>
      <c r="AF870" s="127"/>
      <c r="AG870" s="127"/>
    </row>
    <row r="871" spans="10:33">
      <c r="J871" s="6"/>
      <c r="P871"/>
      <c r="S871" s="5"/>
      <c r="T871" s="5"/>
      <c r="U871" s="5"/>
      <c r="V871" s="127"/>
      <c r="W871" s="127"/>
      <c r="X871" s="127"/>
      <c r="Y871" s="127"/>
      <c r="Z871" s="127"/>
      <c r="AA871" s="127"/>
      <c r="AB871" s="127"/>
      <c r="AC871" s="127"/>
      <c r="AD871" s="127"/>
      <c r="AE871" s="127"/>
      <c r="AF871" s="127"/>
      <c r="AG871" s="127"/>
    </row>
    <row r="872" spans="10:33">
      <c r="J872" s="6"/>
      <c r="P872"/>
      <c r="S872" s="5"/>
      <c r="T872" s="5"/>
      <c r="U872" s="5"/>
      <c r="V872" s="127"/>
      <c r="W872" s="127"/>
      <c r="X872" s="127"/>
      <c r="Y872" s="127"/>
      <c r="Z872" s="127"/>
      <c r="AA872" s="127"/>
      <c r="AB872" s="127"/>
      <c r="AC872" s="127"/>
      <c r="AD872" s="127"/>
      <c r="AE872" s="127"/>
      <c r="AF872" s="127"/>
      <c r="AG872" s="127"/>
    </row>
    <row r="873" spans="10:33">
      <c r="J873" s="6"/>
      <c r="P873"/>
      <c r="S873" s="5"/>
      <c r="T873" s="5"/>
      <c r="U873" s="5"/>
      <c r="V873" s="127"/>
      <c r="W873" s="127"/>
      <c r="X873" s="127"/>
      <c r="Y873" s="127"/>
      <c r="Z873" s="127"/>
      <c r="AA873" s="127"/>
      <c r="AB873" s="127"/>
      <c r="AC873" s="127"/>
      <c r="AD873" s="127"/>
      <c r="AE873" s="127"/>
      <c r="AF873" s="127"/>
      <c r="AG873" s="127"/>
    </row>
    <row r="874" spans="10:33">
      <c r="J874" s="6"/>
      <c r="P874"/>
      <c r="S874" s="5"/>
      <c r="T874" s="5"/>
      <c r="U874" s="5"/>
      <c r="V874" s="127"/>
      <c r="W874" s="127"/>
      <c r="X874" s="127"/>
      <c r="Y874" s="127"/>
      <c r="Z874" s="127"/>
      <c r="AA874" s="127"/>
      <c r="AB874" s="127"/>
      <c r="AC874" s="127"/>
      <c r="AD874" s="127"/>
      <c r="AE874" s="127"/>
      <c r="AF874" s="127"/>
      <c r="AG874" s="127"/>
    </row>
    <row r="875" spans="10:33">
      <c r="J875" s="6"/>
      <c r="P875"/>
      <c r="S875" s="5"/>
      <c r="T875" s="5"/>
      <c r="U875" s="5"/>
      <c r="V875" s="127"/>
      <c r="W875" s="127"/>
      <c r="X875" s="127"/>
      <c r="Y875" s="127"/>
      <c r="Z875" s="127"/>
      <c r="AA875" s="127"/>
      <c r="AB875" s="127"/>
      <c r="AC875" s="127"/>
      <c r="AD875" s="127"/>
      <c r="AE875" s="127"/>
      <c r="AF875" s="127"/>
      <c r="AG875" s="127"/>
    </row>
    <row r="876" spans="10:33">
      <c r="J876" s="6"/>
      <c r="P876"/>
      <c r="S876" s="5"/>
      <c r="T876" s="5"/>
      <c r="U876" s="5"/>
      <c r="V876" s="127"/>
      <c r="W876" s="127"/>
      <c r="X876" s="127"/>
      <c r="Y876" s="127"/>
      <c r="Z876" s="127"/>
      <c r="AA876" s="127"/>
      <c r="AB876" s="127"/>
      <c r="AC876" s="127"/>
      <c r="AD876" s="127"/>
      <c r="AE876" s="127"/>
      <c r="AF876" s="127"/>
      <c r="AG876" s="127"/>
    </row>
    <row r="877" spans="10:33">
      <c r="J877" s="6"/>
      <c r="P877"/>
      <c r="S877" s="5"/>
      <c r="T877" s="5"/>
      <c r="U877" s="5"/>
      <c r="V877" s="127"/>
      <c r="W877" s="127"/>
      <c r="X877" s="127"/>
      <c r="Y877" s="127"/>
      <c r="Z877" s="127"/>
      <c r="AA877" s="127"/>
      <c r="AB877" s="127"/>
      <c r="AC877" s="127"/>
      <c r="AD877" s="127"/>
      <c r="AE877" s="127"/>
      <c r="AF877" s="127"/>
      <c r="AG877" s="127"/>
    </row>
    <row r="878" spans="10:33">
      <c r="J878" s="6"/>
      <c r="P878"/>
      <c r="S878" s="5"/>
      <c r="T878" s="5"/>
      <c r="U878" s="5"/>
      <c r="V878" s="127"/>
      <c r="W878" s="127"/>
      <c r="X878" s="127"/>
      <c r="Y878" s="127"/>
      <c r="Z878" s="127"/>
      <c r="AA878" s="127"/>
      <c r="AB878" s="127"/>
      <c r="AC878" s="127"/>
      <c r="AD878" s="127"/>
      <c r="AE878" s="127"/>
      <c r="AF878" s="127"/>
      <c r="AG878" s="127"/>
    </row>
    <row r="879" spans="10:33">
      <c r="J879" s="6"/>
      <c r="P879"/>
      <c r="S879" s="5"/>
      <c r="T879" s="5"/>
      <c r="U879" s="5"/>
      <c r="V879" s="127"/>
      <c r="W879" s="127"/>
      <c r="X879" s="127"/>
      <c r="Y879" s="127"/>
      <c r="Z879" s="127"/>
      <c r="AA879" s="127"/>
      <c r="AB879" s="127"/>
      <c r="AC879" s="127"/>
      <c r="AD879" s="127"/>
      <c r="AE879" s="127"/>
      <c r="AF879" s="127"/>
      <c r="AG879" s="127"/>
    </row>
    <row r="880" spans="10:33">
      <c r="J880" s="6"/>
      <c r="P880"/>
      <c r="S880" s="5"/>
      <c r="T880" s="5"/>
      <c r="U880" s="5"/>
      <c r="V880" s="127"/>
      <c r="W880" s="127"/>
      <c r="X880" s="127"/>
      <c r="Y880" s="127"/>
      <c r="Z880" s="127"/>
      <c r="AA880" s="127"/>
      <c r="AB880" s="127"/>
      <c r="AC880" s="127"/>
      <c r="AD880" s="127"/>
      <c r="AE880" s="127"/>
      <c r="AF880" s="127"/>
      <c r="AG880" s="127"/>
    </row>
    <row r="881" spans="10:33">
      <c r="J881" s="6"/>
      <c r="P881"/>
      <c r="S881" s="5"/>
      <c r="T881" s="5"/>
      <c r="U881" s="5"/>
      <c r="V881" s="127"/>
      <c r="W881" s="127"/>
      <c r="X881" s="127"/>
      <c r="Y881" s="127"/>
      <c r="Z881" s="127"/>
      <c r="AA881" s="127"/>
      <c r="AB881" s="127"/>
      <c r="AC881" s="127"/>
      <c r="AD881" s="127"/>
      <c r="AE881" s="127"/>
      <c r="AF881" s="127"/>
      <c r="AG881" s="127"/>
    </row>
    <row r="882" spans="10:33">
      <c r="J882" s="6"/>
      <c r="P882"/>
      <c r="S882" s="5"/>
      <c r="T882" s="5"/>
      <c r="U882" s="5"/>
      <c r="V882" s="127"/>
      <c r="W882" s="127"/>
      <c r="X882" s="127"/>
      <c r="Y882" s="127"/>
      <c r="Z882" s="127"/>
      <c r="AA882" s="127"/>
      <c r="AB882" s="127"/>
      <c r="AC882" s="127"/>
      <c r="AD882" s="127"/>
      <c r="AE882" s="127"/>
      <c r="AF882" s="127"/>
      <c r="AG882" s="127"/>
    </row>
    <row r="883" spans="10:33">
      <c r="J883" s="6"/>
      <c r="P883"/>
      <c r="S883" s="5"/>
      <c r="T883" s="5"/>
      <c r="U883" s="5"/>
      <c r="V883" s="127"/>
      <c r="W883" s="127"/>
      <c r="X883" s="127"/>
      <c r="Y883" s="127"/>
      <c r="Z883" s="127"/>
      <c r="AA883" s="127"/>
      <c r="AB883" s="127"/>
      <c r="AC883" s="127"/>
      <c r="AD883" s="127"/>
      <c r="AE883" s="127"/>
      <c r="AF883" s="127"/>
      <c r="AG883" s="127"/>
    </row>
    <row r="884" spans="10:33">
      <c r="J884" s="6"/>
      <c r="P884"/>
      <c r="S884" s="5"/>
      <c r="T884" s="5"/>
      <c r="U884" s="5"/>
      <c r="V884" s="127"/>
      <c r="W884" s="127"/>
      <c r="X884" s="127"/>
      <c r="Y884" s="127"/>
      <c r="Z884" s="127"/>
      <c r="AA884" s="127"/>
      <c r="AB884" s="127"/>
      <c r="AC884" s="127"/>
      <c r="AD884" s="127"/>
      <c r="AE884" s="127"/>
      <c r="AF884" s="127"/>
      <c r="AG884" s="127"/>
    </row>
    <row r="885" spans="10:33">
      <c r="J885" s="6"/>
      <c r="P885"/>
      <c r="S885" s="5"/>
      <c r="T885" s="5"/>
      <c r="U885" s="5"/>
      <c r="V885" s="127"/>
      <c r="W885" s="127"/>
      <c r="X885" s="127"/>
      <c r="Y885" s="127"/>
      <c r="Z885" s="127"/>
      <c r="AA885" s="127"/>
      <c r="AB885" s="127"/>
      <c r="AC885" s="127"/>
      <c r="AD885" s="127"/>
      <c r="AE885" s="127"/>
      <c r="AF885" s="127"/>
      <c r="AG885" s="127"/>
    </row>
    <row r="886" spans="10:33">
      <c r="J886" s="6"/>
      <c r="P886"/>
      <c r="S886" s="5"/>
      <c r="T886" s="5"/>
      <c r="U886" s="5"/>
      <c r="V886" s="127"/>
      <c r="W886" s="127"/>
      <c r="X886" s="127"/>
      <c r="Y886" s="127"/>
      <c r="Z886" s="127"/>
      <c r="AA886" s="127"/>
      <c r="AB886" s="127"/>
      <c r="AC886" s="127"/>
      <c r="AD886" s="127"/>
      <c r="AE886" s="127"/>
      <c r="AF886" s="127"/>
      <c r="AG886" s="127"/>
    </row>
    <row r="887" spans="10:33">
      <c r="J887" s="6"/>
      <c r="P887"/>
      <c r="S887" s="5"/>
      <c r="T887" s="5"/>
      <c r="U887" s="5"/>
      <c r="V887" s="127"/>
      <c r="W887" s="127"/>
      <c r="X887" s="127"/>
      <c r="Y887" s="127"/>
      <c r="Z887" s="127"/>
      <c r="AA887" s="127"/>
      <c r="AB887" s="127"/>
      <c r="AC887" s="127"/>
      <c r="AD887" s="127"/>
      <c r="AE887" s="127"/>
      <c r="AF887" s="127"/>
      <c r="AG887" s="127"/>
    </row>
    <row r="888" spans="10:33">
      <c r="J888" s="6"/>
      <c r="P888"/>
      <c r="S888" s="5"/>
      <c r="T888" s="5"/>
      <c r="U888" s="5"/>
      <c r="V888" s="127"/>
      <c r="W888" s="127"/>
      <c r="X888" s="127"/>
      <c r="Y888" s="127"/>
      <c r="Z888" s="127"/>
      <c r="AA888" s="127"/>
      <c r="AB888" s="127"/>
      <c r="AC888" s="127"/>
      <c r="AD888" s="127"/>
      <c r="AE888" s="127"/>
      <c r="AF888" s="127"/>
      <c r="AG888" s="127"/>
    </row>
    <row r="889" spans="10:33">
      <c r="J889" s="6"/>
      <c r="P889"/>
      <c r="S889" s="5"/>
      <c r="T889" s="5"/>
      <c r="U889" s="5"/>
      <c r="V889" s="127"/>
      <c r="W889" s="127"/>
      <c r="X889" s="127"/>
      <c r="Y889" s="127"/>
      <c r="Z889" s="127"/>
      <c r="AA889" s="127"/>
      <c r="AB889" s="127"/>
      <c r="AC889" s="127"/>
      <c r="AD889" s="127"/>
      <c r="AE889" s="127"/>
      <c r="AF889" s="127"/>
      <c r="AG889" s="127"/>
    </row>
    <row r="890" spans="10:33">
      <c r="J890" s="6"/>
      <c r="P890"/>
      <c r="S890" s="5"/>
      <c r="T890" s="5"/>
      <c r="U890" s="5"/>
      <c r="V890" s="127"/>
      <c r="W890" s="127"/>
      <c r="X890" s="127"/>
      <c r="Y890" s="127"/>
      <c r="Z890" s="127"/>
      <c r="AA890" s="127"/>
      <c r="AB890" s="127"/>
      <c r="AC890" s="127"/>
      <c r="AD890" s="127"/>
      <c r="AE890" s="127"/>
      <c r="AF890" s="127"/>
      <c r="AG890" s="127"/>
    </row>
    <row r="891" spans="10:33">
      <c r="J891" s="6"/>
      <c r="P891"/>
      <c r="S891" s="5"/>
      <c r="T891" s="5"/>
      <c r="U891" s="5"/>
      <c r="V891" s="127"/>
      <c r="W891" s="127"/>
      <c r="X891" s="127"/>
      <c r="Y891" s="127"/>
      <c r="Z891" s="127"/>
      <c r="AA891" s="127"/>
      <c r="AB891" s="127"/>
      <c r="AC891" s="127"/>
      <c r="AD891" s="127"/>
      <c r="AE891" s="127"/>
      <c r="AF891" s="127"/>
      <c r="AG891" s="127"/>
    </row>
    <row r="892" spans="10:33">
      <c r="J892" s="6"/>
      <c r="P892"/>
      <c r="S892" s="5"/>
      <c r="T892" s="5"/>
      <c r="U892" s="5"/>
      <c r="V892" s="127"/>
      <c r="W892" s="127"/>
      <c r="X892" s="127"/>
      <c r="Y892" s="127"/>
      <c r="Z892" s="127"/>
      <c r="AA892" s="127"/>
      <c r="AB892" s="127"/>
      <c r="AC892" s="127"/>
      <c r="AD892" s="127"/>
      <c r="AE892" s="127"/>
      <c r="AF892" s="127"/>
      <c r="AG892" s="127"/>
    </row>
    <row r="893" spans="10:33">
      <c r="J893" s="6"/>
      <c r="P893"/>
      <c r="S893" s="5"/>
      <c r="T893" s="5"/>
      <c r="U893" s="5"/>
      <c r="V893" s="127"/>
      <c r="W893" s="127"/>
      <c r="X893" s="127"/>
      <c r="Y893" s="127"/>
      <c r="Z893" s="127"/>
      <c r="AA893" s="127"/>
      <c r="AB893" s="127"/>
      <c r="AC893" s="127"/>
      <c r="AD893" s="127"/>
      <c r="AE893" s="127"/>
      <c r="AF893" s="127"/>
      <c r="AG893" s="127"/>
    </row>
    <row r="894" spans="10:33">
      <c r="J894" s="6"/>
      <c r="P894"/>
      <c r="S894" s="5"/>
      <c r="T894" s="5"/>
      <c r="U894" s="5"/>
      <c r="V894" s="127"/>
      <c r="W894" s="127"/>
      <c r="X894" s="127"/>
      <c r="Y894" s="127"/>
      <c r="Z894" s="127"/>
      <c r="AA894" s="127"/>
      <c r="AB894" s="127"/>
      <c r="AC894" s="127"/>
      <c r="AD894" s="127"/>
      <c r="AE894" s="127"/>
      <c r="AF894" s="127"/>
      <c r="AG894" s="127"/>
    </row>
    <row r="895" spans="10:33">
      <c r="J895" s="6"/>
      <c r="P895"/>
      <c r="S895" s="5"/>
      <c r="T895" s="5"/>
      <c r="U895" s="5"/>
      <c r="V895" s="127"/>
      <c r="W895" s="127"/>
      <c r="X895" s="127"/>
      <c r="Y895" s="127"/>
      <c r="Z895" s="127"/>
      <c r="AA895" s="127"/>
      <c r="AB895" s="127"/>
      <c r="AC895" s="127"/>
      <c r="AD895" s="127"/>
      <c r="AE895" s="127"/>
      <c r="AF895" s="127"/>
      <c r="AG895" s="127"/>
    </row>
    <row r="896" spans="10:33">
      <c r="J896" s="6"/>
      <c r="P896"/>
      <c r="S896" s="5"/>
      <c r="T896" s="5"/>
      <c r="U896" s="5"/>
      <c r="V896" s="127"/>
      <c r="W896" s="127"/>
      <c r="X896" s="127"/>
      <c r="Y896" s="127"/>
      <c r="Z896" s="127"/>
      <c r="AA896" s="127"/>
      <c r="AB896" s="127"/>
      <c r="AC896" s="127"/>
      <c r="AD896" s="127"/>
      <c r="AE896" s="127"/>
      <c r="AF896" s="127"/>
      <c r="AG896" s="127"/>
    </row>
    <row r="897" spans="10:33">
      <c r="J897" s="6"/>
      <c r="P897"/>
      <c r="S897" s="5"/>
      <c r="T897" s="5"/>
      <c r="U897" s="5"/>
      <c r="V897" s="127"/>
      <c r="W897" s="127"/>
      <c r="X897" s="127"/>
      <c r="Y897" s="127"/>
      <c r="Z897" s="127"/>
      <c r="AA897" s="127"/>
      <c r="AB897" s="127"/>
      <c r="AC897" s="127"/>
      <c r="AD897" s="127"/>
      <c r="AE897" s="127"/>
      <c r="AF897" s="127"/>
      <c r="AG897" s="127"/>
    </row>
    <row r="898" spans="10:33">
      <c r="J898" s="6"/>
      <c r="P898"/>
      <c r="S898" s="5"/>
      <c r="T898" s="5"/>
      <c r="U898" s="5"/>
      <c r="V898" s="127"/>
      <c r="W898" s="127"/>
      <c r="X898" s="127"/>
      <c r="Y898" s="127"/>
      <c r="Z898" s="127"/>
      <c r="AA898" s="127"/>
      <c r="AB898" s="127"/>
      <c r="AC898" s="127"/>
      <c r="AD898" s="127"/>
      <c r="AE898" s="127"/>
      <c r="AF898" s="127"/>
      <c r="AG898" s="127"/>
    </row>
    <row r="899" spans="10:33">
      <c r="J899" s="6"/>
      <c r="P899"/>
      <c r="S899" s="5"/>
      <c r="T899" s="5"/>
      <c r="U899" s="5"/>
      <c r="V899" s="127"/>
      <c r="W899" s="127"/>
      <c r="X899" s="127"/>
      <c r="Y899" s="127"/>
      <c r="Z899" s="127"/>
      <c r="AA899" s="127"/>
      <c r="AB899" s="127"/>
      <c r="AC899" s="127"/>
      <c r="AD899" s="127"/>
      <c r="AE899" s="127"/>
      <c r="AF899" s="127"/>
      <c r="AG899" s="127"/>
    </row>
    <row r="900" spans="10:33">
      <c r="J900" s="6"/>
      <c r="P900"/>
      <c r="S900" s="5"/>
      <c r="T900" s="5"/>
      <c r="U900" s="5"/>
      <c r="V900" s="127"/>
      <c r="W900" s="127"/>
      <c r="X900" s="127"/>
      <c r="Y900" s="127"/>
      <c r="Z900" s="127"/>
      <c r="AA900" s="127"/>
      <c r="AB900" s="127"/>
      <c r="AC900" s="127"/>
      <c r="AD900" s="127"/>
      <c r="AE900" s="127"/>
      <c r="AF900" s="127"/>
      <c r="AG900" s="127"/>
    </row>
    <row r="901" spans="10:33">
      <c r="J901" s="6"/>
      <c r="P901"/>
      <c r="S901" s="5"/>
      <c r="T901" s="5"/>
      <c r="U901" s="5"/>
      <c r="V901" s="127"/>
      <c r="W901" s="127"/>
      <c r="X901" s="127"/>
      <c r="Y901" s="127"/>
      <c r="Z901" s="127"/>
      <c r="AA901" s="127"/>
      <c r="AB901" s="127"/>
      <c r="AC901" s="127"/>
      <c r="AD901" s="127"/>
      <c r="AE901" s="127"/>
      <c r="AF901" s="127"/>
      <c r="AG901" s="127"/>
    </row>
    <row r="902" spans="10:33">
      <c r="J902" s="6"/>
      <c r="P902"/>
      <c r="S902" s="5"/>
      <c r="T902" s="5"/>
      <c r="U902" s="5"/>
      <c r="V902" s="127"/>
      <c r="W902" s="127"/>
      <c r="X902" s="127"/>
      <c r="Y902" s="127"/>
      <c r="Z902" s="127"/>
      <c r="AA902" s="127"/>
      <c r="AB902" s="127"/>
      <c r="AC902" s="127"/>
      <c r="AD902" s="127"/>
      <c r="AE902" s="127"/>
      <c r="AF902" s="127"/>
      <c r="AG902" s="127"/>
    </row>
    <row r="903" spans="10:33">
      <c r="J903" s="6"/>
      <c r="P903"/>
      <c r="S903" s="5"/>
      <c r="T903" s="5"/>
      <c r="U903" s="5"/>
      <c r="V903" s="127"/>
      <c r="W903" s="127"/>
      <c r="X903" s="127"/>
      <c r="Y903" s="127"/>
      <c r="Z903" s="127"/>
      <c r="AA903" s="127"/>
      <c r="AB903" s="127"/>
      <c r="AC903" s="127"/>
      <c r="AD903" s="127"/>
      <c r="AE903" s="127"/>
      <c r="AF903" s="127"/>
      <c r="AG903" s="127"/>
    </row>
    <row r="904" spans="10:33">
      <c r="J904" s="6"/>
      <c r="P904"/>
      <c r="S904" s="5"/>
      <c r="T904" s="5"/>
      <c r="U904" s="5"/>
      <c r="V904" s="127"/>
      <c r="W904" s="127"/>
      <c r="X904" s="127"/>
      <c r="Y904" s="127"/>
      <c r="Z904" s="127"/>
      <c r="AA904" s="127"/>
      <c r="AB904" s="127"/>
      <c r="AC904" s="127"/>
      <c r="AD904" s="127"/>
      <c r="AE904" s="127"/>
      <c r="AF904" s="127"/>
      <c r="AG904" s="127"/>
    </row>
    <row r="905" spans="10:33">
      <c r="J905" s="6"/>
      <c r="P905"/>
      <c r="S905" s="5"/>
      <c r="T905" s="5"/>
      <c r="U905" s="5"/>
      <c r="V905" s="127"/>
      <c r="W905" s="127"/>
      <c r="X905" s="127"/>
      <c r="Y905" s="127"/>
      <c r="Z905" s="127"/>
      <c r="AA905" s="127"/>
      <c r="AB905" s="127"/>
      <c r="AC905" s="127"/>
      <c r="AD905" s="127"/>
      <c r="AE905" s="127"/>
      <c r="AF905" s="127"/>
      <c r="AG905" s="127"/>
    </row>
    <row r="906" spans="10:33">
      <c r="J906" s="6"/>
      <c r="P906"/>
      <c r="S906" s="5"/>
      <c r="T906" s="5"/>
      <c r="U906" s="5"/>
      <c r="V906" s="127"/>
      <c r="W906" s="127"/>
      <c r="X906" s="127"/>
      <c r="Y906" s="127"/>
      <c r="Z906" s="127"/>
      <c r="AA906" s="127"/>
      <c r="AB906" s="127"/>
      <c r="AC906" s="127"/>
      <c r="AD906" s="127"/>
      <c r="AE906" s="127"/>
      <c r="AF906" s="127"/>
      <c r="AG906" s="127"/>
    </row>
    <row r="907" spans="10:33">
      <c r="J907" s="6"/>
      <c r="P907"/>
      <c r="S907" s="5"/>
      <c r="T907" s="5"/>
      <c r="U907" s="5"/>
      <c r="V907" s="127"/>
      <c r="W907" s="127"/>
      <c r="X907" s="127"/>
      <c r="Y907" s="127"/>
      <c r="Z907" s="127"/>
      <c r="AA907" s="127"/>
      <c r="AB907" s="127"/>
      <c r="AC907" s="127"/>
      <c r="AD907" s="127"/>
      <c r="AE907" s="127"/>
      <c r="AF907" s="127"/>
      <c r="AG907" s="127"/>
    </row>
    <row r="908" spans="10:33">
      <c r="J908" s="6"/>
      <c r="P908"/>
      <c r="S908" s="5"/>
      <c r="T908" s="5"/>
      <c r="U908" s="5"/>
      <c r="V908" s="127"/>
      <c r="W908" s="127"/>
      <c r="X908" s="127"/>
      <c r="Y908" s="127"/>
      <c r="Z908" s="127"/>
      <c r="AA908" s="127"/>
      <c r="AB908" s="127"/>
      <c r="AC908" s="127"/>
      <c r="AD908" s="127"/>
      <c r="AE908" s="127"/>
      <c r="AF908" s="127"/>
      <c r="AG908" s="127"/>
    </row>
    <row r="909" spans="10:33">
      <c r="J909" s="6"/>
      <c r="P909"/>
      <c r="S909" s="1"/>
      <c r="T909" s="1"/>
      <c r="U909" s="1"/>
      <c r="V909" s="127"/>
      <c r="W909" s="127"/>
      <c r="X909" s="127"/>
      <c r="Y909" s="127"/>
      <c r="Z909" s="127"/>
      <c r="AA909" s="127"/>
      <c r="AB909" s="127"/>
      <c r="AC909" s="127"/>
      <c r="AD909" s="127"/>
      <c r="AE909" s="127"/>
      <c r="AF909" s="127"/>
      <c r="AG909" s="127"/>
    </row>
    <row r="910" spans="10:33">
      <c r="J910" s="6"/>
      <c r="P910"/>
      <c r="S910" s="1"/>
      <c r="T910" s="1"/>
      <c r="U910" s="1"/>
      <c r="V910" s="127"/>
      <c r="W910" s="127"/>
      <c r="X910" s="127"/>
      <c r="Y910" s="127"/>
      <c r="Z910" s="127"/>
      <c r="AA910" s="127"/>
      <c r="AB910" s="127"/>
      <c r="AC910" s="127"/>
      <c r="AD910" s="127"/>
      <c r="AE910" s="127"/>
      <c r="AF910" s="127"/>
      <c r="AG910" s="127"/>
    </row>
    <row r="911" spans="10:33">
      <c r="J911" s="6"/>
      <c r="P911"/>
      <c r="S911" s="1"/>
      <c r="T911" s="1"/>
      <c r="U911" s="1"/>
      <c r="V911" s="127"/>
      <c r="W911" s="127"/>
      <c r="X911" s="127"/>
      <c r="Y911" s="127"/>
      <c r="Z911" s="127"/>
      <c r="AA911" s="127"/>
      <c r="AB911" s="127"/>
      <c r="AC911" s="127"/>
      <c r="AD911" s="127"/>
      <c r="AE911" s="127"/>
      <c r="AF911" s="127"/>
      <c r="AG911" s="127"/>
    </row>
    <row r="912" spans="10:33">
      <c r="J912" s="6"/>
      <c r="P912"/>
      <c r="S912" s="1"/>
      <c r="T912" s="1"/>
      <c r="U912" s="1"/>
      <c r="V912" s="127"/>
      <c r="W912" s="127"/>
      <c r="X912" s="127"/>
      <c r="Y912" s="127"/>
      <c r="Z912" s="127"/>
      <c r="AA912" s="127"/>
      <c r="AB912" s="127"/>
      <c r="AC912" s="127"/>
      <c r="AD912" s="127"/>
      <c r="AE912" s="127"/>
      <c r="AF912" s="127"/>
      <c r="AG912" s="127"/>
    </row>
    <row r="913" spans="10:33">
      <c r="J913" s="6"/>
      <c r="P913"/>
      <c r="S913" s="1"/>
      <c r="T913" s="1"/>
      <c r="U913" s="1"/>
      <c r="V913" s="127"/>
      <c r="W913" s="127"/>
      <c r="X913" s="127"/>
      <c r="Y913" s="127"/>
      <c r="Z913" s="127"/>
      <c r="AA913" s="127"/>
      <c r="AB913" s="127"/>
      <c r="AC913" s="127"/>
      <c r="AD913" s="127"/>
      <c r="AE913" s="127"/>
      <c r="AF913" s="127"/>
      <c r="AG913" s="127"/>
    </row>
    <row r="914" spans="10:33">
      <c r="J914" s="6"/>
      <c r="P914"/>
      <c r="S914" s="1"/>
      <c r="T914" s="1"/>
      <c r="U914" s="1"/>
      <c r="V914" s="127"/>
      <c r="W914" s="127"/>
      <c r="X914" s="127"/>
      <c r="Y914" s="127"/>
      <c r="Z914" s="127"/>
      <c r="AA914" s="127"/>
      <c r="AB914" s="127"/>
      <c r="AC914" s="127"/>
      <c r="AD914" s="127"/>
      <c r="AE914" s="127"/>
      <c r="AF914" s="127"/>
      <c r="AG914" s="127"/>
    </row>
    <row r="915" spans="10:33">
      <c r="J915" s="6"/>
      <c r="P915"/>
      <c r="S915" s="1"/>
      <c r="T915" s="1"/>
      <c r="U915" s="1"/>
      <c r="V915" s="127"/>
      <c r="W915" s="127"/>
      <c r="X915" s="127"/>
      <c r="Y915" s="127"/>
      <c r="Z915" s="127"/>
      <c r="AA915" s="127"/>
      <c r="AB915" s="127"/>
      <c r="AC915" s="127"/>
      <c r="AD915" s="127"/>
      <c r="AE915" s="127"/>
      <c r="AF915" s="127"/>
      <c r="AG915" s="127"/>
    </row>
    <row r="916" spans="10:33">
      <c r="J916" s="6"/>
      <c r="P916"/>
      <c r="S916" s="1"/>
      <c r="T916" s="1"/>
      <c r="U916" s="1"/>
      <c r="V916" s="127"/>
      <c r="W916" s="127"/>
      <c r="X916" s="127"/>
      <c r="Y916" s="127"/>
      <c r="Z916" s="127"/>
      <c r="AA916" s="127"/>
      <c r="AB916" s="127"/>
      <c r="AC916" s="127"/>
      <c r="AD916" s="127"/>
      <c r="AE916" s="127"/>
      <c r="AF916" s="127"/>
      <c r="AG916" s="127"/>
    </row>
    <row r="917" spans="10:33">
      <c r="J917" s="6"/>
      <c r="P917"/>
      <c r="S917" s="1"/>
      <c r="T917" s="1"/>
      <c r="U917" s="1"/>
      <c r="V917" s="127"/>
      <c r="W917" s="127"/>
      <c r="X917" s="127"/>
      <c r="Y917" s="127"/>
      <c r="Z917" s="127"/>
      <c r="AA917" s="127"/>
      <c r="AB917" s="127"/>
      <c r="AC917" s="127"/>
      <c r="AD917" s="127"/>
      <c r="AE917" s="127"/>
      <c r="AF917" s="127"/>
      <c r="AG917" s="127"/>
    </row>
    <row r="918" spans="10:33">
      <c r="J918" s="6"/>
      <c r="P918"/>
      <c r="S918" s="1"/>
      <c r="T918" s="1"/>
      <c r="U918" s="1"/>
      <c r="V918" s="127"/>
      <c r="W918" s="127"/>
      <c r="X918" s="127"/>
      <c r="Y918" s="127"/>
      <c r="Z918" s="127"/>
      <c r="AA918" s="127"/>
      <c r="AB918" s="127"/>
      <c r="AC918" s="127"/>
      <c r="AD918" s="127"/>
      <c r="AE918" s="127"/>
      <c r="AF918" s="127"/>
      <c r="AG918" s="127"/>
    </row>
    <row r="919" spans="10:33">
      <c r="J919" s="6"/>
      <c r="P919"/>
      <c r="S919" s="1"/>
      <c r="T919" s="1"/>
      <c r="U919" s="1"/>
      <c r="V919" s="127"/>
      <c r="W919" s="127"/>
      <c r="X919" s="127"/>
      <c r="Y919" s="127"/>
      <c r="Z919" s="127"/>
      <c r="AA919" s="127"/>
      <c r="AB919" s="127"/>
      <c r="AC919" s="127"/>
      <c r="AD919" s="127"/>
      <c r="AE919" s="127"/>
      <c r="AF919" s="127"/>
      <c r="AG919" s="127"/>
    </row>
    <row r="920" spans="10:33">
      <c r="J920" s="6"/>
      <c r="P920"/>
      <c r="S920" s="1"/>
      <c r="T920" s="1"/>
      <c r="U920" s="1"/>
      <c r="V920" s="127"/>
      <c r="W920" s="127"/>
      <c r="X920" s="127"/>
      <c r="Y920" s="127"/>
      <c r="Z920" s="127"/>
      <c r="AA920" s="127"/>
      <c r="AB920" s="127"/>
      <c r="AC920" s="127"/>
      <c r="AD920" s="127"/>
      <c r="AE920" s="127"/>
      <c r="AF920" s="127"/>
      <c r="AG920" s="127"/>
    </row>
    <row r="921" spans="10:33">
      <c r="J921" s="6"/>
      <c r="P921"/>
      <c r="S921" s="1"/>
      <c r="T921" s="1"/>
      <c r="U921" s="1"/>
      <c r="V921" s="127"/>
      <c r="W921" s="127"/>
      <c r="X921" s="127"/>
      <c r="Y921" s="127"/>
      <c r="Z921" s="127"/>
      <c r="AA921" s="127"/>
      <c r="AB921" s="127"/>
      <c r="AC921" s="127"/>
      <c r="AD921" s="127"/>
      <c r="AE921" s="127"/>
      <c r="AF921" s="127"/>
      <c r="AG921" s="127"/>
    </row>
    <row r="922" spans="10:33">
      <c r="J922" s="6"/>
      <c r="P922"/>
      <c r="S922" s="1"/>
      <c r="T922" s="1"/>
      <c r="U922" s="1"/>
      <c r="V922" s="127"/>
      <c r="W922" s="127"/>
      <c r="X922" s="127"/>
      <c r="Y922" s="127"/>
      <c r="Z922" s="127"/>
      <c r="AA922" s="127"/>
      <c r="AB922" s="127"/>
      <c r="AC922" s="127"/>
      <c r="AD922" s="127"/>
      <c r="AE922" s="127"/>
      <c r="AF922" s="127"/>
      <c r="AG922" s="127"/>
    </row>
    <row r="923" spans="10:33">
      <c r="J923" s="6"/>
      <c r="P923"/>
      <c r="S923" s="1"/>
      <c r="T923" s="1"/>
      <c r="U923" s="1"/>
      <c r="V923" s="127"/>
      <c r="W923" s="127"/>
      <c r="X923" s="127"/>
      <c r="Y923" s="127"/>
      <c r="Z923" s="127"/>
      <c r="AA923" s="127"/>
      <c r="AB923" s="127"/>
      <c r="AC923" s="127"/>
      <c r="AD923" s="127"/>
      <c r="AE923" s="127"/>
      <c r="AF923" s="127"/>
      <c r="AG923" s="127"/>
    </row>
    <row r="924" spans="10:33">
      <c r="J924" s="6"/>
      <c r="P924"/>
      <c r="S924" s="1"/>
      <c r="T924" s="1"/>
      <c r="U924" s="1"/>
      <c r="V924" s="127"/>
      <c r="W924" s="127"/>
      <c r="X924" s="127"/>
      <c r="Y924" s="127"/>
      <c r="Z924" s="127"/>
      <c r="AA924" s="127"/>
      <c r="AB924" s="127"/>
      <c r="AC924" s="127"/>
      <c r="AD924" s="127"/>
      <c r="AE924" s="127"/>
      <c r="AF924" s="127"/>
      <c r="AG924" s="127"/>
    </row>
    <row r="925" spans="10:33">
      <c r="J925" s="6"/>
      <c r="P925"/>
      <c r="S925" s="1"/>
      <c r="T925" s="1"/>
      <c r="U925" s="1"/>
      <c r="V925" s="127"/>
      <c r="W925" s="127"/>
      <c r="X925" s="127"/>
      <c r="Y925" s="127"/>
      <c r="Z925" s="127"/>
      <c r="AA925" s="127"/>
      <c r="AB925" s="127"/>
      <c r="AC925" s="127"/>
      <c r="AD925" s="127"/>
      <c r="AE925" s="127"/>
      <c r="AF925" s="127"/>
      <c r="AG925" s="127"/>
    </row>
    <row r="926" spans="10:33">
      <c r="J926" s="6"/>
      <c r="P926"/>
      <c r="S926" s="1"/>
      <c r="T926" s="1"/>
      <c r="U926" s="1"/>
      <c r="V926" s="127"/>
      <c r="W926" s="127"/>
      <c r="X926" s="127"/>
      <c r="Y926" s="127"/>
      <c r="Z926" s="127"/>
      <c r="AA926" s="127"/>
      <c r="AB926" s="127"/>
      <c r="AC926" s="127"/>
      <c r="AD926" s="127"/>
      <c r="AE926" s="127"/>
      <c r="AF926" s="127"/>
      <c r="AG926" s="127"/>
    </row>
    <row r="927" spans="10:33">
      <c r="J927" s="6"/>
      <c r="P927"/>
      <c r="S927" s="1"/>
      <c r="T927" s="1"/>
      <c r="U927" s="1"/>
      <c r="V927" s="127"/>
      <c r="W927" s="127"/>
      <c r="X927" s="127"/>
      <c r="Y927" s="127"/>
      <c r="Z927" s="127"/>
      <c r="AA927" s="127"/>
      <c r="AB927" s="127"/>
      <c r="AC927" s="127"/>
      <c r="AD927" s="127"/>
      <c r="AE927" s="127"/>
      <c r="AF927" s="127"/>
      <c r="AG927" s="127"/>
    </row>
    <row r="928" spans="10:33">
      <c r="J928" s="6"/>
      <c r="P928"/>
      <c r="S928" s="1"/>
      <c r="T928" s="1"/>
      <c r="U928" s="1"/>
      <c r="V928" s="127"/>
      <c r="W928" s="127"/>
      <c r="X928" s="127"/>
      <c r="Y928" s="127"/>
      <c r="Z928" s="127"/>
      <c r="AA928" s="127"/>
      <c r="AB928" s="127"/>
      <c r="AC928" s="127"/>
      <c r="AD928" s="127"/>
      <c r="AE928" s="127"/>
      <c r="AF928" s="127"/>
      <c r="AG928" s="127"/>
    </row>
    <row r="929" spans="10:33">
      <c r="J929" s="6"/>
      <c r="P929"/>
      <c r="S929" s="1"/>
      <c r="T929" s="1"/>
      <c r="U929" s="1"/>
      <c r="V929" s="127"/>
      <c r="W929" s="127"/>
      <c r="X929" s="127"/>
      <c r="Y929" s="127"/>
      <c r="Z929" s="127"/>
      <c r="AA929" s="127"/>
      <c r="AB929" s="127"/>
      <c r="AC929" s="127"/>
      <c r="AD929" s="127"/>
      <c r="AE929" s="127"/>
      <c r="AF929" s="127"/>
      <c r="AG929" s="127"/>
    </row>
    <row r="930" spans="10:33">
      <c r="J930" s="6"/>
      <c r="P930"/>
      <c r="S930" s="1"/>
      <c r="T930" s="1"/>
      <c r="U930" s="1"/>
      <c r="V930" s="127"/>
      <c r="W930" s="127"/>
      <c r="X930" s="127"/>
      <c r="Y930" s="127"/>
      <c r="Z930" s="127"/>
      <c r="AA930" s="127"/>
      <c r="AB930" s="127"/>
      <c r="AC930" s="127"/>
      <c r="AD930" s="127"/>
      <c r="AE930" s="127"/>
      <c r="AF930" s="127"/>
      <c r="AG930" s="127"/>
    </row>
    <row r="931" spans="10:33">
      <c r="J931" s="6"/>
      <c r="P931"/>
      <c r="S931" s="1"/>
      <c r="T931" s="1"/>
      <c r="U931" s="1"/>
      <c r="V931" s="127"/>
      <c r="W931" s="127"/>
      <c r="X931" s="127"/>
      <c r="Y931" s="127"/>
      <c r="Z931" s="127"/>
      <c r="AA931" s="127"/>
      <c r="AB931" s="127"/>
      <c r="AC931" s="127"/>
      <c r="AD931" s="127"/>
      <c r="AE931" s="127"/>
      <c r="AF931" s="127"/>
      <c r="AG931" s="127"/>
    </row>
    <row r="932" spans="10:33">
      <c r="J932" s="6"/>
      <c r="P932"/>
      <c r="S932" s="1"/>
      <c r="T932" s="1"/>
      <c r="U932" s="1"/>
      <c r="V932" s="127"/>
      <c r="W932" s="127"/>
      <c r="X932" s="127"/>
      <c r="Y932" s="127"/>
      <c r="Z932" s="127"/>
      <c r="AA932" s="127"/>
      <c r="AB932" s="127"/>
      <c r="AC932" s="127"/>
      <c r="AD932" s="127"/>
      <c r="AE932" s="127"/>
      <c r="AF932" s="127"/>
      <c r="AG932" s="127"/>
    </row>
    <row r="933" spans="10:33">
      <c r="J933" s="6"/>
      <c r="P933"/>
      <c r="S933" s="1"/>
      <c r="T933" s="1"/>
      <c r="U933" s="1"/>
      <c r="V933" s="127"/>
      <c r="W933" s="127"/>
      <c r="X933" s="127"/>
      <c r="Y933" s="127"/>
      <c r="Z933" s="127"/>
      <c r="AA933" s="127"/>
      <c r="AB933" s="127"/>
      <c r="AC933" s="127"/>
      <c r="AD933" s="127"/>
      <c r="AE933" s="127"/>
      <c r="AF933" s="127"/>
      <c r="AG933" s="127"/>
    </row>
    <row r="934" spans="10:33">
      <c r="J934" s="6"/>
      <c r="P934"/>
      <c r="S934" s="1"/>
      <c r="T934" s="1"/>
      <c r="U934" s="1"/>
      <c r="V934" s="127"/>
      <c r="W934" s="127"/>
      <c r="X934" s="127"/>
      <c r="Y934" s="127"/>
      <c r="Z934" s="127"/>
      <c r="AA934" s="127"/>
      <c r="AB934" s="127"/>
      <c r="AC934" s="127"/>
      <c r="AD934" s="127"/>
      <c r="AE934" s="127"/>
      <c r="AF934" s="127"/>
      <c r="AG934" s="127"/>
    </row>
    <row r="935" spans="10:33">
      <c r="J935" s="6"/>
      <c r="P935"/>
      <c r="S935" s="1"/>
      <c r="T935" s="1"/>
      <c r="U935" s="1"/>
      <c r="V935" s="127"/>
      <c r="W935" s="127"/>
      <c r="X935" s="127"/>
      <c r="Y935" s="127"/>
      <c r="Z935" s="127"/>
      <c r="AA935" s="127"/>
      <c r="AB935" s="127"/>
      <c r="AC935" s="127"/>
      <c r="AD935" s="127"/>
      <c r="AE935" s="127"/>
      <c r="AF935" s="127"/>
      <c r="AG935" s="127"/>
    </row>
    <row r="936" spans="10:33">
      <c r="J936" s="6"/>
      <c r="P936"/>
      <c r="S936" s="1"/>
      <c r="T936" s="1"/>
      <c r="U936" s="1"/>
      <c r="V936" s="127"/>
      <c r="W936" s="127"/>
      <c r="X936" s="127"/>
      <c r="Y936" s="127"/>
      <c r="Z936" s="127"/>
      <c r="AA936" s="127"/>
      <c r="AB936" s="127"/>
      <c r="AC936" s="127"/>
      <c r="AD936" s="127"/>
      <c r="AE936" s="127"/>
      <c r="AF936" s="127"/>
      <c r="AG936" s="127"/>
    </row>
    <row r="937" spans="10:33">
      <c r="J937" s="6"/>
      <c r="P937"/>
      <c r="S937" s="1"/>
      <c r="T937" s="1"/>
      <c r="U937" s="1"/>
      <c r="V937" s="127"/>
      <c r="W937" s="127"/>
      <c r="X937" s="127"/>
      <c r="Y937" s="127"/>
      <c r="Z937" s="127"/>
      <c r="AA937" s="127"/>
      <c r="AB937" s="127"/>
      <c r="AC937" s="127"/>
      <c r="AD937" s="127"/>
      <c r="AE937" s="127"/>
      <c r="AF937" s="127"/>
      <c r="AG937" s="127"/>
    </row>
    <row r="938" spans="10:33">
      <c r="J938" s="6"/>
      <c r="P938"/>
      <c r="S938" s="1"/>
      <c r="T938" s="1"/>
      <c r="U938" s="1"/>
      <c r="V938" s="127"/>
      <c r="W938" s="127"/>
      <c r="X938" s="127"/>
      <c r="Y938" s="127"/>
      <c r="Z938" s="127"/>
      <c r="AA938" s="127"/>
      <c r="AB938" s="127"/>
      <c r="AC938" s="127"/>
      <c r="AD938" s="127"/>
      <c r="AE938" s="127"/>
      <c r="AF938" s="127"/>
      <c r="AG938" s="127"/>
    </row>
    <row r="939" spans="10:33">
      <c r="J939" s="6"/>
      <c r="P939"/>
      <c r="S939" s="1"/>
      <c r="T939" s="1"/>
      <c r="U939" s="1"/>
      <c r="V939" s="127"/>
      <c r="W939" s="127"/>
      <c r="X939" s="127"/>
      <c r="Y939" s="127"/>
      <c r="Z939" s="127"/>
      <c r="AA939" s="127"/>
      <c r="AB939" s="127"/>
      <c r="AC939" s="127"/>
      <c r="AD939" s="127"/>
      <c r="AE939" s="127"/>
      <c r="AF939" s="127"/>
      <c r="AG939" s="127"/>
    </row>
    <row r="940" spans="10:33">
      <c r="J940" s="6"/>
      <c r="P940"/>
      <c r="S940" s="1"/>
      <c r="T940" s="1"/>
      <c r="U940" s="1"/>
      <c r="V940" s="127"/>
      <c r="W940" s="127"/>
      <c r="X940" s="127"/>
      <c r="Y940" s="127"/>
      <c r="Z940" s="127"/>
      <c r="AA940" s="127"/>
      <c r="AB940" s="127"/>
      <c r="AC940" s="127"/>
      <c r="AD940" s="127"/>
      <c r="AE940" s="127"/>
      <c r="AF940" s="127"/>
      <c r="AG940" s="127"/>
    </row>
    <row r="941" spans="10:33">
      <c r="J941" s="6"/>
      <c r="P941"/>
      <c r="S941" s="1"/>
      <c r="T941" s="1"/>
      <c r="U941" s="1"/>
      <c r="V941" s="127"/>
      <c r="W941" s="127"/>
      <c r="X941" s="127"/>
      <c r="Y941" s="127"/>
      <c r="Z941" s="127"/>
      <c r="AA941" s="127"/>
      <c r="AB941" s="127"/>
      <c r="AC941" s="127"/>
      <c r="AD941" s="127"/>
      <c r="AE941" s="127"/>
      <c r="AF941" s="127"/>
      <c r="AG941" s="127"/>
    </row>
    <row r="942" spans="10:33">
      <c r="J942" s="6"/>
      <c r="P942"/>
      <c r="S942" s="1"/>
      <c r="T942" s="1"/>
      <c r="U942" s="1"/>
      <c r="V942" s="127"/>
      <c r="W942" s="127"/>
      <c r="X942" s="127"/>
      <c r="Y942" s="127"/>
      <c r="Z942" s="127"/>
      <c r="AA942" s="127"/>
      <c r="AB942" s="127"/>
      <c r="AC942" s="127"/>
      <c r="AD942" s="127"/>
      <c r="AE942" s="127"/>
      <c r="AF942" s="127"/>
      <c r="AG942" s="127"/>
    </row>
    <row r="943" spans="10:33">
      <c r="J943" s="6"/>
      <c r="P943"/>
      <c r="S943" s="1"/>
      <c r="T943" s="1"/>
      <c r="U943" s="1"/>
      <c r="V943" s="127"/>
      <c r="W943" s="127"/>
      <c r="X943" s="127"/>
      <c r="Y943" s="127"/>
      <c r="Z943" s="127"/>
      <c r="AA943" s="127"/>
      <c r="AB943" s="127"/>
      <c r="AC943" s="127"/>
      <c r="AD943" s="127"/>
      <c r="AE943" s="127"/>
      <c r="AF943" s="127"/>
      <c r="AG943" s="127"/>
    </row>
    <row r="944" spans="10:33">
      <c r="J944" s="6"/>
      <c r="P944"/>
      <c r="S944" s="1"/>
      <c r="T944" s="1"/>
      <c r="U944" s="1"/>
      <c r="V944" s="127"/>
      <c r="W944" s="127"/>
      <c r="X944" s="127"/>
      <c r="Y944" s="127"/>
      <c r="Z944" s="127"/>
      <c r="AA944" s="127"/>
      <c r="AB944" s="127"/>
      <c r="AC944" s="127"/>
      <c r="AD944" s="127"/>
      <c r="AE944" s="127"/>
      <c r="AF944" s="127"/>
      <c r="AG944" s="127"/>
    </row>
    <row r="945" spans="10:33">
      <c r="J945" s="6"/>
      <c r="P945"/>
      <c r="S945" s="1"/>
      <c r="T945" s="1"/>
      <c r="U945" s="1"/>
      <c r="V945" s="127"/>
      <c r="W945" s="127"/>
      <c r="X945" s="127"/>
      <c r="Y945" s="127"/>
      <c r="Z945" s="127"/>
      <c r="AA945" s="127"/>
      <c r="AB945" s="127"/>
      <c r="AC945" s="127"/>
      <c r="AD945" s="127"/>
      <c r="AE945" s="127"/>
      <c r="AF945" s="127"/>
      <c r="AG945" s="127"/>
    </row>
    <row r="946" spans="10:33">
      <c r="J946" s="6"/>
      <c r="P946"/>
      <c r="S946" s="1"/>
      <c r="T946" s="1"/>
      <c r="U946" s="1"/>
      <c r="V946" s="127"/>
      <c r="W946" s="127"/>
      <c r="X946" s="127"/>
      <c r="Y946" s="127"/>
      <c r="Z946" s="127"/>
      <c r="AA946" s="127"/>
      <c r="AB946" s="127"/>
      <c r="AC946" s="127"/>
      <c r="AD946" s="127"/>
      <c r="AE946" s="127"/>
      <c r="AF946" s="127"/>
      <c r="AG946" s="127"/>
    </row>
    <row r="947" spans="10:33">
      <c r="J947" s="6"/>
      <c r="P947"/>
      <c r="S947" s="1"/>
      <c r="T947" s="1"/>
      <c r="U947" s="1"/>
      <c r="V947" s="127"/>
      <c r="W947" s="127"/>
      <c r="X947" s="127"/>
      <c r="Y947" s="127"/>
      <c r="Z947" s="127"/>
      <c r="AA947" s="127"/>
      <c r="AB947" s="127"/>
      <c r="AC947" s="127"/>
      <c r="AD947" s="127"/>
      <c r="AE947" s="127"/>
      <c r="AF947" s="127"/>
      <c r="AG947" s="127"/>
    </row>
    <row r="948" spans="10:33">
      <c r="J948" s="6"/>
      <c r="P948"/>
      <c r="S948" s="1"/>
      <c r="T948" s="1"/>
      <c r="U948" s="1"/>
      <c r="V948" s="127"/>
      <c r="W948" s="127"/>
      <c r="X948" s="127"/>
      <c r="Y948" s="127"/>
      <c r="Z948" s="127"/>
      <c r="AA948" s="127"/>
      <c r="AB948" s="127"/>
      <c r="AC948" s="127"/>
      <c r="AD948" s="127"/>
      <c r="AE948" s="127"/>
      <c r="AF948" s="127"/>
      <c r="AG948" s="127"/>
    </row>
    <row r="949" spans="10:33">
      <c r="J949" s="6"/>
      <c r="P949"/>
      <c r="S949" s="1"/>
      <c r="T949" s="1"/>
      <c r="U949" s="1"/>
      <c r="V949" s="127"/>
      <c r="W949" s="127"/>
      <c r="X949" s="127"/>
      <c r="Y949" s="127"/>
      <c r="Z949" s="127"/>
      <c r="AA949" s="127"/>
      <c r="AB949" s="127"/>
      <c r="AC949" s="127"/>
      <c r="AD949" s="127"/>
      <c r="AE949" s="127"/>
      <c r="AF949" s="127"/>
      <c r="AG949" s="127"/>
    </row>
    <row r="950" spans="10:33">
      <c r="J950" s="6"/>
      <c r="P950"/>
      <c r="S950" s="1"/>
      <c r="T950" s="1"/>
      <c r="U950" s="1"/>
      <c r="V950" s="127"/>
      <c r="W950" s="127"/>
      <c r="X950" s="127"/>
      <c r="Y950" s="127"/>
      <c r="Z950" s="127"/>
      <c r="AA950" s="127"/>
      <c r="AB950" s="127"/>
      <c r="AC950" s="127"/>
      <c r="AD950" s="127"/>
      <c r="AE950" s="127"/>
      <c r="AF950" s="127"/>
      <c r="AG950" s="127"/>
    </row>
    <row r="951" spans="10:33">
      <c r="J951" s="6"/>
      <c r="P951"/>
      <c r="S951" s="1"/>
      <c r="T951" s="1"/>
      <c r="U951" s="1"/>
      <c r="V951" s="127"/>
      <c r="W951" s="127"/>
      <c r="X951" s="127"/>
      <c r="Y951" s="127"/>
      <c r="Z951" s="127"/>
      <c r="AA951" s="127"/>
      <c r="AB951" s="127"/>
      <c r="AC951" s="127"/>
      <c r="AD951" s="127"/>
      <c r="AE951" s="127"/>
      <c r="AF951" s="127"/>
      <c r="AG951" s="127"/>
    </row>
    <row r="952" spans="10:33">
      <c r="J952" s="6"/>
      <c r="P952"/>
      <c r="S952" s="1"/>
      <c r="T952" s="1"/>
      <c r="U952" s="1"/>
      <c r="V952" s="127"/>
      <c r="W952" s="127"/>
      <c r="X952" s="127"/>
      <c r="Y952" s="127"/>
      <c r="Z952" s="127"/>
      <c r="AA952" s="127"/>
      <c r="AB952" s="127"/>
      <c r="AC952" s="127"/>
      <c r="AD952" s="127"/>
      <c r="AE952" s="127"/>
      <c r="AF952" s="127"/>
      <c r="AG952" s="127"/>
    </row>
    <row r="953" spans="10:33">
      <c r="J953" s="6"/>
      <c r="P953"/>
      <c r="S953" s="1"/>
      <c r="T953" s="1"/>
      <c r="U953" s="1"/>
      <c r="V953" s="127"/>
      <c r="W953" s="127"/>
      <c r="X953" s="127"/>
      <c r="Y953" s="127"/>
      <c r="Z953" s="127"/>
      <c r="AA953" s="127"/>
      <c r="AB953" s="127"/>
      <c r="AC953" s="127"/>
      <c r="AD953" s="127"/>
      <c r="AE953" s="127"/>
      <c r="AF953" s="127"/>
      <c r="AG953" s="127"/>
    </row>
    <row r="954" spans="10:33">
      <c r="J954" s="6"/>
      <c r="P954"/>
      <c r="S954" s="1"/>
      <c r="T954" s="1"/>
      <c r="U954" s="1"/>
      <c r="V954" s="127"/>
      <c r="W954" s="127"/>
      <c r="X954" s="127"/>
      <c r="Y954" s="127"/>
      <c r="Z954" s="127"/>
      <c r="AA954" s="127"/>
      <c r="AB954" s="127"/>
      <c r="AC954" s="127"/>
      <c r="AD954" s="127"/>
      <c r="AE954" s="127"/>
      <c r="AF954" s="127"/>
      <c r="AG954" s="127"/>
    </row>
    <row r="955" spans="10:33">
      <c r="J955" s="6"/>
      <c r="P955"/>
      <c r="S955" s="1"/>
      <c r="T955" s="1"/>
      <c r="U955" s="1"/>
      <c r="V955" s="127"/>
      <c r="W955" s="127"/>
      <c r="X955" s="127"/>
      <c r="Y955" s="127"/>
      <c r="Z955" s="127"/>
      <c r="AA955" s="127"/>
      <c r="AB955" s="127"/>
      <c r="AC955" s="127"/>
      <c r="AD955" s="127"/>
      <c r="AE955" s="127"/>
      <c r="AF955" s="127"/>
      <c r="AG955" s="127"/>
    </row>
    <row r="956" spans="10:33">
      <c r="J956" s="6"/>
      <c r="P956"/>
      <c r="S956" s="1"/>
      <c r="T956" s="1"/>
      <c r="U956" s="1"/>
      <c r="V956" s="127"/>
      <c r="W956" s="127"/>
      <c r="X956" s="127"/>
      <c r="Y956" s="127"/>
      <c r="Z956" s="127"/>
      <c r="AA956" s="127"/>
      <c r="AB956" s="127"/>
      <c r="AC956" s="127"/>
      <c r="AD956" s="127"/>
      <c r="AE956" s="127"/>
      <c r="AF956" s="127"/>
      <c r="AG956" s="127"/>
    </row>
    <row r="957" spans="10:33">
      <c r="J957" s="6"/>
      <c r="P957"/>
      <c r="S957" s="1"/>
      <c r="T957" s="1"/>
      <c r="U957" s="1"/>
      <c r="V957" s="127"/>
      <c r="W957" s="127"/>
      <c r="X957" s="127"/>
      <c r="Y957" s="127"/>
      <c r="Z957" s="127"/>
      <c r="AA957" s="127"/>
      <c r="AB957" s="127"/>
      <c r="AC957" s="127"/>
      <c r="AD957" s="127"/>
      <c r="AE957" s="127"/>
      <c r="AF957" s="127"/>
      <c r="AG957" s="127"/>
    </row>
    <row r="958" spans="10:33">
      <c r="J958" s="6"/>
      <c r="P958"/>
      <c r="S958" s="1"/>
      <c r="T958" s="1"/>
      <c r="U958" s="1"/>
      <c r="V958" s="127"/>
      <c r="W958" s="127"/>
      <c r="X958" s="127"/>
      <c r="Y958" s="127"/>
      <c r="Z958" s="127"/>
      <c r="AA958" s="127"/>
      <c r="AB958" s="127"/>
      <c r="AC958" s="127"/>
      <c r="AD958" s="127"/>
      <c r="AE958" s="127"/>
      <c r="AF958" s="127"/>
      <c r="AG958" s="127"/>
    </row>
    <row r="959" spans="10:33">
      <c r="J959" s="6"/>
      <c r="P959"/>
      <c r="S959" s="1"/>
      <c r="T959" s="1"/>
      <c r="U959" s="1"/>
      <c r="V959" s="127"/>
      <c r="W959" s="127"/>
      <c r="X959" s="127"/>
      <c r="Y959" s="127"/>
      <c r="Z959" s="127"/>
      <c r="AA959" s="127"/>
      <c r="AB959" s="127"/>
      <c r="AC959" s="127"/>
      <c r="AD959" s="127"/>
      <c r="AE959" s="127"/>
      <c r="AF959" s="127"/>
      <c r="AG959" s="127"/>
    </row>
    <row r="960" spans="10:33">
      <c r="J960" s="6"/>
      <c r="P960"/>
      <c r="S960" s="1"/>
      <c r="T960" s="1"/>
      <c r="U960" s="1"/>
      <c r="V960" s="127"/>
      <c r="W960" s="127"/>
      <c r="X960" s="127"/>
      <c r="Y960" s="127"/>
      <c r="Z960" s="127"/>
      <c r="AA960" s="127"/>
      <c r="AB960" s="127"/>
      <c r="AC960" s="127"/>
      <c r="AD960" s="127"/>
      <c r="AE960" s="127"/>
      <c r="AF960" s="127"/>
      <c r="AG960" s="127"/>
    </row>
    <row r="961" spans="10:33">
      <c r="J961" s="6"/>
      <c r="P961"/>
      <c r="S961" s="1"/>
      <c r="T961" s="1"/>
      <c r="U961" s="1"/>
      <c r="V961" s="127"/>
      <c r="W961" s="127"/>
      <c r="X961" s="127"/>
      <c r="Y961" s="127"/>
      <c r="Z961" s="127"/>
      <c r="AA961" s="127"/>
      <c r="AB961" s="127"/>
      <c r="AC961" s="127"/>
      <c r="AD961" s="127"/>
      <c r="AE961" s="127"/>
      <c r="AF961" s="127"/>
      <c r="AG961" s="127"/>
    </row>
    <row r="962" spans="10:33">
      <c r="J962" s="6"/>
      <c r="P962"/>
      <c r="S962" s="1"/>
      <c r="T962" s="1"/>
      <c r="U962" s="1"/>
      <c r="V962" s="127"/>
      <c r="W962" s="127"/>
      <c r="X962" s="127"/>
      <c r="Y962" s="127"/>
      <c r="Z962" s="127"/>
      <c r="AA962" s="127"/>
      <c r="AB962" s="127"/>
      <c r="AC962" s="127"/>
      <c r="AD962" s="127"/>
      <c r="AE962" s="127"/>
      <c r="AF962" s="127"/>
      <c r="AG962" s="127"/>
    </row>
    <row r="963" spans="10:33">
      <c r="J963" s="6"/>
      <c r="P963"/>
      <c r="S963" s="1"/>
      <c r="T963" s="1"/>
      <c r="U963" s="1"/>
      <c r="V963" s="127"/>
      <c r="W963" s="127"/>
      <c r="X963" s="127"/>
      <c r="Y963" s="127"/>
      <c r="Z963" s="127"/>
      <c r="AA963" s="127"/>
      <c r="AB963" s="127"/>
      <c r="AC963" s="127"/>
      <c r="AD963" s="127"/>
      <c r="AE963" s="127"/>
      <c r="AF963" s="127"/>
      <c r="AG963" s="127"/>
    </row>
    <row r="964" spans="10:33">
      <c r="J964" s="6"/>
      <c r="P964"/>
      <c r="S964" s="1"/>
      <c r="T964" s="1"/>
      <c r="U964" s="1"/>
      <c r="V964" s="127"/>
      <c r="W964" s="127"/>
      <c r="X964" s="127"/>
      <c r="Y964" s="127"/>
      <c r="Z964" s="127"/>
      <c r="AA964" s="127"/>
      <c r="AB964" s="127"/>
      <c r="AC964" s="127"/>
      <c r="AD964" s="127"/>
      <c r="AE964" s="127"/>
      <c r="AF964" s="127"/>
      <c r="AG964" s="127"/>
    </row>
    <row r="965" spans="10:33">
      <c r="J965" s="6"/>
      <c r="P965"/>
      <c r="S965" s="1"/>
      <c r="T965" s="1"/>
      <c r="U965" s="1"/>
      <c r="V965" s="127"/>
      <c r="W965" s="127"/>
      <c r="X965" s="127"/>
      <c r="Y965" s="127"/>
      <c r="Z965" s="127"/>
      <c r="AA965" s="127"/>
      <c r="AB965" s="127"/>
      <c r="AC965" s="127"/>
      <c r="AD965" s="127"/>
      <c r="AE965" s="127"/>
      <c r="AF965" s="127"/>
      <c r="AG965" s="127"/>
    </row>
    <row r="966" spans="10:33">
      <c r="J966" s="6"/>
      <c r="P966"/>
      <c r="S966" s="1"/>
      <c r="T966" s="1"/>
      <c r="U966" s="1"/>
      <c r="V966" s="127"/>
      <c r="W966" s="127"/>
      <c r="X966" s="127"/>
      <c r="Y966" s="127"/>
      <c r="Z966" s="127"/>
      <c r="AA966" s="127"/>
      <c r="AB966" s="127"/>
      <c r="AC966" s="127"/>
      <c r="AD966" s="127"/>
      <c r="AE966" s="127"/>
      <c r="AF966" s="127"/>
      <c r="AG966" s="127"/>
    </row>
    <row r="967" spans="10:33">
      <c r="J967" s="6"/>
      <c r="P967"/>
      <c r="S967" s="1"/>
      <c r="T967" s="1"/>
      <c r="U967" s="1"/>
      <c r="V967" s="127"/>
      <c r="W967" s="127"/>
      <c r="X967" s="127"/>
      <c r="Y967" s="127"/>
      <c r="Z967" s="127"/>
      <c r="AA967" s="127"/>
      <c r="AB967" s="127"/>
      <c r="AC967" s="127"/>
      <c r="AD967" s="127"/>
      <c r="AE967" s="127"/>
      <c r="AF967" s="127"/>
      <c r="AG967" s="127"/>
    </row>
    <row r="968" spans="10:33">
      <c r="J968" s="6"/>
      <c r="P968"/>
      <c r="S968" s="1"/>
      <c r="T968" s="1"/>
      <c r="U968" s="1"/>
      <c r="V968" s="127"/>
      <c r="W968" s="127"/>
      <c r="X968" s="127"/>
      <c r="Y968" s="127"/>
      <c r="Z968" s="127"/>
      <c r="AA968" s="127"/>
      <c r="AB968" s="127"/>
      <c r="AC968" s="127"/>
      <c r="AD968" s="127"/>
      <c r="AE968" s="127"/>
      <c r="AF968" s="127"/>
      <c r="AG968" s="127"/>
    </row>
    <row r="969" spans="10:33">
      <c r="J969" s="6"/>
      <c r="P969"/>
      <c r="S969" s="1"/>
      <c r="T969" s="1"/>
      <c r="U969" s="1"/>
      <c r="V969" s="127"/>
      <c r="W969" s="127"/>
      <c r="X969" s="127"/>
      <c r="Y969" s="127"/>
      <c r="Z969" s="127"/>
      <c r="AA969" s="127"/>
      <c r="AB969" s="127"/>
      <c r="AC969" s="127"/>
      <c r="AD969" s="127"/>
      <c r="AE969" s="127"/>
      <c r="AF969" s="127"/>
      <c r="AG969" s="127"/>
    </row>
    <row r="970" spans="10:33">
      <c r="J970" s="6"/>
      <c r="P970"/>
      <c r="S970" s="1"/>
      <c r="T970" s="1"/>
      <c r="U970" s="1"/>
      <c r="V970" s="127"/>
      <c r="W970" s="127"/>
      <c r="X970" s="127"/>
      <c r="Y970" s="127"/>
      <c r="Z970" s="127"/>
      <c r="AA970" s="127"/>
      <c r="AB970" s="127"/>
      <c r="AC970" s="127"/>
      <c r="AD970" s="127"/>
      <c r="AE970" s="127"/>
      <c r="AF970" s="127"/>
      <c r="AG970" s="127"/>
    </row>
    <row r="971" spans="10:33">
      <c r="J971" s="6"/>
      <c r="P971"/>
      <c r="S971" s="1"/>
      <c r="T971" s="1"/>
      <c r="U971" s="1"/>
      <c r="V971" s="127"/>
      <c r="W971" s="127"/>
      <c r="X971" s="127"/>
      <c r="Y971" s="127"/>
      <c r="Z971" s="127"/>
      <c r="AA971" s="127"/>
      <c r="AB971" s="127"/>
      <c r="AC971" s="127"/>
      <c r="AD971" s="127"/>
      <c r="AE971" s="127"/>
      <c r="AF971" s="127"/>
      <c r="AG971" s="127"/>
    </row>
    <row r="972" spans="10:33">
      <c r="J972" s="6"/>
      <c r="P972"/>
      <c r="S972" s="1"/>
      <c r="T972" s="1"/>
      <c r="U972" s="1"/>
      <c r="V972" s="127"/>
      <c r="W972" s="127"/>
      <c r="X972" s="127"/>
      <c r="Y972" s="127"/>
      <c r="Z972" s="127"/>
      <c r="AA972" s="127"/>
      <c r="AB972" s="127"/>
      <c r="AC972" s="127"/>
      <c r="AD972" s="127"/>
      <c r="AE972" s="127"/>
      <c r="AF972" s="127"/>
      <c r="AG972" s="127"/>
    </row>
    <row r="973" spans="10:33">
      <c r="J973" s="6"/>
      <c r="P973"/>
      <c r="S973" s="1"/>
      <c r="T973" s="1"/>
      <c r="U973" s="1"/>
      <c r="V973" s="127"/>
      <c r="W973" s="127"/>
      <c r="X973" s="127"/>
      <c r="Y973" s="127"/>
      <c r="Z973" s="127"/>
      <c r="AA973" s="127"/>
      <c r="AB973" s="127"/>
      <c r="AC973" s="127"/>
      <c r="AD973" s="127"/>
      <c r="AE973" s="127"/>
      <c r="AF973" s="127"/>
      <c r="AG973" s="127"/>
    </row>
    <row r="974" spans="10:33">
      <c r="J974" s="6"/>
      <c r="P974"/>
      <c r="S974" s="1"/>
      <c r="T974" s="1"/>
      <c r="U974" s="1"/>
      <c r="V974" s="127"/>
      <c r="W974" s="127"/>
      <c r="X974" s="127"/>
      <c r="Y974" s="127"/>
      <c r="Z974" s="127"/>
      <c r="AA974" s="127"/>
      <c r="AB974" s="127"/>
      <c r="AC974" s="127"/>
      <c r="AD974" s="127"/>
      <c r="AE974" s="127"/>
      <c r="AF974" s="127"/>
      <c r="AG974" s="127"/>
    </row>
    <row r="975" spans="10:33">
      <c r="J975" s="6"/>
      <c r="P975"/>
      <c r="S975" s="1"/>
      <c r="T975" s="1"/>
      <c r="U975" s="1"/>
      <c r="V975" s="127"/>
      <c r="W975" s="127"/>
      <c r="X975" s="127"/>
      <c r="Y975" s="127"/>
      <c r="Z975" s="127"/>
      <c r="AA975" s="127"/>
      <c r="AB975" s="127"/>
      <c r="AC975" s="127"/>
      <c r="AD975" s="127"/>
      <c r="AE975" s="127"/>
      <c r="AF975" s="127"/>
      <c r="AG975" s="127"/>
    </row>
    <row r="976" spans="10:33">
      <c r="J976" s="6"/>
      <c r="P976"/>
      <c r="S976" s="1"/>
      <c r="T976" s="1"/>
      <c r="U976" s="1"/>
      <c r="V976" s="127"/>
      <c r="W976" s="127"/>
      <c r="X976" s="127"/>
      <c r="Y976" s="127"/>
      <c r="Z976" s="127"/>
      <c r="AA976" s="127"/>
      <c r="AB976" s="127"/>
      <c r="AC976" s="127"/>
      <c r="AD976" s="127"/>
      <c r="AE976" s="127"/>
      <c r="AF976" s="127"/>
      <c r="AG976" s="127"/>
    </row>
    <row r="977" spans="10:33">
      <c r="J977" s="6"/>
      <c r="P977"/>
      <c r="S977" s="1"/>
      <c r="T977" s="1"/>
      <c r="U977" s="1"/>
      <c r="V977" s="127"/>
      <c r="W977" s="127"/>
      <c r="X977" s="127"/>
      <c r="Y977" s="127"/>
      <c r="Z977" s="127"/>
      <c r="AA977" s="127"/>
      <c r="AB977" s="127"/>
      <c r="AC977" s="127"/>
      <c r="AD977" s="127"/>
      <c r="AE977" s="127"/>
      <c r="AF977" s="127"/>
      <c r="AG977" s="127"/>
    </row>
    <row r="978" spans="10:33">
      <c r="J978" s="6"/>
      <c r="P978"/>
      <c r="S978" s="1"/>
      <c r="T978" s="1"/>
      <c r="U978" s="1"/>
      <c r="V978" s="127"/>
      <c r="W978" s="127"/>
      <c r="X978" s="127"/>
      <c r="Y978" s="127"/>
      <c r="Z978" s="127"/>
      <c r="AA978" s="127"/>
      <c r="AB978" s="127"/>
      <c r="AC978" s="127"/>
      <c r="AD978" s="127"/>
      <c r="AE978" s="127"/>
      <c r="AF978" s="127"/>
      <c r="AG978" s="127"/>
    </row>
    <row r="979" spans="10:33">
      <c r="S979" s="1"/>
      <c r="T979" s="1"/>
      <c r="U979" s="1"/>
      <c r="V979" s="127"/>
      <c r="W979" s="127"/>
      <c r="X979" s="127"/>
      <c r="Y979" s="127"/>
      <c r="Z979" s="127"/>
      <c r="AA979" s="127"/>
      <c r="AB979" s="127"/>
      <c r="AC979" s="127"/>
      <c r="AD979" s="127"/>
      <c r="AE979" s="127"/>
      <c r="AF979" s="127"/>
      <c r="AG979" s="127"/>
    </row>
    <row r="980" spans="10:33">
      <c r="J980" s="6"/>
      <c r="P980"/>
      <c r="S980" s="1"/>
      <c r="T980" s="1"/>
      <c r="U980" s="1"/>
      <c r="V980" s="127"/>
      <c r="W980" s="127"/>
      <c r="X980" s="127"/>
      <c r="Y980" s="127"/>
      <c r="Z980" s="127"/>
      <c r="AA980" s="127"/>
      <c r="AB980" s="127"/>
      <c r="AC980" s="127"/>
      <c r="AD980" s="127"/>
      <c r="AE980" s="127"/>
      <c r="AF980" s="127"/>
      <c r="AG980" s="127"/>
    </row>
    <row r="981" spans="10:33">
      <c r="J981" s="6"/>
      <c r="P981"/>
      <c r="S981" s="1"/>
      <c r="T981" s="1"/>
      <c r="U981" s="1"/>
      <c r="V981" s="127"/>
      <c r="W981" s="127"/>
      <c r="X981" s="127"/>
      <c r="Y981" s="127"/>
      <c r="Z981" s="127"/>
      <c r="AA981" s="127"/>
      <c r="AB981" s="127"/>
      <c r="AC981" s="127"/>
      <c r="AD981" s="127"/>
      <c r="AE981" s="127"/>
      <c r="AF981" s="127"/>
      <c r="AG981" s="127"/>
    </row>
    <row r="982" spans="10:33">
      <c r="J982" s="6"/>
      <c r="P982"/>
      <c r="S982" s="1"/>
      <c r="T982" s="1"/>
      <c r="U982" s="1"/>
      <c r="V982" s="127"/>
      <c r="W982" s="127"/>
      <c r="X982" s="127"/>
      <c r="Y982" s="127"/>
      <c r="Z982" s="127"/>
      <c r="AA982" s="127"/>
      <c r="AB982" s="127"/>
      <c r="AC982" s="127"/>
      <c r="AD982" s="127"/>
      <c r="AE982" s="127"/>
      <c r="AF982" s="127"/>
      <c r="AG982" s="127"/>
    </row>
    <row r="983" spans="10:33">
      <c r="J983" s="6"/>
      <c r="P983"/>
      <c r="S983" s="1"/>
      <c r="T983" s="1"/>
      <c r="U983" s="1"/>
      <c r="V983" s="127"/>
      <c r="W983" s="127"/>
      <c r="X983" s="127"/>
      <c r="Y983" s="127"/>
      <c r="Z983" s="127"/>
      <c r="AA983" s="127"/>
      <c r="AB983" s="127"/>
      <c r="AC983" s="127"/>
      <c r="AD983" s="127"/>
      <c r="AE983" s="127"/>
      <c r="AF983" s="127"/>
      <c r="AG983" s="127"/>
    </row>
    <row r="984" spans="10:33">
      <c r="J984" s="6"/>
      <c r="P984"/>
      <c r="S984" s="1"/>
      <c r="T984" s="1"/>
      <c r="U984" s="1"/>
      <c r="V984" s="127"/>
      <c r="W984" s="127"/>
      <c r="X984" s="127"/>
      <c r="Y984" s="127"/>
      <c r="Z984" s="127"/>
      <c r="AA984" s="127"/>
      <c r="AB984" s="127"/>
      <c r="AC984" s="127"/>
      <c r="AD984" s="127"/>
      <c r="AE984" s="127"/>
      <c r="AF984" s="127"/>
      <c r="AG984" s="127"/>
    </row>
    <row r="985" spans="10:33">
      <c r="J985" s="6"/>
      <c r="P985"/>
      <c r="S985" s="1"/>
      <c r="T985" s="1"/>
      <c r="U985" s="1"/>
      <c r="V985" s="127"/>
      <c r="W985" s="127"/>
      <c r="X985" s="127"/>
      <c r="Y985" s="127"/>
      <c r="Z985" s="127"/>
      <c r="AA985" s="127"/>
      <c r="AB985" s="127"/>
      <c r="AC985" s="127"/>
      <c r="AD985" s="127"/>
      <c r="AE985" s="127"/>
      <c r="AF985" s="127"/>
      <c r="AG985" s="127"/>
    </row>
    <row r="986" spans="10:33">
      <c r="J986" s="6"/>
      <c r="P986"/>
      <c r="S986" s="1"/>
      <c r="T986" s="1"/>
      <c r="U986" s="1"/>
      <c r="V986" s="127"/>
      <c r="W986" s="127"/>
      <c r="X986" s="127"/>
      <c r="Y986" s="127"/>
      <c r="Z986" s="127"/>
      <c r="AA986" s="127"/>
      <c r="AB986" s="127"/>
      <c r="AC986" s="127"/>
      <c r="AD986" s="127"/>
      <c r="AE986" s="127"/>
      <c r="AF986" s="127"/>
      <c r="AG986" s="127"/>
    </row>
    <row r="987" spans="10:33">
      <c r="J987" s="6"/>
      <c r="P987"/>
      <c r="S987" s="1"/>
      <c r="T987" s="1"/>
      <c r="U987" s="1"/>
      <c r="V987" s="127"/>
      <c r="W987" s="127"/>
      <c r="X987" s="127"/>
      <c r="Y987" s="127"/>
      <c r="Z987" s="127"/>
      <c r="AA987" s="127"/>
      <c r="AB987" s="127"/>
      <c r="AC987" s="127"/>
      <c r="AD987" s="127"/>
      <c r="AE987" s="127"/>
      <c r="AF987" s="127"/>
      <c r="AG987" s="127"/>
    </row>
    <row r="988" spans="10:33">
      <c r="J988" s="6"/>
      <c r="P988"/>
      <c r="S988" s="1"/>
      <c r="T988" s="1"/>
      <c r="U988" s="1"/>
      <c r="V988" s="127"/>
      <c r="W988" s="127"/>
      <c r="X988" s="127"/>
      <c r="Y988" s="127"/>
      <c r="Z988" s="127"/>
      <c r="AA988" s="127"/>
      <c r="AB988" s="127"/>
      <c r="AC988" s="127"/>
      <c r="AD988" s="127"/>
      <c r="AE988" s="127"/>
      <c r="AF988" s="127"/>
      <c r="AG988" s="127"/>
    </row>
    <row r="989" spans="10:33">
      <c r="J989" s="6"/>
      <c r="P989"/>
      <c r="S989" s="1"/>
      <c r="T989" s="1"/>
      <c r="U989" s="1"/>
      <c r="V989" s="127"/>
      <c r="W989" s="127"/>
      <c r="X989" s="127"/>
      <c r="Y989" s="127"/>
      <c r="Z989" s="127"/>
      <c r="AA989" s="127"/>
      <c r="AB989" s="127"/>
      <c r="AC989" s="127"/>
      <c r="AD989" s="127"/>
      <c r="AE989" s="127"/>
      <c r="AF989" s="127"/>
      <c r="AG989" s="127"/>
    </row>
    <row r="990" spans="10:33">
      <c r="J990" s="6"/>
      <c r="P990"/>
      <c r="S990" s="1"/>
      <c r="T990" s="1"/>
      <c r="U990" s="1"/>
      <c r="V990" s="127"/>
      <c r="W990" s="127"/>
      <c r="X990" s="127"/>
      <c r="Y990" s="127"/>
      <c r="Z990" s="127"/>
      <c r="AA990" s="127"/>
      <c r="AB990" s="127"/>
      <c r="AC990" s="127"/>
      <c r="AD990" s="127"/>
      <c r="AE990" s="127"/>
      <c r="AF990" s="127"/>
      <c r="AG990" s="127"/>
    </row>
    <row r="991" spans="10:33">
      <c r="J991" s="6"/>
      <c r="P991"/>
      <c r="S991" s="1"/>
      <c r="T991" s="1"/>
      <c r="U991" s="1"/>
      <c r="V991" s="127"/>
      <c r="W991" s="127"/>
      <c r="X991" s="127"/>
      <c r="Y991" s="127"/>
      <c r="Z991" s="127"/>
      <c r="AA991" s="127"/>
      <c r="AB991" s="127"/>
      <c r="AC991" s="127"/>
      <c r="AD991" s="127"/>
      <c r="AE991" s="127"/>
      <c r="AF991" s="127"/>
      <c r="AG991" s="127"/>
    </row>
    <row r="992" spans="10:33">
      <c r="J992" s="6"/>
      <c r="P992"/>
      <c r="S992" s="1"/>
      <c r="T992" s="1"/>
      <c r="U992" s="1"/>
      <c r="V992" s="127"/>
      <c r="W992" s="127"/>
      <c r="X992" s="127"/>
      <c r="Y992" s="127"/>
      <c r="Z992" s="127"/>
      <c r="AA992" s="127"/>
      <c r="AB992" s="127"/>
      <c r="AC992" s="127"/>
      <c r="AD992" s="127"/>
      <c r="AE992" s="127"/>
      <c r="AF992" s="127"/>
      <c r="AG992" s="127"/>
    </row>
    <row r="993" spans="10:33">
      <c r="J993" s="6"/>
      <c r="P993"/>
      <c r="S993" s="1"/>
      <c r="T993" s="1"/>
      <c r="U993" s="1"/>
      <c r="V993" s="127"/>
      <c r="W993" s="127"/>
      <c r="X993" s="127"/>
      <c r="Y993" s="127"/>
      <c r="Z993" s="127"/>
      <c r="AA993" s="127"/>
      <c r="AB993" s="127"/>
      <c r="AC993" s="127"/>
      <c r="AD993" s="127"/>
      <c r="AE993" s="127"/>
      <c r="AF993" s="127"/>
      <c r="AG993" s="127"/>
    </row>
    <row r="994" spans="10:33">
      <c r="J994" s="6"/>
      <c r="P994"/>
      <c r="S994" s="1"/>
      <c r="T994" s="1"/>
      <c r="U994" s="1"/>
      <c r="V994" s="127"/>
      <c r="W994" s="127"/>
      <c r="X994" s="127"/>
      <c r="Y994" s="127"/>
      <c r="Z994" s="127"/>
      <c r="AA994" s="127"/>
      <c r="AB994" s="127"/>
      <c r="AC994" s="127"/>
      <c r="AD994" s="127"/>
      <c r="AE994" s="127"/>
      <c r="AF994" s="127"/>
      <c r="AG994" s="127"/>
    </row>
    <row r="995" spans="10:33">
      <c r="J995" s="6"/>
      <c r="P995"/>
      <c r="S995" s="1"/>
      <c r="T995" s="1"/>
      <c r="U995" s="1"/>
      <c r="V995" s="127"/>
      <c r="W995" s="127"/>
      <c r="X995" s="127"/>
      <c r="Y995" s="127"/>
      <c r="Z995" s="127"/>
      <c r="AA995" s="127"/>
      <c r="AB995" s="127"/>
      <c r="AC995" s="127"/>
      <c r="AD995" s="127"/>
      <c r="AE995" s="127"/>
      <c r="AF995" s="127"/>
      <c r="AG995" s="127"/>
    </row>
    <row r="996" spans="10:33">
      <c r="J996" s="6"/>
      <c r="P996"/>
      <c r="S996" s="1"/>
      <c r="T996" s="1"/>
      <c r="U996" s="1"/>
      <c r="V996" s="127"/>
      <c r="W996" s="127"/>
      <c r="X996" s="127"/>
      <c r="Y996" s="127"/>
      <c r="Z996" s="127"/>
      <c r="AA996" s="127"/>
      <c r="AB996" s="127"/>
      <c r="AC996" s="127"/>
      <c r="AD996" s="127"/>
      <c r="AE996" s="127"/>
      <c r="AF996" s="127"/>
      <c r="AG996" s="127"/>
    </row>
    <row r="997" spans="10:33">
      <c r="J997" s="6"/>
      <c r="P997"/>
      <c r="S997" s="1"/>
      <c r="T997" s="1"/>
      <c r="U997" s="1"/>
      <c r="V997" s="127"/>
      <c r="W997" s="127"/>
      <c r="X997" s="127"/>
      <c r="Y997" s="127"/>
      <c r="Z997" s="127"/>
      <c r="AA997" s="127"/>
      <c r="AB997" s="127"/>
      <c r="AC997" s="127"/>
      <c r="AD997" s="127"/>
      <c r="AE997" s="127"/>
      <c r="AF997" s="127"/>
      <c r="AG997" s="127"/>
    </row>
    <row r="998" spans="10:33">
      <c r="J998" s="6"/>
      <c r="P998"/>
      <c r="S998" s="1"/>
      <c r="T998" s="1"/>
      <c r="U998" s="1"/>
      <c r="V998" s="127"/>
      <c r="W998" s="127"/>
      <c r="X998" s="127"/>
      <c r="Y998" s="127"/>
      <c r="Z998" s="127"/>
      <c r="AA998" s="127"/>
      <c r="AB998" s="127"/>
      <c r="AC998" s="127"/>
      <c r="AD998" s="127"/>
      <c r="AE998" s="127"/>
      <c r="AF998" s="127"/>
      <c r="AG998" s="127"/>
    </row>
    <row r="999" spans="10:33">
      <c r="J999" s="6"/>
      <c r="P999"/>
      <c r="S999" s="1"/>
      <c r="T999" s="1"/>
      <c r="U999" s="1"/>
      <c r="V999" s="127"/>
      <c r="W999" s="127"/>
      <c r="X999" s="127"/>
      <c r="Y999" s="127"/>
      <c r="Z999" s="127"/>
      <c r="AA999" s="127"/>
      <c r="AB999" s="127"/>
      <c r="AC999" s="127"/>
      <c r="AD999" s="127"/>
      <c r="AE999" s="127"/>
      <c r="AF999" s="127"/>
      <c r="AG999" s="127"/>
    </row>
    <row r="1000" spans="10:33">
      <c r="J1000" s="6"/>
      <c r="P1000"/>
      <c r="S1000" s="1"/>
      <c r="T1000" s="1"/>
      <c r="U1000" s="1"/>
      <c r="V1000" s="127"/>
      <c r="W1000" s="127"/>
      <c r="X1000" s="127"/>
      <c r="Y1000" s="127"/>
      <c r="Z1000" s="127"/>
      <c r="AA1000" s="127"/>
      <c r="AB1000" s="127"/>
      <c r="AC1000" s="127"/>
      <c r="AD1000" s="127"/>
      <c r="AE1000" s="127"/>
      <c r="AF1000" s="127"/>
      <c r="AG1000" s="127"/>
    </row>
    <row r="1001" spans="10:33">
      <c r="J1001" s="6"/>
      <c r="P1001"/>
      <c r="S1001" s="1"/>
      <c r="T1001" s="1"/>
      <c r="U1001" s="1"/>
      <c r="V1001" s="127"/>
      <c r="W1001" s="127"/>
      <c r="X1001" s="127"/>
      <c r="Y1001" s="127"/>
      <c r="Z1001" s="127"/>
      <c r="AA1001" s="127"/>
      <c r="AB1001" s="127"/>
      <c r="AC1001" s="127"/>
      <c r="AD1001" s="127"/>
      <c r="AE1001" s="127"/>
      <c r="AF1001" s="127"/>
      <c r="AG1001" s="127"/>
    </row>
    <row r="1002" spans="10:33">
      <c r="J1002" s="6"/>
      <c r="P1002"/>
      <c r="S1002" s="1"/>
      <c r="T1002" s="1"/>
      <c r="U1002" s="1"/>
      <c r="V1002" s="127"/>
      <c r="W1002" s="127"/>
      <c r="X1002" s="127"/>
      <c r="Y1002" s="127"/>
      <c r="Z1002" s="127"/>
      <c r="AA1002" s="127"/>
      <c r="AB1002" s="127"/>
      <c r="AC1002" s="127"/>
      <c r="AD1002" s="127"/>
      <c r="AE1002" s="127"/>
      <c r="AF1002" s="127"/>
      <c r="AG1002" s="127"/>
    </row>
    <row r="1003" spans="10:33">
      <c r="J1003" s="6"/>
      <c r="P1003"/>
      <c r="S1003" s="1"/>
      <c r="T1003" s="1"/>
      <c r="U1003" s="1"/>
      <c r="V1003" s="127"/>
      <c r="W1003" s="127"/>
      <c r="X1003" s="127"/>
      <c r="Y1003" s="127"/>
      <c r="Z1003" s="127"/>
      <c r="AA1003" s="127"/>
      <c r="AB1003" s="127"/>
      <c r="AC1003" s="127"/>
      <c r="AD1003" s="127"/>
      <c r="AE1003" s="127"/>
      <c r="AF1003" s="127"/>
      <c r="AG1003" s="127"/>
    </row>
    <row r="1004" spans="10:33">
      <c r="J1004" s="6"/>
      <c r="P1004"/>
      <c r="S1004" s="1"/>
      <c r="T1004" s="1"/>
      <c r="U1004" s="1"/>
      <c r="V1004" s="127"/>
      <c r="W1004" s="127"/>
      <c r="X1004" s="127"/>
      <c r="Y1004" s="127"/>
      <c r="Z1004" s="127"/>
      <c r="AA1004" s="127"/>
      <c r="AB1004" s="127"/>
      <c r="AC1004" s="127"/>
      <c r="AD1004" s="127"/>
      <c r="AE1004" s="127"/>
      <c r="AF1004" s="127"/>
      <c r="AG1004" s="127"/>
    </row>
    <row r="1005" spans="10:33">
      <c r="J1005" s="6"/>
      <c r="P1005"/>
      <c r="S1005" s="1"/>
      <c r="T1005" s="1"/>
      <c r="U1005" s="1"/>
      <c r="V1005" s="127"/>
      <c r="W1005" s="127"/>
      <c r="X1005" s="127"/>
      <c r="Y1005" s="127"/>
      <c r="Z1005" s="127"/>
      <c r="AA1005" s="127"/>
      <c r="AB1005" s="127"/>
      <c r="AC1005" s="127"/>
      <c r="AD1005" s="127"/>
      <c r="AE1005" s="127"/>
      <c r="AF1005" s="127"/>
      <c r="AG1005" s="127"/>
    </row>
    <row r="1006" spans="10:33">
      <c r="J1006" s="6"/>
      <c r="P1006"/>
      <c r="S1006" s="1"/>
      <c r="T1006" s="1"/>
      <c r="U1006" s="1"/>
      <c r="V1006" s="127"/>
      <c r="W1006" s="127"/>
      <c r="X1006" s="127"/>
      <c r="Y1006" s="127"/>
      <c r="Z1006" s="127"/>
      <c r="AA1006" s="127"/>
      <c r="AB1006" s="127"/>
      <c r="AC1006" s="127"/>
      <c r="AD1006" s="127"/>
      <c r="AE1006" s="127"/>
      <c r="AF1006" s="127"/>
      <c r="AG1006" s="127"/>
    </row>
    <row r="1007" spans="10:33">
      <c r="J1007" s="6"/>
      <c r="P1007"/>
      <c r="S1007" s="1"/>
      <c r="T1007" s="1"/>
      <c r="U1007" s="1"/>
      <c r="V1007" s="127"/>
      <c r="W1007" s="127"/>
      <c r="X1007" s="127"/>
      <c r="Y1007" s="127"/>
      <c r="Z1007" s="127"/>
      <c r="AA1007" s="127"/>
      <c r="AB1007" s="127"/>
      <c r="AC1007" s="127"/>
      <c r="AD1007" s="127"/>
      <c r="AE1007" s="127"/>
      <c r="AF1007" s="127"/>
      <c r="AG1007" s="127"/>
    </row>
    <row r="1008" spans="10:33">
      <c r="J1008" s="6"/>
      <c r="P1008"/>
      <c r="S1008" s="1"/>
      <c r="T1008" s="1"/>
      <c r="U1008" s="1"/>
      <c r="V1008" s="127"/>
      <c r="W1008" s="127"/>
      <c r="X1008" s="127"/>
      <c r="Y1008" s="127"/>
      <c r="Z1008" s="127"/>
      <c r="AA1008" s="127"/>
      <c r="AB1008" s="127"/>
      <c r="AC1008" s="127"/>
      <c r="AD1008" s="127"/>
      <c r="AE1008" s="127"/>
      <c r="AF1008" s="127"/>
      <c r="AG1008" s="127"/>
    </row>
    <row r="1009" spans="10:33">
      <c r="J1009" s="6"/>
      <c r="P1009"/>
      <c r="S1009" s="1"/>
      <c r="T1009" s="1"/>
      <c r="U1009" s="1"/>
      <c r="V1009" s="127"/>
      <c r="W1009" s="127"/>
      <c r="X1009" s="127"/>
      <c r="Y1009" s="127"/>
      <c r="Z1009" s="127"/>
      <c r="AA1009" s="127"/>
      <c r="AB1009" s="127"/>
      <c r="AC1009" s="127"/>
      <c r="AD1009" s="127"/>
      <c r="AE1009" s="127"/>
      <c r="AF1009" s="127"/>
      <c r="AG1009" s="127"/>
    </row>
    <row r="1010" spans="10:33">
      <c r="J1010" s="6"/>
      <c r="P1010"/>
      <c r="S1010" s="1"/>
      <c r="T1010" s="1"/>
      <c r="U1010" s="1"/>
      <c r="V1010" s="127"/>
      <c r="W1010" s="127"/>
      <c r="X1010" s="127"/>
      <c r="Y1010" s="127"/>
      <c r="Z1010" s="127"/>
      <c r="AA1010" s="127"/>
      <c r="AB1010" s="127"/>
      <c r="AC1010" s="127"/>
      <c r="AD1010" s="127"/>
      <c r="AE1010" s="127"/>
      <c r="AF1010" s="127"/>
      <c r="AG1010" s="127"/>
    </row>
    <row r="1011" spans="10:33">
      <c r="J1011" s="6"/>
      <c r="P1011"/>
      <c r="S1011" s="1"/>
      <c r="T1011" s="1"/>
      <c r="U1011" s="1"/>
      <c r="V1011" s="127"/>
      <c r="W1011" s="127"/>
      <c r="X1011" s="127"/>
      <c r="Y1011" s="127"/>
      <c r="Z1011" s="127"/>
      <c r="AA1011" s="127"/>
      <c r="AB1011" s="127"/>
      <c r="AC1011" s="127"/>
      <c r="AD1011" s="127"/>
      <c r="AE1011" s="127"/>
      <c r="AF1011" s="127"/>
      <c r="AG1011" s="127"/>
    </row>
    <row r="1012" spans="10:33">
      <c r="J1012" s="6"/>
      <c r="P1012"/>
      <c r="S1012" s="1"/>
      <c r="T1012" s="1"/>
      <c r="U1012" s="1"/>
      <c r="V1012" s="127"/>
      <c r="W1012" s="127"/>
      <c r="X1012" s="127"/>
      <c r="Y1012" s="127"/>
      <c r="Z1012" s="127"/>
      <c r="AA1012" s="127"/>
      <c r="AB1012" s="127"/>
      <c r="AC1012" s="127"/>
      <c r="AD1012" s="127"/>
      <c r="AE1012" s="127"/>
      <c r="AF1012" s="127"/>
      <c r="AG1012" s="127"/>
    </row>
    <row r="1013" spans="10:33">
      <c r="J1013" s="6"/>
      <c r="P1013"/>
      <c r="S1013" s="1"/>
      <c r="T1013" s="1"/>
      <c r="U1013" s="1"/>
      <c r="V1013" s="127"/>
      <c r="W1013" s="127"/>
      <c r="X1013" s="127"/>
      <c r="Y1013" s="127"/>
      <c r="Z1013" s="127"/>
      <c r="AA1013" s="127"/>
      <c r="AB1013" s="127"/>
      <c r="AC1013" s="127"/>
      <c r="AD1013" s="127"/>
      <c r="AE1013" s="127"/>
      <c r="AF1013" s="127"/>
      <c r="AG1013" s="127"/>
    </row>
    <row r="1014" spans="10:33">
      <c r="J1014" s="6"/>
      <c r="P1014"/>
      <c r="S1014" s="1"/>
      <c r="T1014" s="1"/>
      <c r="U1014" s="1"/>
      <c r="V1014" s="127"/>
      <c r="W1014" s="127"/>
      <c r="X1014" s="127"/>
      <c r="Y1014" s="127"/>
      <c r="Z1014" s="127"/>
      <c r="AA1014" s="127"/>
      <c r="AB1014" s="127"/>
      <c r="AC1014" s="127"/>
      <c r="AD1014" s="127"/>
      <c r="AE1014" s="127"/>
      <c r="AF1014" s="127"/>
      <c r="AG1014" s="127"/>
    </row>
    <row r="1015" spans="10:33">
      <c r="J1015" s="6"/>
      <c r="P1015"/>
      <c r="S1015" s="1"/>
      <c r="T1015" s="1"/>
      <c r="U1015" s="1"/>
      <c r="V1015" s="127"/>
      <c r="W1015" s="127"/>
      <c r="X1015" s="127"/>
      <c r="Y1015" s="127"/>
      <c r="Z1015" s="127"/>
      <c r="AA1015" s="127"/>
      <c r="AB1015" s="127"/>
      <c r="AC1015" s="127"/>
      <c r="AD1015" s="127"/>
      <c r="AE1015" s="127"/>
      <c r="AF1015" s="127"/>
      <c r="AG1015" s="127"/>
    </row>
    <row r="1016" spans="10:33">
      <c r="J1016" s="6"/>
      <c r="P1016"/>
      <c r="S1016" s="1"/>
      <c r="T1016" s="1"/>
      <c r="U1016" s="1"/>
      <c r="V1016" s="127"/>
      <c r="W1016" s="127"/>
      <c r="X1016" s="127"/>
      <c r="Y1016" s="127"/>
      <c r="Z1016" s="127"/>
      <c r="AA1016" s="127"/>
      <c r="AB1016" s="127"/>
      <c r="AC1016" s="127"/>
      <c r="AD1016" s="127"/>
      <c r="AE1016" s="127"/>
      <c r="AF1016" s="127"/>
      <c r="AG1016" s="127"/>
    </row>
    <row r="1017" spans="10:33">
      <c r="J1017" s="6"/>
      <c r="P1017"/>
      <c r="S1017" s="1"/>
      <c r="T1017" s="1"/>
      <c r="U1017" s="1"/>
      <c r="V1017" s="127"/>
      <c r="W1017" s="127"/>
      <c r="X1017" s="127"/>
      <c r="Y1017" s="127"/>
      <c r="Z1017" s="127"/>
      <c r="AA1017" s="127"/>
      <c r="AB1017" s="127"/>
      <c r="AC1017" s="127"/>
      <c r="AD1017" s="127"/>
      <c r="AE1017" s="127"/>
      <c r="AF1017" s="127"/>
      <c r="AG1017" s="127"/>
    </row>
    <row r="1018" spans="10:33">
      <c r="J1018" s="6"/>
      <c r="P1018"/>
      <c r="S1018" s="1"/>
      <c r="T1018" s="1"/>
      <c r="U1018" s="1"/>
      <c r="V1018" s="127"/>
      <c r="W1018" s="127"/>
      <c r="X1018" s="127"/>
      <c r="Y1018" s="127"/>
      <c r="Z1018" s="127"/>
      <c r="AA1018" s="127"/>
      <c r="AB1018" s="127"/>
      <c r="AC1018" s="127"/>
      <c r="AD1018" s="127"/>
      <c r="AE1018" s="127"/>
      <c r="AF1018" s="127"/>
      <c r="AG1018" s="127"/>
    </row>
    <row r="1019" spans="10:33">
      <c r="J1019" s="6"/>
      <c r="P1019"/>
      <c r="S1019" s="1"/>
      <c r="T1019" s="1"/>
      <c r="U1019" s="1"/>
      <c r="V1019" s="127"/>
      <c r="W1019" s="127"/>
      <c r="X1019" s="127"/>
      <c r="Y1019" s="127"/>
      <c r="Z1019" s="127"/>
      <c r="AA1019" s="127"/>
      <c r="AB1019" s="127"/>
      <c r="AC1019" s="127"/>
      <c r="AD1019" s="127"/>
      <c r="AE1019" s="127"/>
      <c r="AF1019" s="127"/>
      <c r="AG1019" s="127"/>
    </row>
    <row r="1020" spans="10:33">
      <c r="P1020"/>
      <c r="S1020" s="1"/>
      <c r="T1020" s="1"/>
      <c r="U1020" s="1"/>
      <c r="V1020" s="127"/>
      <c r="W1020" s="127"/>
      <c r="X1020" s="127"/>
      <c r="Y1020" s="127"/>
      <c r="Z1020" s="127"/>
      <c r="AA1020" s="127"/>
      <c r="AB1020" s="127"/>
      <c r="AC1020" s="127"/>
      <c r="AD1020" s="127"/>
      <c r="AE1020" s="127"/>
      <c r="AF1020" s="127"/>
      <c r="AG1020" s="127"/>
    </row>
    <row r="1021" spans="10:33">
      <c r="P1021"/>
      <c r="S1021" s="1"/>
      <c r="T1021" s="1"/>
      <c r="U1021" s="1"/>
      <c r="V1021" s="127"/>
      <c r="W1021" s="127"/>
      <c r="X1021" s="127"/>
      <c r="Y1021" s="127"/>
      <c r="Z1021" s="127"/>
      <c r="AA1021" s="127"/>
      <c r="AB1021" s="127"/>
      <c r="AC1021" s="127"/>
      <c r="AD1021" s="127"/>
      <c r="AE1021" s="127"/>
      <c r="AF1021" s="127"/>
      <c r="AG1021" s="127"/>
    </row>
    <row r="1022" spans="10:33">
      <c r="J1022" s="6"/>
      <c r="P1022"/>
      <c r="S1022" s="1"/>
      <c r="T1022" s="1"/>
      <c r="U1022" s="1"/>
      <c r="V1022" s="127"/>
      <c r="W1022" s="127"/>
      <c r="X1022" s="127"/>
      <c r="Y1022" s="127"/>
      <c r="Z1022" s="127"/>
      <c r="AA1022" s="127"/>
      <c r="AB1022" s="127"/>
      <c r="AC1022" s="127"/>
      <c r="AD1022" s="127"/>
      <c r="AE1022" s="127"/>
      <c r="AF1022" s="127"/>
      <c r="AG1022" s="127"/>
    </row>
    <row r="1023" spans="10:33">
      <c r="J1023" s="6"/>
      <c r="P1023"/>
      <c r="S1023" s="1"/>
      <c r="T1023" s="1"/>
      <c r="U1023" s="1"/>
      <c r="V1023" s="127"/>
      <c r="W1023" s="127"/>
      <c r="X1023" s="127"/>
      <c r="Y1023" s="127"/>
      <c r="Z1023" s="127"/>
      <c r="AA1023" s="127"/>
      <c r="AB1023" s="127"/>
      <c r="AC1023" s="127"/>
      <c r="AD1023" s="127"/>
      <c r="AE1023" s="127"/>
      <c r="AF1023" s="127"/>
      <c r="AG1023" s="127"/>
    </row>
    <row r="1024" spans="10:33">
      <c r="J1024" s="6"/>
      <c r="P1024"/>
      <c r="S1024" s="1"/>
      <c r="T1024" s="1"/>
      <c r="U1024" s="1"/>
      <c r="V1024" s="127"/>
      <c r="W1024" s="127"/>
      <c r="X1024" s="127"/>
      <c r="Y1024" s="127"/>
      <c r="Z1024" s="127"/>
      <c r="AA1024" s="127"/>
      <c r="AB1024" s="127"/>
      <c r="AC1024" s="127"/>
      <c r="AD1024" s="127"/>
      <c r="AE1024" s="127"/>
      <c r="AF1024" s="127"/>
      <c r="AG1024" s="127"/>
    </row>
    <row r="1025" spans="10:33">
      <c r="J1025" s="6"/>
      <c r="P1025"/>
      <c r="S1025" s="1"/>
      <c r="T1025" s="1"/>
      <c r="U1025" s="1"/>
      <c r="V1025" s="127"/>
      <c r="W1025" s="127"/>
      <c r="X1025" s="127"/>
      <c r="Y1025" s="127"/>
      <c r="Z1025" s="127"/>
      <c r="AA1025" s="127"/>
      <c r="AB1025" s="127"/>
      <c r="AC1025" s="127"/>
      <c r="AD1025" s="127"/>
      <c r="AE1025" s="127"/>
      <c r="AF1025" s="127"/>
      <c r="AG1025" s="127"/>
    </row>
    <row r="1026" spans="10:33">
      <c r="J1026" s="6"/>
      <c r="P1026"/>
      <c r="S1026" s="1"/>
      <c r="T1026" s="1"/>
      <c r="U1026" s="1"/>
      <c r="V1026" s="127"/>
      <c r="W1026" s="127"/>
      <c r="X1026" s="127"/>
      <c r="Y1026" s="127"/>
      <c r="Z1026" s="127"/>
      <c r="AA1026" s="127"/>
      <c r="AB1026" s="127"/>
      <c r="AC1026" s="127"/>
      <c r="AD1026" s="127"/>
      <c r="AE1026" s="127"/>
      <c r="AF1026" s="127"/>
      <c r="AG1026" s="127"/>
    </row>
    <row r="1027" spans="10:33">
      <c r="J1027" s="6"/>
      <c r="P1027"/>
      <c r="S1027" s="1"/>
      <c r="T1027" s="1"/>
      <c r="U1027" s="1"/>
      <c r="V1027" s="127"/>
      <c r="W1027" s="127"/>
      <c r="X1027" s="127"/>
      <c r="Y1027" s="127"/>
      <c r="Z1027" s="127"/>
      <c r="AA1027" s="127"/>
      <c r="AB1027" s="127"/>
      <c r="AC1027" s="127"/>
      <c r="AD1027" s="127"/>
      <c r="AE1027" s="127"/>
      <c r="AF1027" s="127"/>
      <c r="AG1027" s="127"/>
    </row>
    <row r="1028" spans="10:33">
      <c r="J1028" s="6"/>
      <c r="P1028"/>
      <c r="S1028" s="1"/>
      <c r="T1028" s="1"/>
      <c r="U1028" s="1"/>
      <c r="V1028" s="127"/>
      <c r="W1028" s="127"/>
      <c r="X1028" s="127"/>
      <c r="Y1028" s="127"/>
      <c r="Z1028" s="127"/>
      <c r="AA1028" s="127"/>
      <c r="AB1028" s="127"/>
      <c r="AC1028" s="127"/>
      <c r="AD1028" s="127"/>
      <c r="AE1028" s="127"/>
      <c r="AF1028" s="127"/>
      <c r="AG1028" s="127"/>
    </row>
    <row r="1029" spans="10:33">
      <c r="J1029" s="6"/>
      <c r="P1029"/>
      <c r="S1029" s="1"/>
      <c r="T1029" s="1"/>
      <c r="U1029" s="1"/>
      <c r="V1029" s="127"/>
      <c r="W1029" s="127"/>
      <c r="X1029" s="127"/>
      <c r="Y1029" s="127"/>
      <c r="Z1029" s="127"/>
      <c r="AA1029" s="127"/>
      <c r="AB1029" s="127"/>
      <c r="AC1029" s="127"/>
      <c r="AD1029" s="127"/>
      <c r="AE1029" s="127"/>
      <c r="AF1029" s="127"/>
      <c r="AG1029" s="127"/>
    </row>
    <row r="1030" spans="10:33">
      <c r="J1030" s="6"/>
      <c r="P1030"/>
      <c r="S1030" s="127"/>
      <c r="T1030" s="127"/>
      <c r="U1030" s="127"/>
      <c r="V1030" s="127"/>
      <c r="W1030" s="127"/>
      <c r="X1030" s="127"/>
      <c r="Y1030" s="127"/>
      <c r="Z1030" s="127"/>
      <c r="AA1030" s="127"/>
      <c r="AB1030" s="127"/>
      <c r="AC1030" s="127"/>
      <c r="AD1030" s="127"/>
      <c r="AE1030" s="127"/>
      <c r="AF1030" s="127"/>
      <c r="AG1030" s="127"/>
    </row>
    <row r="1031" spans="10:33">
      <c r="J1031" s="6"/>
      <c r="P1031"/>
      <c r="S1031" s="127"/>
      <c r="T1031" s="127"/>
      <c r="U1031" s="127"/>
      <c r="V1031" s="127"/>
      <c r="W1031" s="127"/>
      <c r="X1031" s="127"/>
      <c r="Y1031" s="127"/>
      <c r="Z1031" s="127"/>
      <c r="AA1031" s="127"/>
      <c r="AB1031" s="127"/>
      <c r="AC1031" s="127"/>
      <c r="AD1031" s="127"/>
      <c r="AE1031" s="127"/>
      <c r="AF1031" s="127"/>
      <c r="AG1031" s="127"/>
    </row>
    <row r="1032" spans="10:33">
      <c r="J1032" s="6"/>
      <c r="P1032"/>
      <c r="S1032" s="127"/>
      <c r="T1032" s="127"/>
      <c r="U1032" s="127"/>
      <c r="V1032" s="127"/>
      <c r="W1032" s="127"/>
      <c r="X1032" s="127"/>
      <c r="Y1032" s="127"/>
      <c r="Z1032" s="127"/>
      <c r="AA1032" s="127"/>
      <c r="AB1032" s="127"/>
      <c r="AC1032" s="127"/>
      <c r="AD1032" s="127"/>
      <c r="AE1032" s="127"/>
      <c r="AF1032" s="127"/>
      <c r="AG1032" s="127"/>
    </row>
    <row r="1033" spans="10:33">
      <c r="J1033" s="6"/>
      <c r="P1033"/>
      <c r="S1033" s="127"/>
      <c r="T1033" s="127"/>
      <c r="U1033" s="127"/>
      <c r="V1033" s="127"/>
      <c r="W1033" s="127"/>
      <c r="X1033" s="127"/>
      <c r="Y1033" s="127"/>
      <c r="Z1033" s="127"/>
      <c r="AA1033" s="127"/>
      <c r="AB1033" s="127"/>
      <c r="AC1033" s="127"/>
      <c r="AD1033" s="127"/>
      <c r="AE1033" s="127"/>
      <c r="AF1033" s="127"/>
      <c r="AG1033" s="127"/>
    </row>
    <row r="1034" spans="10:33">
      <c r="J1034" s="6"/>
      <c r="P1034"/>
      <c r="S1034" s="127"/>
      <c r="T1034" s="127"/>
      <c r="U1034" s="127"/>
      <c r="V1034" s="127"/>
      <c r="W1034" s="127"/>
      <c r="X1034" s="127"/>
      <c r="Y1034" s="127"/>
      <c r="Z1034" s="127"/>
      <c r="AA1034" s="127"/>
      <c r="AB1034" s="127"/>
      <c r="AC1034" s="127"/>
      <c r="AD1034" s="127"/>
      <c r="AE1034" s="127"/>
      <c r="AF1034" s="127"/>
      <c r="AG1034" s="127"/>
    </row>
    <row r="1035" spans="10:33">
      <c r="J1035" s="6"/>
      <c r="P1035"/>
      <c r="S1035" s="127"/>
      <c r="T1035" s="127"/>
      <c r="U1035" s="127"/>
      <c r="V1035" s="127"/>
      <c r="W1035" s="127"/>
      <c r="X1035" s="127"/>
      <c r="Y1035" s="127"/>
      <c r="Z1035" s="127"/>
      <c r="AA1035" s="127"/>
      <c r="AB1035" s="127"/>
      <c r="AC1035" s="127"/>
      <c r="AD1035" s="127"/>
      <c r="AE1035" s="127"/>
      <c r="AF1035" s="127"/>
      <c r="AG1035" s="127"/>
    </row>
    <row r="1036" spans="10:33">
      <c r="J1036" s="6"/>
      <c r="P1036"/>
      <c r="S1036" s="127"/>
      <c r="T1036" s="127"/>
      <c r="U1036" s="127"/>
      <c r="V1036" s="127"/>
      <c r="W1036" s="127"/>
      <c r="X1036" s="127"/>
      <c r="Y1036" s="127"/>
      <c r="Z1036" s="127"/>
      <c r="AA1036" s="127"/>
      <c r="AB1036" s="127"/>
      <c r="AC1036" s="127"/>
      <c r="AD1036" s="127"/>
      <c r="AE1036" s="127"/>
      <c r="AF1036" s="127"/>
      <c r="AG1036" s="127"/>
    </row>
    <row r="1037" spans="10:33">
      <c r="J1037" s="6"/>
      <c r="P1037"/>
      <c r="S1037" s="127"/>
      <c r="T1037" s="127"/>
      <c r="U1037" s="127"/>
      <c r="V1037" s="127"/>
      <c r="W1037" s="127"/>
      <c r="X1037" s="127"/>
      <c r="Y1037" s="127"/>
      <c r="Z1037" s="127"/>
      <c r="AA1037" s="127"/>
      <c r="AB1037" s="127"/>
      <c r="AC1037" s="127"/>
      <c r="AD1037" s="127"/>
      <c r="AE1037" s="127"/>
      <c r="AF1037" s="127"/>
      <c r="AG1037" s="127"/>
    </row>
    <row r="1038" spans="10:33">
      <c r="J1038" s="6"/>
      <c r="P1038"/>
      <c r="S1038" s="127"/>
      <c r="T1038" s="127"/>
      <c r="U1038" s="127"/>
      <c r="V1038" s="127"/>
      <c r="W1038" s="127"/>
      <c r="X1038" s="127"/>
      <c r="Y1038" s="127"/>
      <c r="Z1038" s="127"/>
      <c r="AA1038" s="127"/>
      <c r="AB1038" s="127"/>
      <c r="AC1038" s="127"/>
      <c r="AD1038" s="127"/>
      <c r="AE1038" s="127"/>
      <c r="AF1038" s="127"/>
      <c r="AG1038" s="127"/>
    </row>
    <row r="1039" spans="10:33">
      <c r="J1039" s="6"/>
      <c r="P1039"/>
      <c r="S1039" s="127"/>
      <c r="T1039" s="127"/>
      <c r="U1039" s="127"/>
      <c r="V1039" s="127"/>
      <c r="W1039" s="127"/>
      <c r="X1039" s="127"/>
      <c r="Y1039" s="127"/>
      <c r="Z1039" s="127"/>
      <c r="AA1039" s="127"/>
      <c r="AB1039" s="127"/>
      <c r="AC1039" s="127"/>
      <c r="AD1039" s="127"/>
      <c r="AE1039" s="127"/>
      <c r="AF1039" s="127"/>
      <c r="AG1039" s="127"/>
    </row>
    <row r="1040" spans="10:33">
      <c r="J1040" s="6"/>
      <c r="P1040"/>
      <c r="S1040" s="127"/>
      <c r="T1040" s="127"/>
      <c r="U1040" s="127"/>
      <c r="V1040" s="127"/>
      <c r="W1040" s="127"/>
      <c r="X1040" s="127"/>
      <c r="Y1040" s="127"/>
      <c r="Z1040" s="127"/>
      <c r="AA1040" s="127"/>
      <c r="AB1040" s="127"/>
      <c r="AC1040" s="127"/>
      <c r="AD1040" s="127"/>
      <c r="AE1040" s="127"/>
      <c r="AF1040" s="127"/>
      <c r="AG1040" s="127"/>
    </row>
    <row r="1041" spans="10:33">
      <c r="J1041" s="6"/>
      <c r="P1041"/>
      <c r="S1041" s="127"/>
      <c r="T1041" s="127"/>
      <c r="U1041" s="127"/>
      <c r="V1041" s="127"/>
      <c r="W1041" s="127"/>
      <c r="X1041" s="127"/>
      <c r="Y1041" s="127"/>
      <c r="Z1041" s="127"/>
      <c r="AA1041" s="127"/>
      <c r="AB1041" s="127"/>
      <c r="AC1041" s="127"/>
      <c r="AD1041" s="127"/>
      <c r="AE1041" s="127"/>
      <c r="AF1041" s="127"/>
      <c r="AG1041" s="127"/>
    </row>
    <row r="1042" spans="10:33">
      <c r="J1042" s="6"/>
      <c r="P1042"/>
      <c r="S1042" s="127"/>
      <c r="T1042" s="127"/>
      <c r="U1042" s="127"/>
      <c r="V1042" s="127"/>
      <c r="W1042" s="127"/>
      <c r="X1042" s="127"/>
      <c r="Y1042" s="127"/>
      <c r="Z1042" s="127"/>
      <c r="AA1042" s="127"/>
      <c r="AB1042" s="127"/>
      <c r="AC1042" s="127"/>
      <c r="AD1042" s="127"/>
      <c r="AE1042" s="127"/>
      <c r="AF1042" s="127"/>
      <c r="AG1042" s="127"/>
    </row>
    <row r="1043" spans="10:33">
      <c r="J1043" s="6"/>
      <c r="P1043"/>
      <c r="S1043" s="127"/>
      <c r="T1043" s="127"/>
      <c r="U1043" s="127"/>
      <c r="V1043" s="127"/>
      <c r="W1043" s="127"/>
      <c r="X1043" s="127"/>
      <c r="Y1043" s="127"/>
      <c r="Z1043" s="127"/>
      <c r="AA1043" s="127"/>
      <c r="AB1043" s="127"/>
      <c r="AC1043" s="127"/>
      <c r="AD1043" s="127"/>
      <c r="AE1043" s="127"/>
      <c r="AF1043" s="127"/>
      <c r="AG1043" s="127"/>
    </row>
    <row r="1044" spans="10:33">
      <c r="J1044" s="6"/>
      <c r="P1044"/>
      <c r="S1044" s="127"/>
      <c r="T1044" s="127"/>
      <c r="U1044" s="127"/>
      <c r="V1044" s="127"/>
      <c r="W1044" s="127"/>
      <c r="X1044" s="127"/>
      <c r="Y1044" s="127"/>
      <c r="Z1044" s="127"/>
      <c r="AA1044" s="127"/>
      <c r="AB1044" s="127"/>
      <c r="AC1044" s="127"/>
      <c r="AD1044" s="127"/>
      <c r="AE1044" s="127"/>
      <c r="AF1044" s="127"/>
      <c r="AG1044" s="127"/>
    </row>
    <row r="1045" spans="10:33">
      <c r="J1045" s="6"/>
      <c r="P1045"/>
      <c r="S1045" s="127"/>
      <c r="T1045" s="127"/>
      <c r="U1045" s="127"/>
      <c r="V1045" s="127"/>
      <c r="W1045" s="127"/>
      <c r="X1045" s="127"/>
      <c r="Y1045" s="127"/>
      <c r="Z1045" s="127"/>
      <c r="AA1045" s="127"/>
      <c r="AB1045" s="127"/>
      <c r="AC1045" s="127"/>
      <c r="AD1045" s="127"/>
      <c r="AE1045" s="127"/>
      <c r="AF1045" s="127"/>
      <c r="AG1045" s="127"/>
    </row>
    <row r="1046" spans="10:33">
      <c r="J1046" s="6"/>
      <c r="P1046"/>
      <c r="S1046" s="127"/>
      <c r="T1046" s="127"/>
      <c r="U1046" s="127"/>
      <c r="V1046" s="127"/>
      <c r="W1046" s="127"/>
      <c r="X1046" s="127"/>
      <c r="Y1046" s="127"/>
      <c r="Z1046" s="127"/>
      <c r="AA1046" s="127"/>
      <c r="AB1046" s="127"/>
      <c r="AC1046" s="127"/>
      <c r="AD1046" s="127"/>
      <c r="AE1046" s="127"/>
      <c r="AF1046" s="127"/>
      <c r="AG1046" s="127"/>
    </row>
    <row r="1047" spans="10:33">
      <c r="J1047" s="6"/>
      <c r="P1047"/>
      <c r="S1047" s="127"/>
      <c r="T1047" s="127"/>
      <c r="U1047" s="127"/>
      <c r="V1047" s="127"/>
      <c r="W1047" s="127"/>
      <c r="X1047" s="127"/>
      <c r="Y1047" s="127"/>
      <c r="Z1047" s="127"/>
      <c r="AA1047" s="127"/>
      <c r="AB1047" s="127"/>
      <c r="AC1047" s="127"/>
      <c r="AD1047" s="127"/>
      <c r="AE1047" s="127"/>
      <c r="AF1047" s="127"/>
      <c r="AG1047" s="127"/>
    </row>
    <row r="1048" spans="10:33">
      <c r="J1048" s="6"/>
      <c r="P1048"/>
      <c r="S1048" s="127"/>
      <c r="T1048" s="127"/>
      <c r="U1048" s="127"/>
      <c r="V1048" s="127"/>
      <c r="W1048" s="127"/>
      <c r="X1048" s="127"/>
      <c r="Y1048" s="127"/>
      <c r="Z1048" s="127"/>
      <c r="AA1048" s="127"/>
      <c r="AB1048" s="127"/>
      <c r="AC1048" s="127"/>
      <c r="AD1048" s="127"/>
      <c r="AE1048" s="127"/>
      <c r="AF1048" s="127"/>
      <c r="AG1048" s="127"/>
    </row>
    <row r="1049" spans="10:33">
      <c r="J1049" s="6"/>
      <c r="P1049"/>
      <c r="S1049" s="127"/>
      <c r="T1049" s="127"/>
      <c r="U1049" s="127"/>
      <c r="V1049" s="127"/>
      <c r="W1049" s="127"/>
      <c r="X1049" s="127"/>
      <c r="Y1049" s="127"/>
      <c r="Z1049" s="127"/>
      <c r="AA1049" s="127"/>
      <c r="AB1049" s="127"/>
      <c r="AC1049" s="127"/>
      <c r="AD1049" s="127"/>
      <c r="AE1049" s="127"/>
      <c r="AF1049" s="127"/>
      <c r="AG1049" s="127"/>
    </row>
    <row r="1050" spans="10:33">
      <c r="J1050" s="6"/>
      <c r="P1050"/>
      <c r="S1050" s="127"/>
      <c r="T1050" s="127"/>
      <c r="U1050" s="127"/>
      <c r="V1050" s="127"/>
      <c r="W1050" s="127"/>
      <c r="X1050" s="127"/>
      <c r="Y1050" s="127"/>
      <c r="Z1050" s="127"/>
      <c r="AA1050" s="127"/>
      <c r="AB1050" s="127"/>
      <c r="AC1050" s="127"/>
      <c r="AD1050" s="127"/>
      <c r="AE1050" s="127"/>
      <c r="AF1050" s="127"/>
      <c r="AG1050" s="127"/>
    </row>
    <row r="1051" spans="10:33">
      <c r="J1051" s="6"/>
      <c r="P1051"/>
      <c r="S1051" s="127"/>
      <c r="T1051" s="127"/>
      <c r="U1051" s="127"/>
      <c r="V1051" s="127"/>
      <c r="W1051" s="127"/>
      <c r="X1051" s="127"/>
      <c r="Y1051" s="127"/>
      <c r="Z1051" s="127"/>
      <c r="AA1051" s="127"/>
      <c r="AB1051" s="127"/>
      <c r="AC1051" s="127"/>
      <c r="AD1051" s="127"/>
      <c r="AE1051" s="127"/>
      <c r="AF1051" s="127"/>
      <c r="AG1051" s="127"/>
    </row>
    <row r="1052" spans="10:33">
      <c r="J1052" s="6"/>
      <c r="P1052"/>
      <c r="S1052" s="127"/>
      <c r="T1052" s="127"/>
      <c r="U1052" s="127"/>
      <c r="V1052" s="127"/>
      <c r="W1052" s="127"/>
      <c r="X1052" s="127"/>
      <c r="Y1052" s="127"/>
      <c r="Z1052" s="127"/>
      <c r="AA1052" s="127"/>
      <c r="AB1052" s="127"/>
      <c r="AC1052" s="127"/>
      <c r="AD1052" s="127"/>
      <c r="AE1052" s="127"/>
      <c r="AF1052" s="127"/>
      <c r="AG1052" s="127"/>
    </row>
    <row r="1053" spans="10:33">
      <c r="J1053" s="6"/>
      <c r="P1053"/>
      <c r="S1053" s="127"/>
      <c r="T1053" s="127"/>
      <c r="U1053" s="127"/>
      <c r="V1053" s="127"/>
      <c r="W1053" s="127"/>
      <c r="X1053" s="127"/>
      <c r="Y1053" s="127"/>
      <c r="Z1053" s="127"/>
      <c r="AA1053" s="127"/>
      <c r="AB1053" s="127"/>
      <c r="AC1053" s="127"/>
      <c r="AD1053" s="127"/>
      <c r="AE1053" s="127"/>
      <c r="AF1053" s="127"/>
      <c r="AG1053" s="127"/>
    </row>
    <row r="1054" spans="10:33">
      <c r="J1054" s="6"/>
      <c r="P1054"/>
      <c r="S1054" s="127"/>
      <c r="T1054" s="127"/>
      <c r="U1054" s="127"/>
      <c r="V1054" s="127"/>
      <c r="W1054" s="127"/>
      <c r="X1054" s="127"/>
      <c r="Y1054" s="127"/>
      <c r="Z1054" s="127"/>
      <c r="AA1054" s="127"/>
      <c r="AB1054" s="127"/>
      <c r="AC1054" s="127"/>
      <c r="AD1054" s="127"/>
      <c r="AE1054" s="127"/>
      <c r="AF1054" s="127"/>
      <c r="AG1054" s="127"/>
    </row>
    <row r="1055" spans="10:33">
      <c r="J1055" s="6"/>
      <c r="P1055"/>
      <c r="S1055" s="127"/>
      <c r="T1055" s="127"/>
      <c r="U1055" s="127"/>
      <c r="V1055" s="127"/>
      <c r="W1055" s="127"/>
      <c r="X1055" s="127"/>
      <c r="Y1055" s="127"/>
      <c r="Z1055" s="127"/>
      <c r="AA1055" s="127"/>
      <c r="AB1055" s="127"/>
      <c r="AC1055" s="127"/>
      <c r="AD1055" s="127"/>
      <c r="AE1055" s="127"/>
      <c r="AF1055" s="127"/>
      <c r="AG1055" s="127"/>
    </row>
    <row r="1056" spans="10:33">
      <c r="J1056" s="6"/>
      <c r="P1056"/>
      <c r="S1056" s="127"/>
      <c r="T1056" s="127"/>
      <c r="U1056" s="127"/>
      <c r="V1056" s="127"/>
      <c r="W1056" s="127"/>
      <c r="X1056" s="127"/>
      <c r="Y1056" s="127"/>
      <c r="Z1056" s="127"/>
      <c r="AA1056" s="127"/>
      <c r="AB1056" s="127"/>
      <c r="AC1056" s="127"/>
      <c r="AD1056" s="127"/>
      <c r="AE1056" s="127"/>
      <c r="AF1056" s="127"/>
      <c r="AG1056" s="127"/>
    </row>
    <row r="1057" spans="10:33">
      <c r="J1057" s="6"/>
      <c r="P1057"/>
      <c r="S1057" s="127"/>
      <c r="T1057" s="127"/>
      <c r="U1057" s="127"/>
      <c r="V1057" s="127"/>
      <c r="W1057" s="127"/>
      <c r="X1057" s="127"/>
      <c r="Y1057" s="127"/>
      <c r="Z1057" s="127"/>
      <c r="AA1057" s="127"/>
      <c r="AB1057" s="127"/>
      <c r="AC1057" s="127"/>
      <c r="AD1057" s="127"/>
      <c r="AE1057" s="127"/>
      <c r="AF1057" s="127"/>
      <c r="AG1057" s="127"/>
    </row>
    <row r="1058" spans="10:33">
      <c r="J1058" s="6"/>
      <c r="P1058"/>
      <c r="S1058" s="127"/>
      <c r="T1058" s="127"/>
      <c r="U1058" s="127"/>
      <c r="V1058" s="127"/>
      <c r="W1058" s="127"/>
      <c r="X1058" s="127"/>
      <c r="Y1058" s="127"/>
      <c r="Z1058" s="127"/>
      <c r="AA1058" s="127"/>
      <c r="AB1058" s="127"/>
      <c r="AC1058" s="127"/>
      <c r="AD1058" s="127"/>
      <c r="AE1058" s="127"/>
      <c r="AF1058" s="127"/>
      <c r="AG1058" s="127"/>
    </row>
    <row r="1059" spans="10:33">
      <c r="J1059" s="6"/>
      <c r="P1059"/>
      <c r="S1059" s="127"/>
      <c r="T1059" s="127"/>
      <c r="U1059" s="127"/>
      <c r="V1059" s="127"/>
      <c r="W1059" s="127"/>
      <c r="X1059" s="127"/>
      <c r="Y1059" s="127"/>
      <c r="Z1059" s="127"/>
      <c r="AA1059" s="127"/>
      <c r="AB1059" s="127"/>
      <c r="AC1059" s="127"/>
      <c r="AD1059" s="127"/>
      <c r="AE1059" s="127"/>
      <c r="AF1059" s="127"/>
      <c r="AG1059" s="127"/>
    </row>
    <row r="1060" spans="10:33">
      <c r="J1060" s="6"/>
      <c r="P1060"/>
      <c r="S1060" s="127"/>
      <c r="T1060" s="127"/>
      <c r="U1060" s="127"/>
      <c r="V1060" s="127"/>
      <c r="W1060" s="127"/>
      <c r="X1060" s="127"/>
      <c r="Y1060" s="127"/>
      <c r="Z1060" s="127"/>
      <c r="AA1060" s="127"/>
      <c r="AB1060" s="127"/>
      <c r="AC1060" s="127"/>
      <c r="AD1060" s="127"/>
      <c r="AE1060" s="127"/>
      <c r="AF1060" s="127"/>
      <c r="AG1060" s="127"/>
    </row>
    <row r="1061" spans="10:33">
      <c r="J1061" s="6"/>
      <c r="P1061"/>
      <c r="S1061" s="127"/>
      <c r="T1061" s="127"/>
      <c r="U1061" s="127"/>
      <c r="V1061" s="127"/>
      <c r="W1061" s="127"/>
      <c r="X1061" s="127"/>
      <c r="Y1061" s="127"/>
      <c r="Z1061" s="127"/>
      <c r="AA1061" s="127"/>
      <c r="AB1061" s="127"/>
      <c r="AC1061" s="127"/>
      <c r="AD1061" s="127"/>
      <c r="AE1061" s="127"/>
      <c r="AF1061" s="127"/>
      <c r="AG1061" s="127"/>
    </row>
    <row r="1062" spans="10:33">
      <c r="J1062" s="6"/>
      <c r="P1062"/>
      <c r="S1062" s="127"/>
      <c r="T1062" s="127"/>
      <c r="U1062" s="127"/>
      <c r="V1062" s="127"/>
      <c r="W1062" s="127"/>
      <c r="X1062" s="127"/>
      <c r="Y1062" s="127"/>
      <c r="Z1062" s="127"/>
      <c r="AA1062" s="127"/>
      <c r="AB1062" s="127"/>
      <c r="AC1062" s="127"/>
      <c r="AD1062" s="127"/>
      <c r="AE1062" s="127"/>
      <c r="AF1062" s="127"/>
      <c r="AG1062" s="127"/>
    </row>
    <row r="1063" spans="10:33">
      <c r="J1063" s="6"/>
      <c r="P1063"/>
      <c r="S1063" s="127"/>
      <c r="T1063" s="127"/>
      <c r="U1063" s="127"/>
      <c r="V1063" s="127"/>
      <c r="W1063" s="127"/>
      <c r="X1063" s="127"/>
      <c r="Y1063" s="127"/>
      <c r="Z1063" s="127"/>
      <c r="AA1063" s="127"/>
      <c r="AB1063" s="127"/>
      <c r="AC1063" s="127"/>
      <c r="AD1063" s="127"/>
      <c r="AE1063" s="127"/>
      <c r="AF1063" s="127"/>
      <c r="AG1063" s="127"/>
    </row>
    <row r="1064" spans="10:33">
      <c r="J1064" s="6"/>
      <c r="P1064"/>
      <c r="S1064" s="127"/>
      <c r="T1064" s="127"/>
      <c r="U1064" s="127"/>
      <c r="V1064" s="127"/>
      <c r="W1064" s="127"/>
      <c r="X1064" s="127"/>
      <c r="Y1064" s="127"/>
      <c r="Z1064" s="127"/>
      <c r="AA1064" s="127"/>
      <c r="AB1064" s="127"/>
      <c r="AC1064" s="127"/>
      <c r="AD1064" s="127"/>
      <c r="AE1064" s="127"/>
      <c r="AF1064" s="127"/>
      <c r="AG1064" s="127"/>
    </row>
    <row r="1065" spans="10:33">
      <c r="J1065" s="6"/>
      <c r="P1065"/>
      <c r="S1065" s="127"/>
      <c r="T1065" s="127"/>
      <c r="U1065" s="127"/>
      <c r="V1065" s="127"/>
      <c r="W1065" s="127"/>
      <c r="X1065" s="127"/>
      <c r="Y1065" s="127"/>
      <c r="Z1065" s="127"/>
      <c r="AA1065" s="127"/>
      <c r="AB1065" s="127"/>
      <c r="AC1065" s="127"/>
      <c r="AD1065" s="127"/>
      <c r="AE1065" s="127"/>
      <c r="AF1065" s="127"/>
      <c r="AG1065" s="127"/>
    </row>
    <row r="1066" spans="10:33">
      <c r="J1066" s="6"/>
      <c r="P1066"/>
      <c r="S1066" s="127"/>
      <c r="T1066" s="127"/>
      <c r="U1066" s="127"/>
      <c r="V1066" s="127"/>
      <c r="W1066" s="127"/>
      <c r="X1066" s="127"/>
      <c r="Y1066" s="127"/>
      <c r="Z1066" s="127"/>
      <c r="AA1066" s="127"/>
      <c r="AB1066" s="127"/>
      <c r="AC1066" s="127"/>
      <c r="AD1066" s="127"/>
      <c r="AE1066" s="127"/>
      <c r="AF1066" s="127"/>
      <c r="AG1066" s="127"/>
    </row>
    <row r="1067" spans="10:33">
      <c r="J1067" s="6"/>
      <c r="P1067"/>
      <c r="S1067" s="127"/>
      <c r="T1067" s="127"/>
      <c r="U1067" s="127"/>
      <c r="V1067" s="127"/>
      <c r="W1067" s="127"/>
      <c r="X1067" s="127"/>
      <c r="Y1067" s="127"/>
      <c r="Z1067" s="127"/>
      <c r="AA1067" s="127"/>
      <c r="AB1067" s="127"/>
      <c r="AC1067" s="127"/>
      <c r="AD1067" s="127"/>
      <c r="AE1067" s="127"/>
      <c r="AF1067" s="127"/>
      <c r="AG1067" s="127"/>
    </row>
    <row r="1068" spans="10:33">
      <c r="J1068" s="6"/>
      <c r="P1068"/>
      <c r="S1068" s="127"/>
      <c r="T1068" s="127"/>
      <c r="U1068" s="127"/>
      <c r="V1068" s="127"/>
      <c r="W1068" s="127"/>
      <c r="X1068" s="127"/>
      <c r="Y1068" s="127"/>
      <c r="Z1068" s="127"/>
      <c r="AA1068" s="127"/>
      <c r="AB1068" s="127"/>
      <c r="AC1068" s="127"/>
      <c r="AD1068" s="127"/>
      <c r="AE1068" s="127"/>
      <c r="AF1068" s="127"/>
      <c r="AG1068" s="127"/>
    </row>
    <row r="1069" spans="10:33">
      <c r="J1069" s="6"/>
      <c r="P1069"/>
      <c r="S1069" s="127"/>
      <c r="T1069" s="127"/>
      <c r="U1069" s="127"/>
      <c r="V1069" s="127"/>
      <c r="W1069" s="127"/>
      <c r="X1069" s="127"/>
      <c r="Y1069" s="127"/>
      <c r="Z1069" s="127"/>
      <c r="AA1069" s="127"/>
      <c r="AB1069" s="127"/>
      <c r="AC1069" s="127"/>
      <c r="AD1069" s="127"/>
      <c r="AE1069" s="127"/>
      <c r="AF1069" s="127"/>
      <c r="AG1069" s="127"/>
    </row>
    <row r="1070" spans="10:33">
      <c r="J1070" s="6"/>
      <c r="P1070"/>
      <c r="S1070" s="127"/>
      <c r="T1070" s="127"/>
      <c r="U1070" s="127"/>
      <c r="V1070" s="127"/>
      <c r="W1070" s="127"/>
      <c r="X1070" s="127"/>
      <c r="Y1070" s="127"/>
      <c r="Z1070" s="127"/>
      <c r="AA1070" s="127"/>
      <c r="AB1070" s="127"/>
      <c r="AC1070" s="127"/>
      <c r="AD1070" s="127"/>
      <c r="AE1070" s="127"/>
      <c r="AF1070" s="127"/>
      <c r="AG1070" s="127"/>
    </row>
    <row r="1071" spans="10:33">
      <c r="J1071" s="6"/>
      <c r="P1071"/>
      <c r="S1071" s="127"/>
      <c r="T1071" s="127"/>
      <c r="U1071" s="127"/>
      <c r="V1071" s="127"/>
      <c r="W1071" s="127"/>
      <c r="X1071" s="127"/>
      <c r="Y1071" s="127"/>
      <c r="Z1071" s="127"/>
      <c r="AA1071" s="127"/>
      <c r="AB1071" s="127"/>
      <c r="AC1071" s="127"/>
      <c r="AD1071" s="127"/>
      <c r="AE1071" s="127"/>
      <c r="AF1071" s="127"/>
      <c r="AG1071" s="127"/>
    </row>
    <row r="1072" spans="10:33">
      <c r="J1072" s="6"/>
      <c r="P1072"/>
      <c r="S1072" s="127"/>
      <c r="T1072" s="127"/>
      <c r="U1072" s="127"/>
      <c r="V1072" s="127"/>
      <c r="W1072" s="127"/>
      <c r="X1072" s="127"/>
      <c r="Y1072" s="127"/>
      <c r="Z1072" s="127"/>
      <c r="AA1072" s="127"/>
      <c r="AB1072" s="127"/>
      <c r="AC1072" s="127"/>
      <c r="AD1072" s="127"/>
      <c r="AE1072" s="127"/>
      <c r="AF1072" s="127"/>
      <c r="AG1072" s="127"/>
    </row>
    <row r="1073" spans="10:33">
      <c r="J1073" s="6"/>
      <c r="P1073"/>
      <c r="S1073" s="127"/>
      <c r="T1073" s="127"/>
      <c r="U1073" s="127"/>
      <c r="V1073" s="127"/>
      <c r="W1073" s="127"/>
      <c r="X1073" s="127"/>
      <c r="Y1073" s="127"/>
      <c r="Z1073" s="127"/>
      <c r="AA1073" s="127"/>
      <c r="AB1073" s="127"/>
      <c r="AC1073" s="127"/>
      <c r="AD1073" s="127"/>
      <c r="AE1073" s="127"/>
      <c r="AF1073" s="127"/>
      <c r="AG1073" s="127"/>
    </row>
    <row r="1074" spans="10:33">
      <c r="J1074" s="6"/>
      <c r="P1074"/>
      <c r="S1074" s="127"/>
      <c r="T1074" s="127"/>
      <c r="U1074" s="127"/>
      <c r="V1074" s="127"/>
      <c r="W1074" s="127"/>
      <c r="X1074" s="127"/>
      <c r="Y1074" s="127"/>
      <c r="Z1074" s="127"/>
      <c r="AA1074" s="127"/>
      <c r="AB1074" s="127"/>
      <c r="AC1074" s="127"/>
      <c r="AD1074" s="127"/>
      <c r="AE1074" s="127"/>
      <c r="AF1074" s="127"/>
      <c r="AG1074" s="127"/>
    </row>
    <row r="1075" spans="10:33">
      <c r="J1075" s="6"/>
      <c r="P1075"/>
      <c r="S1075" s="127"/>
      <c r="T1075" s="127"/>
      <c r="U1075" s="127"/>
      <c r="V1075" s="127"/>
      <c r="W1075" s="127"/>
      <c r="X1075" s="127"/>
      <c r="Y1075" s="127"/>
      <c r="Z1075" s="127"/>
      <c r="AA1075" s="127"/>
      <c r="AB1075" s="127"/>
      <c r="AC1075" s="127"/>
      <c r="AD1075" s="127"/>
      <c r="AE1075" s="127"/>
      <c r="AF1075" s="127"/>
      <c r="AG1075" s="127"/>
    </row>
    <row r="1076" spans="10:33">
      <c r="J1076" s="6"/>
      <c r="P1076"/>
      <c r="S1076" s="127"/>
      <c r="T1076" s="127"/>
      <c r="U1076" s="127"/>
      <c r="V1076" s="127"/>
      <c r="W1076" s="127"/>
      <c r="X1076" s="127"/>
      <c r="Y1076" s="127"/>
      <c r="Z1076" s="127"/>
      <c r="AA1076" s="127"/>
      <c r="AB1076" s="127"/>
      <c r="AC1076" s="127"/>
      <c r="AD1076" s="127"/>
      <c r="AE1076" s="127"/>
      <c r="AF1076" s="127"/>
      <c r="AG1076" s="127"/>
    </row>
    <row r="1077" spans="10:33">
      <c r="J1077" s="6"/>
      <c r="P1077"/>
      <c r="S1077" s="127"/>
      <c r="T1077" s="127"/>
      <c r="U1077" s="127"/>
      <c r="V1077" s="127"/>
      <c r="W1077" s="127"/>
      <c r="X1077" s="127"/>
      <c r="Y1077" s="127"/>
      <c r="Z1077" s="127"/>
      <c r="AA1077" s="127"/>
      <c r="AB1077" s="127"/>
      <c r="AC1077" s="127"/>
      <c r="AD1077" s="127"/>
      <c r="AE1077" s="127"/>
      <c r="AF1077" s="127"/>
      <c r="AG1077" s="127"/>
    </row>
    <row r="1078" spans="10:33">
      <c r="J1078" s="6"/>
      <c r="P1078"/>
      <c r="S1078" s="127"/>
      <c r="T1078" s="127"/>
      <c r="U1078" s="127"/>
      <c r="V1078" s="127"/>
      <c r="W1078" s="127"/>
      <c r="X1078" s="127"/>
      <c r="Y1078" s="127"/>
      <c r="Z1078" s="127"/>
      <c r="AA1078" s="127"/>
      <c r="AB1078" s="127"/>
      <c r="AC1078" s="127"/>
      <c r="AD1078" s="127"/>
      <c r="AE1078" s="127"/>
      <c r="AF1078" s="127"/>
      <c r="AG1078" s="127"/>
    </row>
    <row r="1079" spans="10:33">
      <c r="J1079" s="6"/>
      <c r="P1079"/>
      <c r="S1079" s="127"/>
      <c r="T1079" s="127"/>
      <c r="U1079" s="127"/>
      <c r="V1079" s="127"/>
      <c r="W1079" s="127"/>
      <c r="X1079" s="127"/>
      <c r="Y1079" s="127"/>
      <c r="Z1079" s="127"/>
      <c r="AA1079" s="127"/>
      <c r="AB1079" s="127"/>
      <c r="AC1079" s="127"/>
      <c r="AD1079" s="127"/>
      <c r="AE1079" s="127"/>
      <c r="AF1079" s="127"/>
      <c r="AG1079" s="127"/>
    </row>
    <row r="1080" spans="10:33">
      <c r="J1080" s="6"/>
      <c r="P1080"/>
      <c r="S1080" s="127"/>
      <c r="T1080" s="127"/>
      <c r="U1080" s="127"/>
      <c r="V1080" s="127"/>
      <c r="W1080" s="127"/>
      <c r="X1080" s="127"/>
      <c r="Y1080" s="127"/>
      <c r="Z1080" s="127"/>
      <c r="AA1080" s="127"/>
      <c r="AB1080" s="127"/>
      <c r="AC1080" s="127"/>
      <c r="AD1080" s="127"/>
      <c r="AE1080" s="127"/>
      <c r="AF1080" s="127"/>
      <c r="AG1080" s="127"/>
    </row>
    <row r="1081" spans="10:33">
      <c r="J1081" s="6"/>
      <c r="P1081"/>
      <c r="S1081" s="127"/>
      <c r="T1081" s="127"/>
      <c r="U1081" s="127"/>
      <c r="V1081" s="127"/>
      <c r="W1081" s="127"/>
      <c r="X1081" s="127"/>
      <c r="Y1081" s="127"/>
      <c r="Z1081" s="127"/>
      <c r="AA1081" s="127"/>
      <c r="AB1081" s="127"/>
      <c r="AC1081" s="127"/>
      <c r="AD1081" s="127"/>
      <c r="AE1081" s="127"/>
      <c r="AF1081" s="127"/>
      <c r="AG1081" s="127"/>
    </row>
    <row r="1082" spans="10:33">
      <c r="J1082" s="6"/>
      <c r="P1082"/>
      <c r="S1082" s="127"/>
      <c r="T1082" s="127"/>
      <c r="U1082" s="127"/>
      <c r="V1082" s="127"/>
      <c r="W1082" s="127"/>
      <c r="X1082" s="127"/>
      <c r="Y1082" s="127"/>
      <c r="Z1082" s="127"/>
      <c r="AA1082" s="127"/>
      <c r="AB1082" s="127"/>
      <c r="AC1082" s="127"/>
      <c r="AD1082" s="127"/>
      <c r="AE1082" s="127"/>
      <c r="AF1082" s="127"/>
      <c r="AG1082" s="127"/>
    </row>
    <row r="1083" spans="10:33">
      <c r="J1083" s="6"/>
      <c r="P1083"/>
      <c r="S1083" s="127"/>
      <c r="T1083" s="127"/>
      <c r="U1083" s="127"/>
      <c r="V1083" s="127"/>
      <c r="W1083" s="127"/>
      <c r="X1083" s="127"/>
      <c r="Y1083" s="127"/>
      <c r="Z1083" s="127"/>
      <c r="AA1083" s="127"/>
      <c r="AB1083" s="127"/>
      <c r="AC1083" s="127"/>
      <c r="AD1083" s="127"/>
      <c r="AE1083" s="127"/>
      <c r="AF1083" s="127"/>
      <c r="AG1083" s="127"/>
    </row>
    <row r="1084" spans="10:33">
      <c r="J1084" s="6"/>
      <c r="P1084"/>
      <c r="S1084" s="127"/>
      <c r="T1084" s="127"/>
      <c r="U1084" s="127"/>
      <c r="V1084" s="127"/>
      <c r="W1084" s="127"/>
      <c r="X1084" s="127"/>
      <c r="Y1084" s="127"/>
      <c r="Z1084" s="127"/>
      <c r="AA1084" s="127"/>
      <c r="AB1084" s="127"/>
      <c r="AC1084" s="127"/>
      <c r="AD1084" s="127"/>
      <c r="AE1084" s="127"/>
      <c r="AF1084" s="127"/>
      <c r="AG1084" s="127"/>
    </row>
    <row r="1085" spans="10:33">
      <c r="J1085" s="6"/>
      <c r="P1085"/>
      <c r="S1085" s="127"/>
      <c r="T1085" s="127"/>
      <c r="U1085" s="127"/>
      <c r="V1085" s="127"/>
      <c r="W1085" s="127"/>
      <c r="X1085" s="127"/>
      <c r="Y1085" s="127"/>
      <c r="Z1085" s="127"/>
      <c r="AA1085" s="127"/>
      <c r="AB1085" s="127"/>
      <c r="AC1085" s="127"/>
      <c r="AD1085" s="127"/>
      <c r="AE1085" s="127"/>
      <c r="AF1085" s="127"/>
      <c r="AG1085" s="127"/>
    </row>
    <row r="1086" spans="10:33">
      <c r="J1086" s="6"/>
      <c r="P1086"/>
      <c r="S1086" s="127"/>
      <c r="T1086" s="127"/>
      <c r="U1086" s="127"/>
      <c r="V1086" s="127"/>
      <c r="W1086" s="127"/>
      <c r="X1086" s="127"/>
      <c r="Y1086" s="127"/>
      <c r="Z1086" s="127"/>
      <c r="AA1086" s="127"/>
      <c r="AB1086" s="127"/>
      <c r="AC1086" s="127"/>
      <c r="AD1086" s="127"/>
      <c r="AE1086" s="127"/>
      <c r="AF1086" s="127"/>
      <c r="AG1086" s="127"/>
    </row>
    <row r="1087" spans="10:33">
      <c r="J1087" s="6"/>
      <c r="P1087"/>
      <c r="S1087" s="127"/>
      <c r="T1087" s="127"/>
      <c r="U1087" s="127"/>
      <c r="V1087" s="127"/>
      <c r="W1087" s="127"/>
      <c r="X1087" s="127"/>
      <c r="Y1087" s="127"/>
      <c r="Z1087" s="127"/>
      <c r="AA1087" s="127"/>
      <c r="AB1087" s="127"/>
      <c r="AC1087" s="127"/>
      <c r="AD1087" s="127"/>
      <c r="AE1087" s="127"/>
      <c r="AF1087" s="127"/>
      <c r="AG1087" s="127"/>
    </row>
    <row r="1088" spans="10:33">
      <c r="J1088" s="6"/>
      <c r="P1088"/>
      <c r="S1088" s="127"/>
      <c r="T1088" s="127"/>
      <c r="U1088" s="127"/>
      <c r="V1088" s="127"/>
      <c r="W1088" s="127"/>
      <c r="X1088" s="127"/>
      <c r="Y1088" s="127"/>
      <c r="Z1088" s="127"/>
      <c r="AA1088" s="127"/>
      <c r="AB1088" s="127"/>
      <c r="AC1088" s="127"/>
      <c r="AD1088" s="127"/>
      <c r="AE1088" s="127"/>
      <c r="AF1088" s="127"/>
      <c r="AG1088" s="127"/>
    </row>
    <row r="1089" spans="10:33">
      <c r="J1089" s="6"/>
      <c r="P1089"/>
      <c r="S1089" s="127"/>
      <c r="T1089" s="127"/>
      <c r="U1089" s="127"/>
      <c r="V1089" s="127"/>
      <c r="W1089" s="127"/>
      <c r="X1089" s="127"/>
      <c r="Y1089" s="127"/>
      <c r="Z1089" s="127"/>
      <c r="AA1089" s="127"/>
      <c r="AB1089" s="127"/>
      <c r="AC1089" s="127"/>
      <c r="AD1089" s="127"/>
      <c r="AE1089" s="127"/>
      <c r="AF1089" s="127"/>
      <c r="AG1089" s="127"/>
    </row>
    <row r="1090" spans="10:33">
      <c r="J1090" s="6"/>
      <c r="P1090"/>
      <c r="S1090" s="127"/>
      <c r="T1090" s="127"/>
      <c r="U1090" s="127"/>
      <c r="V1090" s="127"/>
      <c r="W1090" s="127"/>
      <c r="X1090" s="127"/>
      <c r="Y1090" s="127"/>
      <c r="Z1090" s="127"/>
      <c r="AA1090" s="127"/>
      <c r="AB1090" s="127"/>
      <c r="AC1090" s="127"/>
      <c r="AD1090" s="127"/>
      <c r="AE1090" s="127"/>
      <c r="AF1090" s="127"/>
      <c r="AG1090" s="127"/>
    </row>
    <row r="1091" spans="10:33">
      <c r="J1091" s="6"/>
      <c r="P1091"/>
      <c r="S1091" s="127"/>
      <c r="T1091" s="127"/>
      <c r="U1091" s="127"/>
      <c r="V1091" s="127"/>
      <c r="W1091" s="127"/>
      <c r="X1091" s="127"/>
      <c r="Y1091" s="127"/>
      <c r="Z1091" s="127"/>
      <c r="AA1091" s="127"/>
      <c r="AB1091" s="127"/>
      <c r="AC1091" s="127"/>
      <c r="AD1091" s="127"/>
      <c r="AE1091" s="127"/>
      <c r="AF1091" s="127"/>
      <c r="AG1091" s="127"/>
    </row>
    <row r="1092" spans="10:33">
      <c r="J1092" s="6"/>
      <c r="P1092"/>
      <c r="S1092" s="127"/>
      <c r="T1092" s="127"/>
      <c r="U1092" s="127"/>
      <c r="V1092" s="127"/>
      <c r="W1092" s="127"/>
      <c r="X1092" s="127"/>
      <c r="Y1092" s="127"/>
      <c r="Z1092" s="127"/>
      <c r="AA1092" s="127"/>
      <c r="AB1092" s="127"/>
      <c r="AC1092" s="127"/>
      <c r="AD1092" s="127"/>
      <c r="AE1092" s="127"/>
      <c r="AF1092" s="127"/>
      <c r="AG1092" s="127"/>
    </row>
    <row r="1093" spans="10:33">
      <c r="J1093" s="6"/>
      <c r="P1093"/>
      <c r="S1093" s="127"/>
      <c r="T1093" s="127"/>
      <c r="U1093" s="127"/>
      <c r="V1093" s="127"/>
      <c r="W1093" s="127"/>
      <c r="X1093" s="127"/>
      <c r="Y1093" s="127"/>
      <c r="Z1093" s="127"/>
      <c r="AA1093" s="127"/>
      <c r="AB1093" s="127"/>
      <c r="AC1093" s="127"/>
      <c r="AD1093" s="127"/>
      <c r="AE1093" s="127"/>
      <c r="AF1093" s="127"/>
      <c r="AG1093" s="127"/>
    </row>
    <row r="1094" spans="10:33">
      <c r="J1094" s="6"/>
      <c r="P1094"/>
      <c r="S1094" s="127"/>
      <c r="T1094" s="127"/>
      <c r="U1094" s="127"/>
      <c r="V1094" s="127"/>
      <c r="W1094" s="127"/>
      <c r="X1094" s="127"/>
      <c r="Y1094" s="127"/>
      <c r="Z1094" s="127"/>
      <c r="AA1094" s="127"/>
      <c r="AB1094" s="127"/>
      <c r="AC1094" s="127"/>
      <c r="AD1094" s="127"/>
      <c r="AE1094" s="127"/>
      <c r="AF1094" s="127"/>
      <c r="AG1094" s="127"/>
    </row>
    <row r="1095" spans="10:33">
      <c r="J1095" s="6"/>
      <c r="P1095"/>
      <c r="S1095" s="127"/>
      <c r="T1095" s="127"/>
      <c r="U1095" s="127"/>
      <c r="V1095" s="127"/>
      <c r="W1095" s="127"/>
      <c r="X1095" s="127"/>
      <c r="Y1095" s="127"/>
      <c r="Z1095" s="127"/>
      <c r="AA1095" s="127"/>
      <c r="AB1095" s="127"/>
      <c r="AC1095" s="127"/>
      <c r="AD1095" s="127"/>
      <c r="AE1095" s="127"/>
      <c r="AF1095" s="127"/>
      <c r="AG1095" s="127"/>
    </row>
    <row r="1096" spans="10:33">
      <c r="J1096" s="6"/>
      <c r="P1096"/>
      <c r="S1096" s="127"/>
      <c r="T1096" s="127"/>
      <c r="U1096" s="127"/>
      <c r="V1096" s="127"/>
      <c r="W1096" s="127"/>
      <c r="X1096" s="127"/>
      <c r="Y1096" s="127"/>
      <c r="Z1096" s="127"/>
      <c r="AA1096" s="127"/>
      <c r="AB1096" s="127"/>
      <c r="AC1096" s="127"/>
      <c r="AD1096" s="127"/>
      <c r="AE1096" s="127"/>
      <c r="AF1096" s="127"/>
      <c r="AG1096" s="127"/>
    </row>
    <row r="1097" spans="10:33">
      <c r="J1097" s="6"/>
      <c r="P1097"/>
      <c r="S1097" s="127"/>
      <c r="T1097" s="127"/>
      <c r="U1097" s="127"/>
      <c r="V1097" s="127"/>
      <c r="W1097" s="127"/>
      <c r="X1097" s="127"/>
      <c r="Y1097" s="127"/>
      <c r="Z1097" s="127"/>
      <c r="AA1097" s="127"/>
      <c r="AB1097" s="127"/>
      <c r="AC1097" s="127"/>
      <c r="AD1097" s="127"/>
      <c r="AE1097" s="127"/>
      <c r="AF1097" s="127"/>
      <c r="AG1097" s="127"/>
    </row>
    <row r="1098" spans="10:33">
      <c r="J1098" s="6"/>
      <c r="P1098"/>
      <c r="S1098" s="127"/>
      <c r="T1098" s="127"/>
      <c r="U1098" s="127"/>
      <c r="V1098" s="127"/>
      <c r="W1098" s="127"/>
      <c r="X1098" s="127"/>
      <c r="Y1098" s="127"/>
      <c r="Z1098" s="127"/>
      <c r="AA1098" s="127"/>
      <c r="AB1098" s="127"/>
      <c r="AC1098" s="127"/>
      <c r="AD1098" s="127"/>
      <c r="AE1098" s="127"/>
      <c r="AF1098" s="127"/>
      <c r="AG1098" s="127"/>
    </row>
    <row r="1099" spans="10:33">
      <c r="J1099" s="6"/>
      <c r="P1099"/>
      <c r="S1099" s="127"/>
      <c r="T1099" s="127"/>
      <c r="U1099" s="127"/>
      <c r="V1099" s="127"/>
      <c r="W1099" s="127"/>
      <c r="X1099" s="127"/>
      <c r="Y1099" s="127"/>
      <c r="Z1099" s="127"/>
      <c r="AA1099" s="127"/>
      <c r="AB1099" s="127"/>
      <c r="AC1099" s="127"/>
      <c r="AD1099" s="127"/>
      <c r="AE1099" s="127"/>
      <c r="AF1099" s="127"/>
      <c r="AG1099" s="127"/>
    </row>
    <row r="1100" spans="10:33">
      <c r="J1100" s="6"/>
      <c r="P1100"/>
      <c r="S1100" s="127"/>
      <c r="T1100" s="127"/>
      <c r="U1100" s="127"/>
      <c r="V1100" s="127"/>
      <c r="W1100" s="127"/>
      <c r="X1100" s="127"/>
      <c r="Y1100" s="127"/>
      <c r="Z1100" s="127"/>
      <c r="AA1100" s="127"/>
      <c r="AB1100" s="127"/>
      <c r="AC1100" s="127"/>
      <c r="AD1100" s="127"/>
      <c r="AE1100" s="127"/>
      <c r="AF1100" s="127"/>
      <c r="AG1100" s="127"/>
    </row>
    <row r="1101" spans="10:33">
      <c r="J1101" s="6"/>
      <c r="P1101"/>
      <c r="S1101" s="127"/>
      <c r="T1101" s="127"/>
      <c r="U1101" s="127"/>
      <c r="V1101" s="127"/>
      <c r="W1101" s="127"/>
      <c r="X1101" s="127"/>
      <c r="Y1101" s="127"/>
      <c r="Z1101" s="127"/>
      <c r="AA1101" s="127"/>
      <c r="AB1101" s="127"/>
      <c r="AC1101" s="127"/>
      <c r="AD1101" s="127"/>
      <c r="AE1101" s="127"/>
      <c r="AF1101" s="127"/>
      <c r="AG1101" s="127"/>
    </row>
    <row r="1102" spans="10:33">
      <c r="J1102" s="6"/>
      <c r="P1102"/>
      <c r="S1102" s="127"/>
      <c r="T1102" s="127"/>
      <c r="U1102" s="127"/>
      <c r="V1102" s="127"/>
      <c r="W1102" s="127"/>
      <c r="X1102" s="127"/>
      <c r="Y1102" s="127"/>
      <c r="Z1102" s="127"/>
      <c r="AA1102" s="127"/>
      <c r="AB1102" s="127"/>
      <c r="AC1102" s="127"/>
      <c r="AD1102" s="127"/>
      <c r="AE1102" s="127"/>
      <c r="AF1102" s="127"/>
      <c r="AG1102" s="127"/>
    </row>
    <row r="1103" spans="10:33">
      <c r="J1103" s="6"/>
      <c r="P1103"/>
      <c r="S1103" s="127"/>
      <c r="T1103" s="127"/>
      <c r="U1103" s="127"/>
      <c r="V1103" s="127"/>
      <c r="W1103" s="127"/>
      <c r="X1103" s="127"/>
      <c r="Y1103" s="127"/>
      <c r="Z1103" s="127"/>
      <c r="AA1103" s="127"/>
      <c r="AB1103" s="127"/>
      <c r="AC1103" s="127"/>
      <c r="AD1103" s="127"/>
      <c r="AE1103" s="127"/>
      <c r="AF1103" s="127"/>
      <c r="AG1103" s="127"/>
    </row>
    <row r="1104" spans="10:33">
      <c r="J1104" s="6"/>
      <c r="P1104"/>
      <c r="S1104" s="127"/>
      <c r="T1104" s="127"/>
      <c r="U1104" s="127"/>
      <c r="V1104" s="127"/>
      <c r="W1104" s="127"/>
      <c r="X1104" s="127"/>
      <c r="Y1104" s="127"/>
      <c r="Z1104" s="127"/>
      <c r="AA1104" s="127"/>
      <c r="AB1104" s="127"/>
      <c r="AC1104" s="127"/>
      <c r="AD1104" s="127"/>
      <c r="AE1104" s="127"/>
      <c r="AF1104" s="127"/>
      <c r="AG1104" s="127"/>
    </row>
    <row r="1105" spans="10:33">
      <c r="J1105" s="6"/>
      <c r="P1105"/>
      <c r="S1105" s="127"/>
      <c r="T1105" s="127"/>
      <c r="U1105" s="127"/>
      <c r="V1105" s="127"/>
      <c r="W1105" s="127"/>
      <c r="X1105" s="127"/>
      <c r="Y1105" s="127"/>
      <c r="Z1105" s="127"/>
      <c r="AA1105" s="127"/>
      <c r="AB1105" s="127"/>
      <c r="AC1105" s="127"/>
      <c r="AD1105" s="127"/>
      <c r="AE1105" s="127"/>
      <c r="AF1105" s="127"/>
      <c r="AG1105" s="127"/>
    </row>
    <row r="1106" spans="10:33">
      <c r="J1106" s="6"/>
      <c r="P1106"/>
      <c r="S1106" s="127"/>
      <c r="T1106" s="127"/>
      <c r="U1106" s="127"/>
      <c r="V1106" s="127"/>
      <c r="W1106" s="127"/>
      <c r="X1106" s="127"/>
      <c r="Y1106" s="127"/>
      <c r="Z1106" s="127"/>
      <c r="AA1106" s="127"/>
      <c r="AB1106" s="127"/>
      <c r="AC1106" s="127"/>
      <c r="AD1106" s="127"/>
      <c r="AE1106" s="127"/>
      <c r="AF1106" s="127"/>
      <c r="AG1106" s="127"/>
    </row>
    <row r="1107" spans="10:33">
      <c r="J1107" s="6"/>
      <c r="P1107"/>
      <c r="S1107" s="127"/>
      <c r="T1107" s="127"/>
      <c r="U1107" s="127"/>
      <c r="V1107" s="127"/>
      <c r="W1107" s="127"/>
      <c r="X1107" s="127"/>
      <c r="Y1107" s="127"/>
      <c r="Z1107" s="127"/>
      <c r="AA1107" s="127"/>
      <c r="AB1107" s="127"/>
      <c r="AC1107" s="127"/>
      <c r="AD1107" s="127"/>
      <c r="AE1107" s="127"/>
      <c r="AF1107" s="127"/>
      <c r="AG1107" s="127"/>
    </row>
    <row r="1108" spans="10:33">
      <c r="J1108" s="6"/>
      <c r="P1108"/>
      <c r="S1108" s="127"/>
      <c r="T1108" s="127"/>
      <c r="U1108" s="127"/>
      <c r="V1108" s="127"/>
      <c r="W1108" s="127"/>
      <c r="X1108" s="127"/>
      <c r="Y1108" s="127"/>
      <c r="Z1108" s="127"/>
      <c r="AA1108" s="127"/>
      <c r="AB1108" s="127"/>
      <c r="AC1108" s="127"/>
      <c r="AD1108" s="127"/>
      <c r="AE1108" s="127"/>
      <c r="AF1108" s="127"/>
      <c r="AG1108" s="127"/>
    </row>
    <row r="1109" spans="10:33">
      <c r="J1109" s="6"/>
      <c r="P1109"/>
      <c r="S1109" s="127"/>
      <c r="T1109" s="127"/>
      <c r="U1109" s="127"/>
      <c r="V1109" s="127"/>
      <c r="W1109" s="127"/>
      <c r="X1109" s="127"/>
      <c r="Y1109" s="127"/>
      <c r="Z1109" s="127"/>
      <c r="AA1109" s="127"/>
      <c r="AB1109" s="127"/>
      <c r="AC1109" s="127"/>
      <c r="AD1109" s="127"/>
      <c r="AE1109" s="127"/>
      <c r="AF1109" s="127"/>
      <c r="AG1109" s="127"/>
    </row>
    <row r="1110" spans="10:33">
      <c r="J1110" s="6"/>
      <c r="P1110"/>
      <c r="S1110" s="127"/>
      <c r="T1110" s="127"/>
      <c r="U1110" s="127"/>
      <c r="V1110" s="127"/>
      <c r="W1110" s="127"/>
      <c r="X1110" s="127"/>
      <c r="Y1110" s="127"/>
      <c r="Z1110" s="127"/>
      <c r="AA1110" s="127"/>
      <c r="AB1110" s="127"/>
      <c r="AC1110" s="127"/>
      <c r="AD1110" s="127"/>
      <c r="AE1110" s="127"/>
      <c r="AF1110" s="127"/>
      <c r="AG1110" s="127"/>
    </row>
    <row r="1111" spans="10:33">
      <c r="J1111" s="6"/>
      <c r="P1111"/>
      <c r="S1111" s="127"/>
      <c r="T1111" s="127"/>
      <c r="U1111" s="127"/>
      <c r="V1111" s="127"/>
      <c r="W1111" s="127"/>
      <c r="X1111" s="127"/>
      <c r="Y1111" s="127"/>
      <c r="Z1111" s="127"/>
      <c r="AA1111" s="127"/>
      <c r="AB1111" s="127"/>
      <c r="AC1111" s="127"/>
      <c r="AD1111" s="127"/>
      <c r="AE1111" s="127"/>
      <c r="AF1111" s="127"/>
      <c r="AG1111" s="127"/>
    </row>
    <row r="1112" spans="10:33">
      <c r="J1112" s="6"/>
      <c r="P1112"/>
      <c r="S1112" s="127"/>
      <c r="T1112" s="127"/>
      <c r="U1112" s="127"/>
      <c r="V1112" s="127"/>
      <c r="W1112" s="127"/>
      <c r="X1112" s="127"/>
      <c r="Y1112" s="127"/>
      <c r="Z1112" s="127"/>
      <c r="AA1112" s="127"/>
      <c r="AB1112" s="127"/>
      <c r="AC1112" s="127"/>
      <c r="AD1112" s="127"/>
      <c r="AE1112" s="127"/>
      <c r="AF1112" s="127"/>
      <c r="AG1112" s="127"/>
    </row>
    <row r="1113" spans="10:33">
      <c r="J1113" s="6"/>
      <c r="P1113"/>
      <c r="S1113" s="127"/>
      <c r="T1113" s="127"/>
      <c r="U1113" s="127"/>
      <c r="V1113" s="127"/>
      <c r="W1113" s="127"/>
      <c r="X1113" s="127"/>
      <c r="Y1113" s="127"/>
      <c r="Z1113" s="127"/>
      <c r="AA1113" s="127"/>
      <c r="AB1113" s="127"/>
      <c r="AC1113" s="127"/>
      <c r="AD1113" s="127"/>
      <c r="AE1113" s="127"/>
      <c r="AF1113" s="127"/>
      <c r="AG1113" s="127"/>
    </row>
    <row r="1114" spans="10:33">
      <c r="J1114" s="6"/>
      <c r="P1114"/>
      <c r="S1114" s="127"/>
      <c r="T1114" s="127"/>
      <c r="U1114" s="127"/>
      <c r="V1114" s="127"/>
      <c r="W1114" s="127"/>
      <c r="X1114" s="127"/>
      <c r="Y1114" s="127"/>
      <c r="Z1114" s="127"/>
      <c r="AA1114" s="127"/>
      <c r="AB1114" s="127"/>
      <c r="AC1114" s="127"/>
      <c r="AD1114" s="127"/>
      <c r="AE1114" s="127"/>
      <c r="AF1114" s="127"/>
      <c r="AG1114" s="127"/>
    </row>
    <row r="1115" spans="10:33">
      <c r="J1115" s="6"/>
      <c r="P1115"/>
      <c r="S1115" s="127"/>
      <c r="T1115" s="127"/>
      <c r="U1115" s="127"/>
      <c r="V1115" s="127"/>
      <c r="W1115" s="127"/>
      <c r="X1115" s="127"/>
      <c r="Y1115" s="127"/>
      <c r="Z1115" s="127"/>
      <c r="AA1115" s="127"/>
      <c r="AB1115" s="127"/>
      <c r="AC1115" s="127"/>
      <c r="AD1115" s="127"/>
      <c r="AE1115" s="127"/>
      <c r="AF1115" s="127"/>
      <c r="AG1115" s="127"/>
    </row>
    <row r="1116" spans="10:33">
      <c r="J1116" s="6"/>
      <c r="P1116"/>
      <c r="S1116" s="127"/>
      <c r="T1116" s="127"/>
      <c r="U1116" s="127"/>
      <c r="V1116" s="127"/>
      <c r="W1116" s="127"/>
      <c r="X1116" s="127"/>
      <c r="Y1116" s="127"/>
      <c r="Z1116" s="127"/>
      <c r="AA1116" s="127"/>
      <c r="AB1116" s="127"/>
      <c r="AC1116" s="127"/>
      <c r="AD1116" s="127"/>
      <c r="AE1116" s="127"/>
      <c r="AF1116" s="127"/>
      <c r="AG1116" s="127"/>
    </row>
    <row r="1117" spans="10:33">
      <c r="J1117" s="6"/>
      <c r="P1117"/>
      <c r="S1117" s="127"/>
      <c r="T1117" s="127"/>
      <c r="U1117" s="127"/>
      <c r="V1117" s="127"/>
      <c r="W1117" s="127"/>
      <c r="X1117" s="127"/>
      <c r="Y1117" s="127"/>
      <c r="Z1117" s="127"/>
      <c r="AA1117" s="127"/>
      <c r="AB1117" s="127"/>
      <c r="AC1117" s="127"/>
      <c r="AD1117" s="127"/>
      <c r="AE1117" s="127"/>
      <c r="AF1117" s="127"/>
      <c r="AG1117" s="127"/>
    </row>
    <row r="1118" spans="10:33">
      <c r="J1118" s="6"/>
      <c r="P1118"/>
      <c r="S1118" s="127"/>
      <c r="T1118" s="127"/>
      <c r="U1118" s="127"/>
      <c r="V1118" s="127"/>
      <c r="W1118" s="127"/>
      <c r="X1118" s="127"/>
      <c r="Y1118" s="127"/>
      <c r="Z1118" s="127"/>
      <c r="AA1118" s="127"/>
      <c r="AB1118" s="127"/>
      <c r="AC1118" s="127"/>
      <c r="AD1118" s="127"/>
      <c r="AE1118" s="127"/>
      <c r="AF1118" s="127"/>
      <c r="AG1118" s="127"/>
    </row>
    <row r="1119" spans="10:33">
      <c r="J1119" s="6"/>
      <c r="P1119"/>
      <c r="S1119" s="127"/>
      <c r="T1119" s="127"/>
      <c r="U1119" s="127"/>
      <c r="V1119" s="127"/>
      <c r="W1119" s="127"/>
      <c r="X1119" s="127"/>
      <c r="Y1119" s="127"/>
      <c r="Z1119" s="127"/>
      <c r="AA1119" s="127"/>
      <c r="AB1119" s="127"/>
      <c r="AC1119" s="127"/>
      <c r="AD1119" s="127"/>
      <c r="AE1119" s="127"/>
      <c r="AF1119" s="127"/>
      <c r="AG1119" s="127"/>
    </row>
    <row r="1120" spans="10:33">
      <c r="J1120" s="6"/>
      <c r="P1120"/>
      <c r="S1120" s="127"/>
      <c r="T1120" s="127"/>
      <c r="U1120" s="127"/>
      <c r="V1120" s="127"/>
      <c r="W1120" s="127"/>
      <c r="X1120" s="127"/>
      <c r="Y1120" s="127"/>
      <c r="Z1120" s="127"/>
      <c r="AA1120" s="127"/>
      <c r="AB1120" s="127"/>
      <c r="AC1120" s="127"/>
      <c r="AD1120" s="127"/>
      <c r="AE1120" s="127"/>
      <c r="AF1120" s="127"/>
      <c r="AG1120" s="127"/>
    </row>
    <row r="1121" spans="10:33">
      <c r="J1121" s="6"/>
      <c r="P1121"/>
      <c r="S1121" s="127"/>
      <c r="T1121" s="127"/>
      <c r="U1121" s="127"/>
      <c r="V1121" s="127"/>
      <c r="W1121" s="127"/>
      <c r="X1121" s="127"/>
      <c r="Y1121" s="127"/>
      <c r="Z1121" s="127"/>
      <c r="AA1121" s="127"/>
      <c r="AB1121" s="127"/>
      <c r="AC1121" s="127"/>
      <c r="AD1121" s="127"/>
      <c r="AE1121" s="127"/>
      <c r="AF1121" s="127"/>
      <c r="AG1121" s="127"/>
    </row>
    <row r="1122" spans="10:33">
      <c r="J1122" s="6"/>
      <c r="P1122"/>
      <c r="S1122" s="127"/>
      <c r="T1122" s="127"/>
      <c r="U1122" s="127"/>
      <c r="V1122" s="127"/>
      <c r="W1122" s="127"/>
      <c r="X1122" s="127"/>
      <c r="Y1122" s="127"/>
      <c r="Z1122" s="127"/>
      <c r="AA1122" s="127"/>
      <c r="AB1122" s="127"/>
      <c r="AC1122" s="127"/>
      <c r="AD1122" s="127"/>
      <c r="AE1122" s="127"/>
      <c r="AF1122" s="127"/>
      <c r="AG1122" s="127"/>
    </row>
    <row r="1123" spans="10:33">
      <c r="J1123" s="6"/>
      <c r="P1123"/>
      <c r="S1123" s="127"/>
      <c r="T1123" s="127"/>
      <c r="U1123" s="127"/>
      <c r="V1123" s="127"/>
      <c r="W1123" s="127"/>
      <c r="X1123" s="127"/>
      <c r="Y1123" s="127"/>
      <c r="Z1123" s="127"/>
      <c r="AA1123" s="127"/>
      <c r="AB1123" s="127"/>
      <c r="AC1123" s="127"/>
      <c r="AD1123" s="127"/>
      <c r="AE1123" s="127"/>
      <c r="AF1123" s="127"/>
      <c r="AG1123" s="127"/>
    </row>
    <row r="1124" spans="10:33">
      <c r="J1124" s="6"/>
      <c r="P1124"/>
      <c r="S1124" s="127"/>
      <c r="T1124" s="127"/>
      <c r="U1124" s="127"/>
      <c r="V1124" s="127"/>
      <c r="W1124" s="127"/>
      <c r="X1124" s="127"/>
      <c r="Y1124" s="127"/>
      <c r="Z1124" s="127"/>
      <c r="AA1124" s="127"/>
      <c r="AB1124" s="127"/>
      <c r="AC1124" s="127"/>
      <c r="AD1124" s="127"/>
      <c r="AE1124" s="127"/>
      <c r="AF1124" s="127"/>
      <c r="AG1124" s="127"/>
    </row>
    <row r="1125" spans="10:33">
      <c r="J1125" s="6"/>
      <c r="P1125"/>
      <c r="S1125" s="127"/>
      <c r="T1125" s="127"/>
      <c r="U1125" s="127"/>
      <c r="V1125" s="127"/>
      <c r="W1125" s="127"/>
      <c r="X1125" s="127"/>
      <c r="Y1125" s="127"/>
      <c r="Z1125" s="127"/>
      <c r="AA1125" s="127"/>
      <c r="AB1125" s="127"/>
      <c r="AC1125" s="127"/>
      <c r="AD1125" s="127"/>
      <c r="AE1125" s="127"/>
      <c r="AF1125" s="127"/>
      <c r="AG1125" s="127"/>
    </row>
    <row r="1126" spans="10:33">
      <c r="J1126" s="6"/>
      <c r="P1126"/>
      <c r="S1126" s="11"/>
      <c r="T1126" s="11"/>
      <c r="U1126" s="11"/>
    </row>
    <row r="1127" spans="10:33">
      <c r="J1127" s="6"/>
      <c r="P1127"/>
      <c r="S1127" s="11"/>
      <c r="T1127" s="11"/>
      <c r="U1127" s="11"/>
    </row>
    <row r="1128" spans="10:33">
      <c r="J1128" s="6"/>
      <c r="P1128"/>
      <c r="S1128" s="11"/>
      <c r="T1128" s="11"/>
      <c r="U1128" s="11"/>
    </row>
    <row r="1129" spans="10:33">
      <c r="J1129" s="6"/>
      <c r="P1129"/>
      <c r="S1129" s="11"/>
      <c r="T1129" s="11"/>
      <c r="U1129" s="11"/>
    </row>
    <row r="1130" spans="10:33">
      <c r="J1130" s="6"/>
      <c r="P1130"/>
      <c r="S1130" s="11"/>
      <c r="T1130" s="11"/>
      <c r="U1130" s="11"/>
    </row>
    <row r="1131" spans="10:33">
      <c r="J1131" s="6"/>
      <c r="P1131"/>
      <c r="S1131" s="11"/>
      <c r="T1131" s="11"/>
      <c r="U1131" s="11"/>
    </row>
    <row r="1132" spans="10:33">
      <c r="J1132" s="6"/>
      <c r="P1132"/>
      <c r="S1132" s="11"/>
      <c r="T1132" s="11"/>
      <c r="U1132" s="11"/>
    </row>
    <row r="1133" spans="10:33">
      <c r="J1133" s="6"/>
      <c r="P1133"/>
      <c r="S1133" s="11"/>
      <c r="T1133" s="11"/>
      <c r="U1133" s="11"/>
    </row>
    <row r="1134" spans="10:33">
      <c r="J1134" s="6"/>
      <c r="P1134"/>
      <c r="S1134" s="11"/>
      <c r="T1134" s="11"/>
      <c r="U1134" s="11"/>
    </row>
    <row r="1135" spans="10:33">
      <c r="J1135" s="6"/>
      <c r="P1135"/>
      <c r="S1135" s="11"/>
      <c r="T1135" s="11"/>
      <c r="U1135" s="11"/>
    </row>
    <row r="1136" spans="10:33">
      <c r="J1136" s="6"/>
      <c r="P1136"/>
      <c r="S1136" s="11"/>
      <c r="T1136" s="11"/>
      <c r="U1136" s="11"/>
    </row>
    <row r="1137" spans="10:21">
      <c r="J1137" s="6"/>
      <c r="P1137"/>
      <c r="S1137" s="11"/>
      <c r="T1137" s="11"/>
      <c r="U1137" s="11"/>
    </row>
    <row r="1138" spans="10:21">
      <c r="J1138" s="6"/>
      <c r="P1138"/>
      <c r="S1138" s="11"/>
      <c r="T1138" s="11"/>
      <c r="U1138" s="11"/>
    </row>
    <row r="1139" spans="10:21">
      <c r="J1139" s="6"/>
      <c r="P1139"/>
      <c r="S1139" s="11"/>
      <c r="T1139" s="11"/>
      <c r="U1139" s="11"/>
    </row>
    <row r="1140" spans="10:21">
      <c r="J1140" s="6"/>
      <c r="P1140"/>
      <c r="S1140" s="11"/>
      <c r="T1140" s="11"/>
      <c r="U1140" s="11"/>
    </row>
    <row r="1141" spans="10:21">
      <c r="J1141" s="6"/>
      <c r="P1141"/>
      <c r="S1141" s="11"/>
      <c r="T1141" s="11"/>
      <c r="U1141" s="11"/>
    </row>
    <row r="1142" spans="10:21">
      <c r="J1142" s="6"/>
      <c r="P1142"/>
      <c r="S1142" s="11"/>
      <c r="T1142" s="11"/>
      <c r="U1142" s="11"/>
    </row>
    <row r="1143" spans="10:21">
      <c r="J1143" s="6"/>
      <c r="P1143"/>
      <c r="S1143" s="11"/>
      <c r="T1143" s="11"/>
      <c r="U1143" s="11"/>
    </row>
    <row r="1144" spans="10:21">
      <c r="J1144" s="6"/>
      <c r="P1144"/>
      <c r="S1144" s="11"/>
      <c r="T1144" s="11"/>
      <c r="U1144" s="11"/>
    </row>
    <row r="1145" spans="10:21">
      <c r="J1145" s="6"/>
      <c r="P1145"/>
      <c r="S1145" s="11"/>
      <c r="T1145" s="11"/>
      <c r="U1145" s="11"/>
    </row>
    <row r="1146" spans="10:21">
      <c r="J1146" s="6"/>
      <c r="P1146"/>
      <c r="S1146" s="11"/>
      <c r="T1146" s="11"/>
      <c r="U1146" s="11"/>
    </row>
    <row r="1147" spans="10:21">
      <c r="J1147" s="6"/>
      <c r="P1147"/>
      <c r="S1147" s="11"/>
      <c r="T1147" s="11"/>
      <c r="U1147" s="11"/>
    </row>
    <row r="1148" spans="10:21">
      <c r="J1148" s="6"/>
      <c r="P1148"/>
      <c r="S1148" s="11"/>
      <c r="T1148" s="11"/>
      <c r="U1148" s="11"/>
    </row>
    <row r="1149" spans="10:21">
      <c r="J1149" s="6"/>
      <c r="P1149"/>
      <c r="S1149" s="11"/>
      <c r="T1149" s="11"/>
      <c r="U1149" s="11"/>
    </row>
    <row r="1150" spans="10:21">
      <c r="J1150" s="6"/>
      <c r="P1150"/>
      <c r="S1150" s="11"/>
      <c r="T1150" s="11"/>
      <c r="U1150" s="11"/>
    </row>
    <row r="1151" spans="10:21">
      <c r="J1151" s="6"/>
      <c r="P1151"/>
      <c r="S1151" s="11"/>
      <c r="T1151" s="11"/>
      <c r="U1151" s="11"/>
    </row>
    <row r="1152" spans="10:21">
      <c r="J1152" s="6"/>
      <c r="P1152"/>
      <c r="S1152" s="11"/>
      <c r="T1152" s="11"/>
      <c r="U1152" s="11"/>
    </row>
    <row r="1153" spans="10:21">
      <c r="J1153" s="6"/>
      <c r="P1153"/>
      <c r="S1153" s="11"/>
      <c r="T1153" s="11"/>
      <c r="U1153" s="11"/>
    </row>
    <row r="1154" spans="10:21">
      <c r="J1154" s="6"/>
      <c r="P1154"/>
      <c r="S1154" s="11"/>
      <c r="T1154" s="11"/>
      <c r="U1154" s="11"/>
    </row>
    <row r="1155" spans="10:21">
      <c r="J1155" s="6"/>
      <c r="P1155"/>
      <c r="S1155" s="11"/>
      <c r="T1155" s="11"/>
      <c r="U1155" s="11"/>
    </row>
    <row r="1156" spans="10:21">
      <c r="J1156" s="6"/>
      <c r="P1156"/>
      <c r="S1156" s="11"/>
      <c r="T1156" s="11"/>
      <c r="U1156" s="11"/>
    </row>
    <row r="1157" spans="10:21">
      <c r="J1157" s="6"/>
      <c r="P1157"/>
      <c r="S1157" s="11"/>
      <c r="T1157" s="11"/>
      <c r="U1157" s="11"/>
    </row>
    <row r="1158" spans="10:21">
      <c r="J1158" s="6"/>
      <c r="P1158"/>
      <c r="S1158" s="11"/>
      <c r="T1158" s="11"/>
      <c r="U1158" s="11"/>
    </row>
    <row r="1159" spans="10:21">
      <c r="J1159" s="6"/>
      <c r="P1159"/>
      <c r="S1159" s="11"/>
      <c r="T1159" s="11"/>
      <c r="U1159" s="11"/>
    </row>
    <row r="1160" spans="10:21">
      <c r="J1160" s="6"/>
      <c r="P1160"/>
      <c r="S1160" s="11"/>
      <c r="T1160" s="11"/>
      <c r="U1160" s="11"/>
    </row>
    <row r="1161" spans="10:21">
      <c r="J1161" s="6"/>
      <c r="P1161"/>
      <c r="S1161" s="11"/>
      <c r="T1161" s="11"/>
      <c r="U1161" s="11"/>
    </row>
    <row r="1162" spans="10:21">
      <c r="J1162" s="6"/>
      <c r="P1162"/>
      <c r="S1162" s="11"/>
      <c r="T1162" s="11"/>
      <c r="U1162" s="11"/>
    </row>
    <row r="1163" spans="10:21">
      <c r="J1163" s="6"/>
      <c r="P1163"/>
      <c r="S1163" s="11"/>
      <c r="T1163" s="11"/>
      <c r="U1163" s="11"/>
    </row>
    <row r="1164" spans="10:21">
      <c r="J1164" s="6"/>
      <c r="P1164"/>
      <c r="S1164" s="11"/>
      <c r="T1164" s="11"/>
      <c r="U1164" s="11"/>
    </row>
    <row r="1165" spans="10:21">
      <c r="J1165" s="6"/>
      <c r="P1165"/>
      <c r="S1165" s="11"/>
      <c r="T1165" s="11"/>
      <c r="U1165" s="11"/>
    </row>
    <row r="1166" spans="10:21">
      <c r="J1166" s="6"/>
      <c r="P1166"/>
      <c r="S1166" s="11"/>
      <c r="T1166" s="11"/>
      <c r="U1166" s="11"/>
    </row>
    <row r="1167" spans="10:21">
      <c r="J1167" s="6"/>
      <c r="P1167"/>
      <c r="S1167" s="11"/>
      <c r="T1167" s="11"/>
      <c r="U1167" s="11"/>
    </row>
    <row r="1168" spans="10:21">
      <c r="J1168" s="6"/>
      <c r="P1168"/>
      <c r="S1168" s="11"/>
      <c r="T1168" s="11"/>
      <c r="U1168" s="11"/>
    </row>
    <row r="1169" spans="10:21">
      <c r="J1169" s="6"/>
      <c r="P1169"/>
      <c r="S1169" s="11"/>
      <c r="T1169" s="11"/>
      <c r="U1169" s="11"/>
    </row>
    <row r="1170" spans="10:21">
      <c r="J1170" s="6"/>
      <c r="P1170"/>
      <c r="S1170" s="11"/>
      <c r="T1170" s="11"/>
      <c r="U1170" s="11"/>
    </row>
    <row r="1171" spans="10:21">
      <c r="J1171" s="6"/>
      <c r="P1171"/>
      <c r="S1171" s="11"/>
      <c r="T1171" s="11"/>
      <c r="U1171" s="11"/>
    </row>
    <row r="1172" spans="10:21">
      <c r="J1172" s="6"/>
      <c r="P1172"/>
      <c r="S1172" s="11"/>
      <c r="T1172" s="11"/>
      <c r="U1172" s="11"/>
    </row>
    <row r="1173" spans="10:21">
      <c r="J1173" s="6"/>
      <c r="P1173"/>
      <c r="S1173" s="11"/>
      <c r="T1173" s="11"/>
      <c r="U1173" s="11"/>
    </row>
    <row r="1174" spans="10:21">
      <c r="J1174" s="6"/>
      <c r="P1174"/>
      <c r="S1174" s="11"/>
      <c r="T1174" s="11"/>
      <c r="U1174" s="11"/>
    </row>
    <row r="1175" spans="10:21">
      <c r="J1175" s="6"/>
      <c r="P1175"/>
      <c r="S1175" s="11"/>
      <c r="T1175" s="11"/>
      <c r="U1175" s="11"/>
    </row>
    <row r="1176" spans="10:21">
      <c r="J1176" s="6"/>
      <c r="P1176"/>
      <c r="S1176" s="11"/>
      <c r="T1176" s="11"/>
      <c r="U1176" s="11"/>
    </row>
    <row r="1177" spans="10:21">
      <c r="J1177" s="6"/>
      <c r="P1177"/>
      <c r="S1177" s="11"/>
      <c r="T1177" s="11"/>
      <c r="U1177" s="11"/>
    </row>
    <row r="1178" spans="10:21">
      <c r="J1178" s="6"/>
      <c r="P1178"/>
      <c r="S1178" s="11"/>
      <c r="T1178" s="11"/>
      <c r="U1178" s="11"/>
    </row>
    <row r="1179" spans="10:21">
      <c r="J1179" s="6"/>
      <c r="P1179"/>
      <c r="S1179" s="11"/>
      <c r="T1179" s="11"/>
      <c r="U1179" s="11"/>
    </row>
    <row r="1180" spans="10:21">
      <c r="J1180" s="6"/>
      <c r="P1180"/>
      <c r="S1180" s="11"/>
      <c r="T1180" s="11"/>
      <c r="U1180" s="11"/>
    </row>
    <row r="1181" spans="10:21">
      <c r="J1181" s="6"/>
      <c r="P1181"/>
      <c r="S1181" s="11"/>
      <c r="T1181" s="11"/>
      <c r="U1181" s="11"/>
    </row>
    <row r="1182" spans="10:21">
      <c r="J1182" s="6"/>
      <c r="P1182"/>
      <c r="S1182" s="11"/>
      <c r="T1182" s="11"/>
      <c r="U1182" s="11"/>
    </row>
    <row r="1183" spans="10:21">
      <c r="J1183" s="6"/>
      <c r="P1183"/>
      <c r="S1183" s="11"/>
      <c r="T1183" s="11"/>
      <c r="U1183" s="11"/>
    </row>
    <row r="1184" spans="10:21">
      <c r="J1184" s="6"/>
      <c r="P1184"/>
      <c r="S1184" s="11"/>
      <c r="T1184" s="11"/>
      <c r="U1184" s="11"/>
    </row>
    <row r="1185" spans="10:21">
      <c r="J1185" s="6"/>
      <c r="P1185"/>
      <c r="S1185" s="11"/>
      <c r="T1185" s="11"/>
      <c r="U1185" s="11"/>
    </row>
    <row r="1186" spans="10:21">
      <c r="J1186" s="6"/>
      <c r="P1186"/>
      <c r="S1186" s="11"/>
      <c r="T1186" s="11"/>
      <c r="U1186" s="11"/>
    </row>
    <row r="1187" spans="10:21">
      <c r="J1187" s="6"/>
      <c r="P1187"/>
      <c r="S1187" s="11"/>
      <c r="T1187" s="11"/>
      <c r="U1187" s="11"/>
    </row>
    <row r="1188" spans="10:21">
      <c r="J1188" s="6"/>
      <c r="P1188"/>
      <c r="S1188" s="11"/>
      <c r="T1188" s="11"/>
      <c r="U1188" s="11"/>
    </row>
    <row r="1189" spans="10:21">
      <c r="J1189" s="6"/>
      <c r="P1189"/>
      <c r="S1189" s="11"/>
      <c r="T1189" s="11"/>
      <c r="U1189" s="11"/>
    </row>
    <row r="1190" spans="10:21">
      <c r="J1190" s="6"/>
      <c r="P1190"/>
      <c r="S1190" s="11"/>
      <c r="T1190" s="11"/>
      <c r="U1190" s="11"/>
    </row>
    <row r="1191" spans="10:21">
      <c r="J1191" s="6"/>
      <c r="P1191"/>
      <c r="S1191" s="11"/>
      <c r="T1191" s="11"/>
      <c r="U1191" s="11"/>
    </row>
    <row r="1192" spans="10:21">
      <c r="J1192" s="6"/>
      <c r="P1192"/>
      <c r="S1192" s="11"/>
      <c r="T1192" s="11"/>
      <c r="U1192" s="11"/>
    </row>
    <row r="1193" spans="10:21">
      <c r="J1193" s="6"/>
      <c r="P1193"/>
      <c r="S1193" s="11"/>
      <c r="T1193" s="11"/>
      <c r="U1193" s="11"/>
    </row>
    <row r="1194" spans="10:21">
      <c r="J1194" s="6"/>
      <c r="P1194"/>
      <c r="S1194" s="11"/>
      <c r="T1194" s="11"/>
      <c r="U1194" s="11"/>
    </row>
    <row r="1195" spans="10:21">
      <c r="J1195" s="6"/>
      <c r="P1195"/>
      <c r="S1195" s="11"/>
      <c r="T1195" s="11"/>
      <c r="U1195" s="11"/>
    </row>
    <row r="1196" spans="10:21">
      <c r="J1196" s="6"/>
      <c r="P1196"/>
      <c r="S1196" s="11"/>
      <c r="T1196" s="11"/>
      <c r="U1196" s="11"/>
    </row>
    <row r="1197" spans="10:21">
      <c r="J1197" s="6"/>
      <c r="P1197"/>
      <c r="S1197" s="11"/>
      <c r="T1197" s="11"/>
      <c r="U1197" s="11"/>
    </row>
    <row r="1198" spans="10:21">
      <c r="J1198" s="6"/>
      <c r="P1198"/>
      <c r="S1198" s="11"/>
      <c r="T1198" s="11"/>
      <c r="U1198" s="11"/>
    </row>
    <row r="1199" spans="10:21">
      <c r="J1199" s="6"/>
      <c r="P1199"/>
      <c r="S1199" s="11"/>
      <c r="T1199" s="11"/>
      <c r="U1199" s="11"/>
    </row>
    <row r="1200" spans="10:21">
      <c r="J1200" s="6"/>
      <c r="P1200"/>
      <c r="S1200" s="11"/>
      <c r="T1200" s="11"/>
      <c r="U1200" s="11"/>
    </row>
    <row r="1201" spans="10:21">
      <c r="J1201" s="6"/>
      <c r="P1201"/>
      <c r="S1201" s="11"/>
      <c r="T1201" s="11"/>
      <c r="U1201" s="11"/>
    </row>
    <row r="1202" spans="10:21">
      <c r="J1202" s="6"/>
      <c r="P1202"/>
      <c r="S1202" s="11"/>
      <c r="T1202" s="11"/>
      <c r="U1202" s="11"/>
    </row>
    <row r="1203" spans="10:21">
      <c r="J1203" s="6"/>
      <c r="P1203"/>
      <c r="S1203" s="11"/>
      <c r="T1203" s="11"/>
      <c r="U1203" s="11"/>
    </row>
    <row r="1204" spans="10:21">
      <c r="J1204" s="6"/>
      <c r="P1204"/>
      <c r="S1204" s="11"/>
      <c r="T1204" s="11"/>
      <c r="U1204" s="11"/>
    </row>
    <row r="1205" spans="10:21">
      <c r="J1205" s="6"/>
      <c r="P1205"/>
      <c r="S1205" s="11"/>
      <c r="T1205" s="11"/>
      <c r="U1205" s="11"/>
    </row>
    <row r="1206" spans="10:21">
      <c r="J1206" s="6"/>
      <c r="P1206"/>
      <c r="S1206" s="11"/>
      <c r="T1206" s="11"/>
      <c r="U1206" s="11"/>
    </row>
    <row r="1207" spans="10:21">
      <c r="J1207" s="6"/>
      <c r="P1207"/>
      <c r="S1207" s="11"/>
      <c r="T1207" s="11"/>
      <c r="U1207" s="11"/>
    </row>
    <row r="1208" spans="10:21">
      <c r="J1208" s="6"/>
      <c r="P1208"/>
      <c r="S1208" s="11"/>
      <c r="T1208" s="11"/>
      <c r="U1208" s="11"/>
    </row>
    <row r="1209" spans="10:21">
      <c r="K1209" s="6"/>
      <c r="S1209" s="11"/>
      <c r="T1209" s="11"/>
      <c r="U1209" s="11"/>
    </row>
    <row r="1210" spans="10:21">
      <c r="K1210" s="6"/>
      <c r="S1210" s="11"/>
      <c r="T1210" s="11"/>
      <c r="U1210" s="11"/>
    </row>
    <row r="1211" spans="10:21">
      <c r="K1211" s="6"/>
      <c r="S1211" s="11"/>
      <c r="T1211" s="11"/>
      <c r="U1211" s="11"/>
    </row>
    <row r="1212" spans="10:21">
      <c r="S1212" s="11"/>
      <c r="T1212" s="11"/>
      <c r="U1212" s="11"/>
    </row>
    <row r="1213" spans="10:21">
      <c r="S1213" s="11"/>
      <c r="T1213" s="11"/>
      <c r="U1213" s="11"/>
    </row>
    <row r="1214" spans="10:21">
      <c r="S1214" s="11"/>
      <c r="T1214" s="11"/>
      <c r="U1214" s="11"/>
    </row>
    <row r="1215" spans="10:21">
      <c r="K1215" s="6"/>
      <c r="S1215" s="11"/>
      <c r="T1215" s="11"/>
      <c r="U1215" s="11"/>
    </row>
    <row r="1216" spans="10:21">
      <c r="K1216" s="6"/>
      <c r="S1216" s="11"/>
      <c r="T1216" s="11"/>
      <c r="U1216" s="11"/>
    </row>
    <row r="1217" spans="11:21">
      <c r="K1217" s="6"/>
      <c r="S1217" s="11"/>
      <c r="T1217" s="11"/>
      <c r="U1217" s="11"/>
    </row>
    <row r="1218" spans="11:21">
      <c r="K1218" s="6"/>
      <c r="S1218" s="11"/>
      <c r="T1218" s="11"/>
      <c r="U1218" s="11"/>
    </row>
    <row r="1219" spans="11:21">
      <c r="K1219" s="6"/>
      <c r="S1219" s="11"/>
      <c r="T1219" s="11"/>
      <c r="U1219" s="11"/>
    </row>
    <row r="1220" spans="11:21">
      <c r="K1220" s="6"/>
      <c r="S1220" s="11"/>
      <c r="T1220" s="11"/>
      <c r="U1220" s="11"/>
    </row>
    <row r="1221" spans="11:21">
      <c r="K1221" s="6"/>
      <c r="S1221" s="11"/>
      <c r="T1221" s="11"/>
      <c r="U1221" s="11"/>
    </row>
    <row r="1222" spans="11:21">
      <c r="K1222" s="6"/>
      <c r="S1222" s="11"/>
      <c r="T1222" s="11"/>
      <c r="U1222" s="11"/>
    </row>
    <row r="1223" spans="11:21">
      <c r="K1223" s="6"/>
      <c r="S1223" s="11"/>
      <c r="T1223" s="11"/>
      <c r="U1223" s="11"/>
    </row>
    <row r="1224" spans="11:21">
      <c r="K1224" s="6"/>
      <c r="S1224" s="11"/>
      <c r="T1224" s="11"/>
      <c r="U1224" s="11"/>
    </row>
    <row r="1225" spans="11:21">
      <c r="K1225" s="6"/>
      <c r="S1225" s="11"/>
      <c r="T1225" s="11"/>
      <c r="U1225" s="11"/>
    </row>
    <row r="1226" spans="11:21">
      <c r="K1226" s="6"/>
      <c r="S1226" s="11"/>
      <c r="T1226" s="11"/>
      <c r="U1226" s="11"/>
    </row>
    <row r="1227" spans="11:21">
      <c r="K1227" s="6"/>
      <c r="S1227" s="11"/>
      <c r="T1227" s="11"/>
      <c r="U1227" s="11"/>
    </row>
    <row r="1228" spans="11:21">
      <c r="K1228" s="6"/>
      <c r="S1228" s="11"/>
      <c r="T1228" s="11"/>
      <c r="U1228" s="11"/>
    </row>
    <row r="1229" spans="11:21">
      <c r="K1229" s="6"/>
      <c r="S1229" s="11"/>
      <c r="T1229" s="11"/>
      <c r="U1229" s="11"/>
    </row>
    <row r="1230" spans="11:21">
      <c r="K1230" s="6"/>
    </row>
    <row r="1231" spans="11:21">
      <c r="K1231" s="6"/>
    </row>
    <row r="1232" spans="11:21">
      <c r="K1232" s="6"/>
    </row>
    <row r="1233" spans="11:11">
      <c r="K1233" s="6"/>
    </row>
    <row r="1234" spans="11:11">
      <c r="K1234" s="6"/>
    </row>
    <row r="1235" spans="11:11">
      <c r="K1235" s="6"/>
    </row>
    <row r="1236" spans="11:11">
      <c r="K1236" s="6"/>
    </row>
    <row r="1237" spans="11:11">
      <c r="K1237" s="6"/>
    </row>
    <row r="1238" spans="11:11">
      <c r="K1238" s="6"/>
    </row>
    <row r="1239" spans="11:11">
      <c r="K1239" s="6"/>
    </row>
  </sheetData>
  <pageMargins left="0" right="0" top="0" bottom="0" header="0.51180555555555496" footer="0.51180555555555496"/>
  <pageSetup paperSize="9" firstPageNumber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624"/>
  <sheetViews>
    <sheetView zoomScaleNormal="100" workbookViewId="0">
      <selection activeCell="K69" sqref="K69"/>
    </sheetView>
  </sheetViews>
  <sheetFormatPr defaultRowHeight="15"/>
  <cols>
    <col min="1" max="1" width="2.28515625" customWidth="1"/>
    <col min="2" max="2" width="7" customWidth="1"/>
    <col min="3" max="3" width="29.140625" style="89" customWidth="1"/>
    <col min="4" max="4" width="10.85546875" customWidth="1"/>
    <col min="5" max="5" width="4.5703125" customWidth="1"/>
    <col min="6" max="6" width="10" customWidth="1"/>
    <col min="7" max="7" width="26.42578125" customWidth="1"/>
    <col min="8" max="8" width="9.85546875" customWidth="1"/>
    <col min="9" max="9" width="2.140625" customWidth="1"/>
    <col min="10" max="10" width="9.28515625" customWidth="1"/>
    <col min="11" max="11" width="29.42578125" customWidth="1"/>
    <col min="12" max="12" width="10.42578125" customWidth="1"/>
    <col min="13" max="13" width="4.42578125" customWidth="1"/>
    <col min="14" max="14" width="9.7109375" customWidth="1"/>
    <col min="15" max="15" width="25.28515625" customWidth="1"/>
    <col min="16" max="16" width="10" customWidth="1"/>
    <col min="17" max="17" width="6" customWidth="1"/>
    <col min="18" max="18" width="6.85546875" customWidth="1"/>
    <col min="19" max="19" width="13.5703125" customWidth="1"/>
    <col min="20" max="20" width="7.85546875" customWidth="1"/>
    <col min="21" max="21" width="9.5703125" customWidth="1"/>
    <col min="22" max="22" width="7.28515625" customWidth="1"/>
    <col min="23" max="23" width="11" customWidth="1"/>
    <col min="24" max="24" width="7.42578125" customWidth="1"/>
    <col min="25" max="25" width="8.5703125" customWidth="1"/>
    <col min="26" max="26" width="6.85546875" customWidth="1"/>
    <col min="27" max="27" width="8.28515625" customWidth="1"/>
    <col min="28" max="28" width="6.140625" customWidth="1"/>
    <col min="29" max="29" width="8" customWidth="1"/>
    <col min="30" max="30" width="6.28515625" customWidth="1"/>
    <col min="32" max="32" width="8.7109375" customWidth="1"/>
  </cols>
  <sheetData>
    <row r="1" spans="2:89" ht="12" customHeight="1">
      <c r="I1" s="110"/>
      <c r="J1" s="11"/>
      <c r="K1" s="11"/>
      <c r="L1" s="11"/>
      <c r="M1" s="11"/>
      <c r="N1" s="11"/>
      <c r="O1" s="127"/>
      <c r="P1" s="127"/>
      <c r="Q1" s="127"/>
      <c r="R1" s="127"/>
      <c r="S1" s="127"/>
      <c r="T1" s="127"/>
      <c r="U1" s="190"/>
      <c r="V1" s="190"/>
      <c r="W1" s="125"/>
      <c r="X1" s="127"/>
      <c r="Y1" s="127"/>
      <c r="Z1" s="127"/>
      <c r="AA1" s="127"/>
      <c r="AB1" s="127"/>
      <c r="AC1" s="127"/>
      <c r="AD1" s="127"/>
      <c r="AE1" s="127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</row>
    <row r="2" spans="2:89" ht="14.25" customHeight="1">
      <c r="B2" s="211" t="s">
        <v>328</v>
      </c>
      <c r="G2" s="2"/>
      <c r="H2" s="2"/>
      <c r="I2" s="1407"/>
      <c r="J2" s="722"/>
      <c r="K2" s="122"/>
      <c r="L2" s="118"/>
      <c r="M2" s="127"/>
      <c r="N2" s="127"/>
      <c r="O2" s="190"/>
      <c r="P2" s="3"/>
      <c r="Q2" s="127"/>
      <c r="R2" s="127"/>
      <c r="S2" s="122"/>
      <c r="T2" s="122"/>
      <c r="U2" s="122"/>
      <c r="V2" s="122"/>
      <c r="W2" s="127"/>
      <c r="X2" s="242"/>
      <c r="Y2" s="338"/>
      <c r="Z2" s="242"/>
      <c r="AA2" s="338"/>
      <c r="AB2" s="127"/>
      <c r="AC2" s="125"/>
      <c r="AD2" s="237"/>
      <c r="AE2" s="127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</row>
    <row r="3" spans="2:89">
      <c r="E3" s="472" t="s">
        <v>163</v>
      </c>
      <c r="F3" s="92"/>
      <c r="G3" t="s">
        <v>890</v>
      </c>
      <c r="I3" s="110"/>
      <c r="M3" s="127"/>
      <c r="N3" s="127"/>
      <c r="O3" s="127"/>
      <c r="P3" s="11"/>
      <c r="Q3" s="127"/>
      <c r="R3" s="256"/>
      <c r="S3" s="127"/>
      <c r="T3" s="127"/>
      <c r="U3" s="118"/>
      <c r="V3" s="127"/>
      <c r="W3" s="122"/>
      <c r="X3" s="135"/>
      <c r="Y3" s="170"/>
      <c r="Z3" s="457"/>
      <c r="AA3" s="458"/>
      <c r="AB3" s="127"/>
      <c r="AC3" s="127"/>
      <c r="AD3" s="127"/>
      <c r="AE3" s="127"/>
      <c r="AF3" s="11"/>
      <c r="AG3" s="11"/>
      <c r="AH3" s="127"/>
      <c r="AI3" s="11"/>
      <c r="AJ3" s="11"/>
      <c r="AK3" s="11"/>
      <c r="AL3" s="127"/>
      <c r="AM3" s="127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</row>
    <row r="4" spans="2:89" ht="13.5" customHeight="1" thickBot="1">
      <c r="B4" s="474"/>
      <c r="C4" s="119" t="s">
        <v>475</v>
      </c>
      <c r="F4" s="119" t="s">
        <v>475</v>
      </c>
      <c r="G4" s="2"/>
      <c r="H4" s="92"/>
      <c r="I4" s="340"/>
      <c r="M4" s="127"/>
      <c r="N4" s="127"/>
      <c r="O4" s="190"/>
      <c r="P4" s="629"/>
      <c r="Q4" s="149"/>
      <c r="R4" s="127"/>
      <c r="S4" s="149"/>
      <c r="T4" s="127"/>
      <c r="U4" s="125"/>
      <c r="V4" s="127"/>
      <c r="W4" s="122"/>
      <c r="X4" s="126"/>
      <c r="Y4" s="156"/>
      <c r="Z4" s="215"/>
      <c r="AA4" s="458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</row>
    <row r="5" spans="2:89" ht="13.5" customHeight="1">
      <c r="B5" s="34" t="s">
        <v>2</v>
      </c>
      <c r="C5" s="93" t="s">
        <v>3</v>
      </c>
      <c r="D5" s="307" t="s">
        <v>4</v>
      </c>
      <c r="E5" s="334"/>
      <c r="F5" s="34" t="s">
        <v>2</v>
      </c>
      <c r="G5" s="93" t="s">
        <v>3</v>
      </c>
      <c r="H5" s="307" t="s">
        <v>4</v>
      </c>
      <c r="I5" s="127"/>
      <c r="J5" s="137"/>
      <c r="K5" s="122"/>
      <c r="L5" s="121"/>
      <c r="M5" s="127"/>
      <c r="N5" s="214"/>
      <c r="O5" s="122"/>
      <c r="P5" s="14"/>
      <c r="Q5" s="149"/>
      <c r="R5" s="102"/>
      <c r="S5" s="22"/>
      <c r="T5" s="23"/>
      <c r="U5" s="125"/>
      <c r="V5" s="127"/>
      <c r="W5" s="122"/>
      <c r="X5" s="121"/>
      <c r="Y5" s="156"/>
      <c r="Z5" s="215"/>
      <c r="AA5" s="458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  <c r="CC5" s="127"/>
      <c r="CD5" s="127"/>
      <c r="CE5" s="127"/>
      <c r="CF5" s="127"/>
      <c r="CG5" s="127"/>
      <c r="CH5" s="127"/>
      <c r="CI5" s="127"/>
      <c r="CJ5" s="127"/>
      <c r="CK5" s="127"/>
    </row>
    <row r="6" spans="2:89" ht="13.5" customHeight="1" thickBot="1">
      <c r="B6" s="318" t="s">
        <v>5</v>
      </c>
      <c r="C6" s="11"/>
      <c r="D6" s="330" t="s">
        <v>61</v>
      </c>
      <c r="E6" s="127"/>
      <c r="F6" s="37" t="s">
        <v>5</v>
      </c>
      <c r="G6" s="38"/>
      <c r="H6" s="308" t="s">
        <v>61</v>
      </c>
      <c r="I6" s="127"/>
      <c r="J6" s="137"/>
      <c r="K6" s="127"/>
      <c r="L6" s="121"/>
      <c r="M6" s="127"/>
      <c r="N6" s="127"/>
      <c r="O6" s="127"/>
      <c r="P6" s="14"/>
      <c r="Q6" s="149"/>
      <c r="R6" s="11"/>
      <c r="S6" s="11"/>
      <c r="T6" s="11"/>
      <c r="U6" s="125"/>
      <c r="V6" s="127"/>
      <c r="W6" s="122"/>
      <c r="X6" s="121"/>
      <c r="Y6" s="156"/>
      <c r="Z6" s="215"/>
      <c r="AA6" s="458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  <c r="BU6" s="127"/>
      <c r="BV6" s="127"/>
      <c r="BW6" s="127"/>
      <c r="BX6" s="127"/>
      <c r="BY6" s="127"/>
      <c r="BZ6" s="127"/>
      <c r="CA6" s="127"/>
      <c r="CB6" s="127"/>
      <c r="CC6" s="127"/>
      <c r="CD6" s="127"/>
      <c r="CE6" s="127"/>
      <c r="CF6" s="127"/>
      <c r="CG6" s="127"/>
      <c r="CH6" s="127"/>
      <c r="CI6" s="127"/>
      <c r="CJ6" s="127"/>
      <c r="CK6" s="127"/>
    </row>
    <row r="7" spans="2:89" ht="16.5" thickBot="1">
      <c r="B7" s="1165" t="s">
        <v>135</v>
      </c>
      <c r="C7" s="1166"/>
      <c r="D7" s="475"/>
      <c r="E7" s="150"/>
      <c r="F7" s="935" t="s">
        <v>363</v>
      </c>
      <c r="G7" s="1406"/>
      <c r="H7" s="913"/>
      <c r="I7" s="127"/>
      <c r="J7" s="624"/>
      <c r="K7" s="122"/>
      <c r="L7" s="136"/>
      <c r="M7" s="127"/>
      <c r="N7" s="137"/>
      <c r="O7" s="127"/>
      <c r="P7" s="11"/>
      <c r="Q7" s="149"/>
      <c r="R7" s="11"/>
      <c r="S7" s="11"/>
      <c r="T7" s="11"/>
      <c r="U7" s="122"/>
      <c r="V7" s="127"/>
      <c r="W7" s="122"/>
      <c r="X7" s="121"/>
      <c r="Y7" s="156"/>
      <c r="Z7" s="215"/>
      <c r="AA7" s="458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</row>
    <row r="8" spans="2:89" ht="15.75" thickBot="1">
      <c r="B8" s="297"/>
      <c r="C8" s="411" t="s">
        <v>183</v>
      </c>
      <c r="D8" s="282"/>
      <c r="E8" s="150"/>
      <c r="F8" s="791"/>
      <c r="G8" s="411" t="s">
        <v>183</v>
      </c>
      <c r="H8" s="815"/>
      <c r="I8" s="242"/>
      <c r="J8" s="127"/>
      <c r="K8" s="215"/>
      <c r="L8" s="127"/>
      <c r="M8" s="127"/>
      <c r="N8" s="180"/>
      <c r="O8" s="215"/>
      <c r="P8" s="11"/>
      <c r="Q8" s="149"/>
      <c r="R8" s="11"/>
      <c r="S8" s="11"/>
      <c r="T8" s="11"/>
      <c r="U8" s="122"/>
      <c r="V8" s="127"/>
      <c r="W8" s="122"/>
      <c r="X8" s="137"/>
      <c r="Y8" s="156"/>
      <c r="Z8" s="215"/>
      <c r="AA8" s="458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/>
      <c r="BX8" s="127"/>
      <c r="BY8" s="127"/>
      <c r="BZ8" s="127"/>
      <c r="CA8" s="127"/>
      <c r="CB8" s="127"/>
      <c r="CC8" s="127"/>
      <c r="CD8" s="127"/>
      <c r="CE8" s="127"/>
      <c r="CF8" s="127"/>
      <c r="CG8" s="127"/>
      <c r="CH8" s="127"/>
      <c r="CI8" s="127"/>
      <c r="CJ8" s="127"/>
      <c r="CK8" s="127"/>
    </row>
    <row r="9" spans="2:89" ht="15.75" customHeight="1">
      <c r="B9" s="2709" t="s">
        <v>751</v>
      </c>
      <c r="C9" s="2710" t="s">
        <v>360</v>
      </c>
      <c r="D9" s="2711">
        <v>240</v>
      </c>
      <c r="E9" s="264"/>
      <c r="F9" s="195" t="s">
        <v>768</v>
      </c>
      <c r="G9" s="326" t="s">
        <v>769</v>
      </c>
      <c r="H9" s="1405">
        <v>60</v>
      </c>
      <c r="I9" s="121"/>
      <c r="J9" s="800"/>
      <c r="K9" s="122"/>
      <c r="L9" s="118"/>
      <c r="M9" s="127"/>
      <c r="N9" s="127"/>
      <c r="O9" s="122"/>
      <c r="P9" s="15"/>
      <c r="Q9" s="122"/>
      <c r="R9" s="11"/>
      <c r="S9" s="11"/>
      <c r="T9" s="11"/>
      <c r="U9" s="122"/>
      <c r="V9" s="259"/>
      <c r="W9" s="122"/>
      <c r="X9" s="121"/>
      <c r="Y9" s="156"/>
      <c r="Z9" s="215"/>
      <c r="AA9" s="458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27"/>
      <c r="BX9" s="127"/>
      <c r="BY9" s="127"/>
      <c r="BZ9" s="127"/>
      <c r="CA9" s="127"/>
      <c r="CB9" s="127"/>
      <c r="CC9" s="127"/>
      <c r="CD9" s="127"/>
      <c r="CE9" s="127"/>
      <c r="CF9" s="127"/>
      <c r="CG9" s="127"/>
      <c r="CH9" s="127"/>
      <c r="CI9" s="127"/>
      <c r="CJ9" s="127"/>
      <c r="CK9" s="127"/>
    </row>
    <row r="10" spans="2:89" ht="13.5" customHeight="1">
      <c r="B10" s="1967" t="s">
        <v>752</v>
      </c>
      <c r="C10" s="2573" t="s">
        <v>315</v>
      </c>
      <c r="D10" s="429"/>
      <c r="E10" s="125"/>
      <c r="F10" s="930"/>
      <c r="G10" s="207" t="s">
        <v>770</v>
      </c>
      <c r="H10" s="123"/>
      <c r="I10" s="121"/>
      <c r="J10" s="127"/>
      <c r="K10" s="135"/>
      <c r="L10" s="127"/>
      <c r="M10" s="127"/>
      <c r="N10" s="127"/>
      <c r="O10" s="122"/>
      <c r="P10" s="11"/>
      <c r="Q10" s="149"/>
      <c r="R10" s="11"/>
      <c r="S10" s="11"/>
      <c r="T10" s="11"/>
      <c r="U10" s="122"/>
      <c r="V10" s="127"/>
      <c r="W10" s="128"/>
      <c r="X10" s="121"/>
      <c r="Y10" s="156"/>
      <c r="Z10" s="215"/>
      <c r="AA10" s="458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</row>
    <row r="11" spans="2:89" ht="13.5" customHeight="1">
      <c r="B11" s="1968" t="s">
        <v>9</v>
      </c>
      <c r="C11" s="295" t="s">
        <v>361</v>
      </c>
      <c r="D11" s="939">
        <v>37</v>
      </c>
      <c r="E11" s="125"/>
      <c r="F11" s="234" t="s">
        <v>761</v>
      </c>
      <c r="G11" s="306" t="s">
        <v>105</v>
      </c>
      <c r="H11" s="1684" t="s">
        <v>476</v>
      </c>
      <c r="I11" s="121"/>
      <c r="J11" s="137"/>
      <c r="K11" s="122"/>
      <c r="L11" s="118"/>
      <c r="M11" s="127"/>
      <c r="N11" s="138"/>
      <c r="O11" s="135"/>
      <c r="P11" s="703"/>
      <c r="Q11" s="149"/>
      <c r="R11" s="11"/>
      <c r="S11" s="11"/>
      <c r="T11" s="11"/>
      <c r="U11" s="122"/>
      <c r="V11" s="127"/>
      <c r="W11" s="122"/>
      <c r="X11" s="121"/>
      <c r="Y11" s="173"/>
      <c r="Z11" s="460"/>
      <c r="AA11" s="458"/>
      <c r="AB11" s="127"/>
      <c r="AC11" s="127"/>
      <c r="AD11" s="127"/>
      <c r="AE11" s="127"/>
      <c r="AF11" s="127"/>
      <c r="AG11" s="127"/>
      <c r="AH11" s="166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</row>
    <row r="12" spans="2:89">
      <c r="B12" s="301" t="s">
        <v>614</v>
      </c>
      <c r="C12" s="295" t="s">
        <v>96</v>
      </c>
      <c r="D12" s="314">
        <v>200</v>
      </c>
      <c r="E12" s="122"/>
      <c r="F12" s="195" t="s">
        <v>456</v>
      </c>
      <c r="G12" s="326" t="s">
        <v>208</v>
      </c>
      <c r="H12" s="1405">
        <v>200</v>
      </c>
      <c r="I12" s="127"/>
      <c r="J12" s="137"/>
      <c r="K12" s="122"/>
      <c r="L12" s="121"/>
      <c r="M12" s="127"/>
      <c r="N12" s="127"/>
      <c r="O12" s="136"/>
      <c r="P12" s="401"/>
      <c r="Q12" s="252"/>
      <c r="R12" s="11"/>
      <c r="S12" s="11"/>
      <c r="T12" s="11"/>
      <c r="U12" s="122"/>
      <c r="V12" s="127"/>
      <c r="W12" s="122"/>
      <c r="X12" s="129"/>
      <c r="Y12" s="171"/>
      <c r="Z12" s="215"/>
      <c r="AA12" s="458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</row>
    <row r="13" spans="2:89" ht="15.75">
      <c r="B13" s="301" t="s">
        <v>9</v>
      </c>
      <c r="C13" s="295" t="s">
        <v>10</v>
      </c>
      <c r="D13" s="294">
        <v>40</v>
      </c>
      <c r="E13" s="122"/>
      <c r="F13" s="352" t="s">
        <v>762</v>
      </c>
      <c r="G13" s="207" t="s">
        <v>299</v>
      </c>
      <c r="H13" s="429"/>
      <c r="I13" s="127"/>
      <c r="J13" s="137"/>
      <c r="K13" s="122"/>
      <c r="L13" s="118"/>
      <c r="M13" s="127"/>
      <c r="N13" s="127"/>
      <c r="O13" s="136"/>
      <c r="P13" s="118"/>
      <c r="Q13" s="122"/>
      <c r="R13" s="11"/>
      <c r="S13" s="11"/>
      <c r="T13" s="11"/>
      <c r="U13" s="122"/>
      <c r="V13" s="127"/>
      <c r="W13" s="128"/>
      <c r="X13" s="228"/>
      <c r="Y13" s="459"/>
      <c r="Z13" s="215"/>
      <c r="AA13" s="458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</row>
    <row r="14" spans="2:89" ht="14.25" customHeight="1">
      <c r="B14" s="301" t="s">
        <v>9</v>
      </c>
      <c r="C14" s="295" t="s">
        <v>643</v>
      </c>
      <c r="D14" s="294">
        <v>40</v>
      </c>
      <c r="E14" s="125"/>
      <c r="F14" s="790" t="s">
        <v>9</v>
      </c>
      <c r="G14" s="306" t="s">
        <v>10</v>
      </c>
      <c r="H14" s="294">
        <v>50</v>
      </c>
      <c r="I14" s="242"/>
      <c r="J14" s="683"/>
      <c r="K14" s="122"/>
      <c r="L14" s="118"/>
      <c r="M14" s="127"/>
      <c r="N14" s="127"/>
      <c r="O14" s="136"/>
      <c r="P14" s="118"/>
      <c r="Q14" s="249"/>
      <c r="R14" s="11"/>
      <c r="S14" s="11"/>
      <c r="T14" s="11"/>
      <c r="U14" s="122"/>
      <c r="V14" s="259"/>
      <c r="W14" s="122"/>
      <c r="X14" s="228"/>
      <c r="Y14" s="459"/>
      <c r="Z14" s="215"/>
      <c r="AA14" s="458"/>
      <c r="AB14" s="127"/>
      <c r="AC14" s="127"/>
      <c r="AD14" s="127"/>
      <c r="AE14" s="127"/>
      <c r="AF14" s="127"/>
      <c r="AG14" s="127"/>
      <c r="AH14" s="127"/>
      <c r="AI14" s="127"/>
      <c r="AJ14" s="149"/>
      <c r="AK14" s="13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</row>
    <row r="15" spans="2:89" ht="15" customHeight="1" thickBot="1">
      <c r="B15" s="2689" t="s">
        <v>737</v>
      </c>
      <c r="C15" s="312" t="s">
        <v>727</v>
      </c>
      <c r="D15" s="206">
        <v>105</v>
      </c>
      <c r="E15" s="125"/>
      <c r="F15" s="790" t="s">
        <v>9</v>
      </c>
      <c r="G15" s="1154" t="s">
        <v>643</v>
      </c>
      <c r="H15" s="294">
        <v>30</v>
      </c>
      <c r="I15" s="135"/>
      <c r="J15" s="137"/>
      <c r="K15" s="122"/>
      <c r="L15" s="118"/>
      <c r="M15" s="127"/>
      <c r="N15" s="127"/>
      <c r="O15" s="136"/>
      <c r="P15" s="11"/>
      <c r="Q15" s="149"/>
      <c r="R15" s="11"/>
      <c r="S15" s="11"/>
      <c r="T15" s="11"/>
      <c r="U15" s="150"/>
      <c r="V15" s="127"/>
      <c r="W15" s="128"/>
      <c r="X15" s="228"/>
      <c r="Y15" s="459"/>
      <c r="Z15" s="215"/>
      <c r="AA15" s="458"/>
      <c r="AB15" s="127"/>
      <c r="AC15" s="127"/>
      <c r="AD15" s="127"/>
      <c r="AE15" s="228"/>
      <c r="AF15" s="127"/>
      <c r="AG15" s="127"/>
      <c r="AH15" s="127"/>
      <c r="AI15" s="127"/>
      <c r="AJ15" s="149"/>
      <c r="AK15" s="13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</row>
    <row r="16" spans="2:89" ht="15.75">
      <c r="B16" s="826"/>
      <c r="C16" s="411" t="s">
        <v>141</v>
      </c>
      <c r="D16" s="282"/>
      <c r="E16" s="122"/>
      <c r="F16" s="826"/>
      <c r="G16" s="411" t="s">
        <v>141</v>
      </c>
      <c r="H16" s="282"/>
      <c r="I16" s="126"/>
      <c r="J16" s="137"/>
      <c r="K16" s="122"/>
      <c r="L16" s="118"/>
      <c r="M16" s="127"/>
      <c r="N16" s="127"/>
      <c r="O16" s="136"/>
      <c r="P16" s="703"/>
      <c r="Q16" s="149"/>
      <c r="R16" s="11"/>
      <c r="S16" s="11"/>
      <c r="T16" s="11"/>
      <c r="U16" s="127"/>
      <c r="V16" s="127"/>
      <c r="W16" s="122"/>
      <c r="X16" s="228"/>
      <c r="Y16" s="459"/>
      <c r="Z16" s="215"/>
      <c r="AA16" s="458"/>
      <c r="AB16" s="127"/>
      <c r="AC16" s="127"/>
      <c r="AD16" s="127"/>
      <c r="AE16" s="127"/>
      <c r="AF16" s="127"/>
      <c r="AG16" s="127"/>
      <c r="AH16" s="127"/>
      <c r="AI16" s="127"/>
      <c r="AJ16" s="149"/>
      <c r="AK16" s="141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</row>
    <row r="17" spans="2:89" ht="15.75">
      <c r="B17" s="392" t="s">
        <v>753</v>
      </c>
      <c r="C17" s="326" t="s">
        <v>754</v>
      </c>
      <c r="D17" s="206">
        <v>60</v>
      </c>
      <c r="E17" s="169"/>
      <c r="F17" s="1725" t="s">
        <v>601</v>
      </c>
      <c r="G17" s="306" t="s">
        <v>602</v>
      </c>
      <c r="H17" s="294">
        <v>60</v>
      </c>
      <c r="I17" s="121"/>
      <c r="J17" s="624"/>
      <c r="K17" s="127"/>
      <c r="L17" s="127"/>
      <c r="M17" s="127"/>
      <c r="N17" s="127"/>
      <c r="O17" s="136"/>
      <c r="P17" s="15"/>
      <c r="Q17" s="149"/>
      <c r="R17" s="11"/>
      <c r="S17" s="11"/>
      <c r="T17" s="11"/>
      <c r="U17" s="127"/>
      <c r="V17" s="127"/>
      <c r="W17" s="125"/>
      <c r="X17" s="228"/>
      <c r="Y17" s="459"/>
      <c r="Z17" s="215"/>
      <c r="AA17" s="458"/>
      <c r="AB17" s="127"/>
      <c r="AC17" s="127"/>
      <c r="AD17" s="127"/>
      <c r="AE17" s="127"/>
      <c r="AF17" s="127"/>
      <c r="AG17" s="127"/>
      <c r="AH17" s="127"/>
      <c r="AI17" s="127"/>
      <c r="AJ17" s="149"/>
      <c r="AK17" s="144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</row>
    <row r="18" spans="2:89" ht="15.75">
      <c r="B18" s="1970"/>
      <c r="C18" s="207" t="s">
        <v>755</v>
      </c>
      <c r="D18" s="79"/>
      <c r="E18" s="253"/>
      <c r="F18" s="1973" t="s">
        <v>763</v>
      </c>
      <c r="G18" s="306" t="s">
        <v>172</v>
      </c>
      <c r="H18" s="1783">
        <v>250</v>
      </c>
      <c r="I18" s="121"/>
      <c r="J18" s="127"/>
      <c r="K18" s="215"/>
      <c r="L18" s="127"/>
      <c r="M18" s="127"/>
      <c r="N18" s="127"/>
      <c r="O18" s="136"/>
      <c r="P18" s="15"/>
      <c r="Q18" s="149"/>
      <c r="R18" s="11"/>
      <c r="S18" s="11"/>
      <c r="T18" s="11"/>
      <c r="U18" s="127"/>
      <c r="V18" s="127"/>
      <c r="W18" s="125"/>
      <c r="X18" s="228"/>
      <c r="Y18" s="459"/>
      <c r="Z18" s="215"/>
      <c r="AA18" s="458"/>
      <c r="AB18" s="127"/>
      <c r="AC18" s="127"/>
      <c r="AD18" s="127"/>
      <c r="AE18" s="127"/>
      <c r="AF18" s="127"/>
      <c r="AG18" s="127"/>
      <c r="AH18" s="127"/>
      <c r="AI18" s="127"/>
      <c r="AJ18" s="149"/>
      <c r="AK18" s="13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</row>
    <row r="19" spans="2:89" ht="15.75">
      <c r="B19" s="392" t="s">
        <v>456</v>
      </c>
      <c r="C19" s="2575" t="s">
        <v>201</v>
      </c>
      <c r="D19" s="1405">
        <v>250</v>
      </c>
      <c r="E19" s="194"/>
      <c r="F19" s="1973" t="s">
        <v>764</v>
      </c>
      <c r="G19" s="326" t="s">
        <v>380</v>
      </c>
      <c r="H19" s="294">
        <v>190</v>
      </c>
      <c r="I19" s="121"/>
      <c r="J19" s="137"/>
      <c r="K19" s="122"/>
      <c r="L19" s="137"/>
      <c r="M19" s="127"/>
      <c r="N19" s="127"/>
      <c r="O19" s="136"/>
      <c r="P19" s="116"/>
      <c r="Q19" s="127"/>
      <c r="R19" s="11"/>
      <c r="S19" s="11"/>
      <c r="T19" s="11"/>
      <c r="U19" s="122"/>
      <c r="V19" s="121"/>
      <c r="W19" s="125"/>
      <c r="X19" s="228"/>
      <c r="Y19" s="459"/>
      <c r="Z19" s="215"/>
      <c r="AA19" s="458"/>
      <c r="AB19" s="127"/>
      <c r="AC19" s="127"/>
      <c r="AD19" s="127"/>
      <c r="AE19" s="127"/>
      <c r="AF19" s="127"/>
      <c r="AG19" s="127"/>
      <c r="AH19" s="127"/>
      <c r="AI19" s="127"/>
      <c r="AJ19" s="149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</row>
    <row r="20" spans="2:89" ht="15" customHeight="1">
      <c r="B20" s="414" t="s">
        <v>756</v>
      </c>
      <c r="C20" s="2573" t="s">
        <v>202</v>
      </c>
      <c r="D20" s="123"/>
      <c r="E20" s="122"/>
      <c r="F20" s="1974" t="s">
        <v>765</v>
      </c>
      <c r="G20" s="326" t="s">
        <v>312</v>
      </c>
      <c r="H20" s="294">
        <v>200</v>
      </c>
      <c r="I20" s="137"/>
      <c r="J20" s="127"/>
      <c r="K20" s="122"/>
      <c r="L20" s="127"/>
      <c r="M20" s="127"/>
      <c r="N20" s="127"/>
      <c r="O20" s="136"/>
      <c r="P20" s="118"/>
      <c r="Q20" s="127"/>
      <c r="R20" s="11"/>
      <c r="S20" s="11"/>
      <c r="T20" s="11"/>
      <c r="U20" s="127"/>
      <c r="V20" s="127"/>
      <c r="W20" s="125"/>
      <c r="X20" s="228"/>
      <c r="Y20" s="459"/>
      <c r="Z20" s="215"/>
      <c r="AA20" s="458"/>
      <c r="AB20" s="127"/>
      <c r="AC20" s="127"/>
      <c r="AD20" s="127"/>
      <c r="AE20" s="127"/>
      <c r="AF20" s="127"/>
      <c r="AG20" s="127"/>
      <c r="AH20" s="127"/>
      <c r="AI20" s="127"/>
      <c r="AJ20" s="149"/>
      <c r="AK20" s="13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</row>
    <row r="21" spans="2:89" ht="15.75">
      <c r="B21" s="392" t="s">
        <v>631</v>
      </c>
      <c r="C21" s="312" t="s">
        <v>306</v>
      </c>
      <c r="D21" s="206">
        <v>200</v>
      </c>
      <c r="E21" s="122"/>
      <c r="F21" s="301" t="s">
        <v>9</v>
      </c>
      <c r="G21" s="306" t="s">
        <v>10</v>
      </c>
      <c r="H21" s="294">
        <v>70</v>
      </c>
      <c r="I21" s="121"/>
      <c r="J21" s="2041"/>
      <c r="K21" s="122"/>
      <c r="L21" s="116"/>
      <c r="M21" s="127"/>
      <c r="N21" s="127"/>
      <c r="O21" s="136"/>
      <c r="P21" s="15"/>
      <c r="Q21" s="127"/>
      <c r="R21" s="11"/>
      <c r="S21" s="11"/>
      <c r="T21" s="11"/>
      <c r="U21" s="127"/>
      <c r="V21" s="127"/>
      <c r="W21" s="125"/>
      <c r="X21" s="228"/>
      <c r="Y21" s="459"/>
      <c r="Z21" s="215"/>
      <c r="AA21" s="458"/>
      <c r="AB21" s="127"/>
      <c r="AC21" s="127"/>
      <c r="AD21" s="127"/>
      <c r="AE21" s="228"/>
      <c r="AF21" s="228"/>
      <c r="AG21" s="143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</row>
    <row r="22" spans="2:89" ht="15.75">
      <c r="B22" s="1970"/>
      <c r="C22" s="389" t="s">
        <v>218</v>
      </c>
      <c r="D22" s="123"/>
      <c r="E22" s="122"/>
      <c r="F22" s="301" t="s">
        <v>9</v>
      </c>
      <c r="G22" s="306" t="s">
        <v>643</v>
      </c>
      <c r="H22" s="294">
        <v>50</v>
      </c>
      <c r="I22" s="121"/>
      <c r="J22" s="2823"/>
      <c r="K22" s="122"/>
      <c r="L22" s="118"/>
      <c r="M22" s="127"/>
      <c r="N22" s="127"/>
      <c r="O22" s="136"/>
      <c r="P22" s="621"/>
      <c r="Q22" s="170"/>
      <c r="R22" s="11"/>
      <c r="S22" s="11"/>
      <c r="T22" s="11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228"/>
      <c r="AF22" s="228"/>
      <c r="AG22" s="143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</row>
    <row r="23" spans="2:89" ht="14.25" customHeight="1">
      <c r="B23" s="1971" t="s">
        <v>757</v>
      </c>
      <c r="C23" s="305" t="s">
        <v>316</v>
      </c>
      <c r="D23" s="314" t="s">
        <v>509</v>
      </c>
      <c r="E23" s="122"/>
      <c r="F23" s="2485" t="s">
        <v>728</v>
      </c>
      <c r="G23" s="306" t="s">
        <v>732</v>
      </c>
      <c r="H23" s="294">
        <v>110</v>
      </c>
      <c r="I23" s="121"/>
      <c r="J23" s="137"/>
      <c r="K23" s="122"/>
      <c r="L23" s="116"/>
      <c r="M23" s="127"/>
      <c r="N23" s="127"/>
      <c r="O23" s="136"/>
      <c r="P23" s="127"/>
      <c r="Q23" s="127"/>
      <c r="R23" s="11"/>
      <c r="S23" s="11"/>
      <c r="T23" s="11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228"/>
      <c r="AG23" s="143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</row>
    <row r="24" spans="2:89" ht="15" customHeight="1">
      <c r="B24" s="2688" t="s">
        <v>724</v>
      </c>
      <c r="C24" s="306" t="s">
        <v>725</v>
      </c>
      <c r="D24" s="206">
        <v>200</v>
      </c>
      <c r="E24" s="122"/>
      <c r="F24" s="930"/>
      <c r="G24" s="215" t="s">
        <v>303</v>
      </c>
      <c r="H24" s="2493"/>
      <c r="I24" s="127"/>
      <c r="J24" s="141"/>
      <c r="K24" s="122"/>
      <c r="L24" s="118"/>
      <c r="M24" s="127"/>
      <c r="N24" s="127"/>
      <c r="O24" s="136"/>
      <c r="P24" s="127"/>
      <c r="Q24" s="127"/>
      <c r="R24" s="11"/>
      <c r="S24" s="11"/>
      <c r="T24" s="11"/>
      <c r="U24" s="127"/>
      <c r="V24" s="127"/>
      <c r="W24" s="127"/>
      <c r="X24" s="242"/>
      <c r="Y24" s="243"/>
      <c r="Z24" s="243"/>
      <c r="AA24" s="242"/>
      <c r="AB24" s="127"/>
      <c r="AC24" s="127"/>
      <c r="AD24" s="127"/>
      <c r="AE24" s="228"/>
      <c r="AF24" s="228"/>
      <c r="AG24" s="228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7"/>
      <c r="CA24" s="127"/>
      <c r="CB24" s="127"/>
      <c r="CC24" s="127"/>
      <c r="CD24" s="127"/>
      <c r="CE24" s="127"/>
      <c r="CF24" s="127"/>
      <c r="CG24" s="127"/>
      <c r="CH24" s="127"/>
      <c r="CI24" s="127"/>
      <c r="CJ24" s="127"/>
      <c r="CK24" s="127"/>
    </row>
    <row r="25" spans="2:89" ht="14.25" customHeight="1">
      <c r="B25" s="301" t="s">
        <v>9</v>
      </c>
      <c r="C25" s="295" t="s">
        <v>10</v>
      </c>
      <c r="D25" s="294">
        <v>70</v>
      </c>
      <c r="E25" s="122"/>
      <c r="F25" s="195" t="s">
        <v>766</v>
      </c>
      <c r="G25" s="306" t="s">
        <v>304</v>
      </c>
      <c r="H25" s="314">
        <v>200</v>
      </c>
      <c r="I25" s="127"/>
      <c r="J25" s="624"/>
      <c r="K25" s="127"/>
      <c r="L25" s="136"/>
      <c r="M25" s="127"/>
      <c r="N25" s="127"/>
      <c r="O25" s="136"/>
      <c r="P25" s="14"/>
      <c r="Q25" s="127"/>
      <c r="R25" s="11"/>
      <c r="S25" s="47"/>
      <c r="T25" s="11"/>
      <c r="U25" s="126"/>
      <c r="V25" s="127"/>
      <c r="W25" s="127"/>
      <c r="X25" s="127"/>
      <c r="Y25" s="228"/>
      <c r="Z25" s="461"/>
      <c r="AA25" s="127"/>
      <c r="AB25" s="127"/>
      <c r="AC25" s="127"/>
      <c r="AD25" s="127"/>
      <c r="AE25" s="228"/>
      <c r="AF25" s="228"/>
      <c r="AG25" s="228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</row>
    <row r="26" spans="2:89" ht="14.25" customHeight="1" thickBot="1">
      <c r="B26" s="2690" t="s">
        <v>9</v>
      </c>
      <c r="C26" s="2691" t="s">
        <v>643</v>
      </c>
      <c r="D26" s="473">
        <v>40</v>
      </c>
      <c r="E26" s="122"/>
      <c r="F26" s="195" t="s">
        <v>767</v>
      </c>
      <c r="G26" s="2696" t="s">
        <v>454</v>
      </c>
      <c r="H26" s="206" t="s">
        <v>509</v>
      </c>
      <c r="I26" s="242"/>
      <c r="J26" s="127"/>
      <c r="K26" s="215"/>
      <c r="L26" s="127"/>
      <c r="M26" s="127"/>
      <c r="N26" s="127"/>
      <c r="O26" s="136"/>
      <c r="P26" s="14"/>
      <c r="Q26" s="116"/>
      <c r="R26" s="11"/>
      <c r="S26" s="11"/>
      <c r="T26" s="11"/>
      <c r="U26" s="126"/>
      <c r="V26" s="127"/>
      <c r="W26" s="127"/>
      <c r="X26" s="228"/>
      <c r="Y26" s="127"/>
      <c r="Z26" s="228"/>
      <c r="AA26" s="127"/>
      <c r="AB26" s="127"/>
      <c r="AC26" s="127"/>
      <c r="AD26" s="127"/>
      <c r="AE26" s="228"/>
      <c r="AF26" s="228"/>
      <c r="AG26" s="228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</row>
    <row r="27" spans="2:89" ht="17.25" customHeight="1" thickBot="1">
      <c r="B27" s="826"/>
      <c r="C27" s="411" t="s">
        <v>303</v>
      </c>
      <c r="D27" s="1668"/>
      <c r="E27" s="122"/>
      <c r="F27" s="1960" t="s">
        <v>9</v>
      </c>
      <c r="G27" s="1154" t="s">
        <v>10</v>
      </c>
      <c r="H27" s="473">
        <v>40</v>
      </c>
      <c r="I27" s="121"/>
      <c r="J27" s="148"/>
      <c r="K27" s="135"/>
      <c r="L27" s="118"/>
      <c r="M27" s="127"/>
      <c r="N27" s="127"/>
      <c r="O27" s="136"/>
      <c r="P27" s="14"/>
      <c r="Q27" s="156"/>
      <c r="R27" s="11"/>
      <c r="S27" s="11"/>
      <c r="T27" s="11"/>
      <c r="U27" s="127"/>
      <c r="V27" s="127"/>
      <c r="W27" s="127"/>
      <c r="X27" s="228"/>
      <c r="Y27" s="127"/>
      <c r="Z27" s="228"/>
      <c r="AA27" s="127"/>
      <c r="AB27" s="127"/>
      <c r="AC27" s="127"/>
      <c r="AD27" s="127"/>
      <c r="AE27" s="228"/>
      <c r="AF27" s="228"/>
      <c r="AG27" s="228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</row>
    <row r="28" spans="2:89" ht="14.25" customHeight="1">
      <c r="B28" s="234" t="s">
        <v>614</v>
      </c>
      <c r="C28" s="306" t="s">
        <v>96</v>
      </c>
      <c r="D28" s="314">
        <v>200</v>
      </c>
      <c r="E28" s="128"/>
      <c r="F28" s="11"/>
      <c r="G28" s="215"/>
      <c r="H28" s="11"/>
      <c r="I28" s="121"/>
      <c r="J28" s="127"/>
      <c r="K28" s="135"/>
      <c r="L28" s="127"/>
      <c r="M28" s="127"/>
      <c r="N28" s="127"/>
      <c r="O28" s="136"/>
      <c r="P28" s="127"/>
      <c r="Q28" s="173"/>
      <c r="R28" s="11"/>
      <c r="S28" s="11"/>
      <c r="T28" s="11"/>
      <c r="U28" s="127"/>
      <c r="V28" s="127"/>
      <c r="W28" s="127"/>
      <c r="X28" s="228"/>
      <c r="Y28" s="127"/>
      <c r="Z28" s="228"/>
      <c r="AA28" s="127"/>
      <c r="AB28" s="127"/>
      <c r="AC28" s="127"/>
      <c r="AD28" s="127"/>
      <c r="AE28" s="228"/>
      <c r="AF28" s="462"/>
      <c r="AG28" s="228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</row>
    <row r="29" spans="2:89" ht="15" customHeight="1">
      <c r="B29" s="1582" t="s">
        <v>758</v>
      </c>
      <c r="C29" s="306" t="s">
        <v>666</v>
      </c>
      <c r="D29" s="2113" t="s">
        <v>670</v>
      </c>
      <c r="E29" s="122"/>
      <c r="F29" s="778"/>
      <c r="G29" s="122"/>
      <c r="H29" s="15"/>
      <c r="I29" s="127"/>
      <c r="J29" s="2041"/>
      <c r="K29" s="122"/>
      <c r="L29" s="118"/>
      <c r="M29" s="127"/>
      <c r="N29" s="127"/>
      <c r="O29" s="136"/>
      <c r="P29" s="15"/>
      <c r="Q29" s="173"/>
      <c r="R29" s="11"/>
      <c r="S29" s="11"/>
      <c r="T29" s="11"/>
      <c r="U29" s="127"/>
      <c r="V29" s="127"/>
      <c r="W29" s="127"/>
      <c r="X29" s="228"/>
      <c r="Y29" s="127"/>
      <c r="Z29" s="228"/>
      <c r="AA29" s="127"/>
      <c r="AB29" s="127"/>
      <c r="AC29" s="127"/>
      <c r="AD29" s="127"/>
      <c r="AE29" s="228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</row>
    <row r="30" spans="2:89" ht="16.5" customHeight="1" thickBot="1">
      <c r="B30" s="2712" t="s">
        <v>728</v>
      </c>
      <c r="C30" s="1154" t="s">
        <v>730</v>
      </c>
      <c r="D30" s="473">
        <v>110</v>
      </c>
      <c r="E30" s="122"/>
      <c r="F30" s="41"/>
      <c r="G30" s="7"/>
      <c r="H30" s="14"/>
      <c r="I30" s="127"/>
      <c r="J30" s="148"/>
      <c r="K30" s="135"/>
      <c r="L30" s="127"/>
      <c r="M30" s="127"/>
      <c r="N30" s="127"/>
      <c r="O30" s="136"/>
      <c r="P30" s="116"/>
      <c r="Q30" s="173"/>
      <c r="R30" s="11"/>
      <c r="S30" s="47"/>
      <c r="T30" s="11"/>
      <c r="U30" s="127"/>
      <c r="V30" s="127"/>
      <c r="W30" s="127"/>
      <c r="X30" s="228"/>
      <c r="Y30" s="127"/>
      <c r="Z30" s="228"/>
      <c r="AA30" s="127"/>
      <c r="AB30" s="127"/>
      <c r="AC30" s="127"/>
      <c r="AD30" s="127"/>
      <c r="AE30" s="228"/>
      <c r="AF30" s="136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</row>
    <row r="31" spans="2:89" ht="15" customHeight="1" thickBot="1">
      <c r="B31" s="2039"/>
      <c r="C31" s="122"/>
      <c r="D31" s="118"/>
      <c r="E31" s="125"/>
      <c r="F31" s="41"/>
      <c r="G31" s="7"/>
      <c r="H31" s="14"/>
      <c r="I31" s="121"/>
      <c r="J31" s="137"/>
      <c r="K31" s="122"/>
      <c r="L31" s="138"/>
      <c r="M31" s="127"/>
      <c r="N31" s="127"/>
      <c r="O31" s="136"/>
      <c r="P31" s="115"/>
      <c r="Q31" s="127"/>
      <c r="R31" s="11"/>
      <c r="S31" s="11"/>
      <c r="T31" s="11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263"/>
      <c r="AF31" s="127"/>
      <c r="AG31" s="310"/>
      <c r="AH31" s="127"/>
      <c r="AI31" s="127"/>
      <c r="AJ31" s="127"/>
      <c r="AK31" s="248"/>
      <c r="AL31" s="150"/>
      <c r="AM31" s="226"/>
      <c r="AN31" s="175"/>
      <c r="AO31" s="127"/>
      <c r="AP31" s="127"/>
      <c r="AQ31" s="150"/>
      <c r="AR31" s="127"/>
      <c r="AS31" s="127"/>
      <c r="AT31" s="122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/>
      <c r="BW31" s="127"/>
      <c r="BX31" s="127"/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</row>
    <row r="32" spans="2:89" ht="13.5" customHeight="1" thickBot="1">
      <c r="B32" s="935" t="s">
        <v>376</v>
      </c>
      <c r="C32" s="1711"/>
      <c r="D32" s="928"/>
      <c r="E32" s="127"/>
      <c r="F32" s="911" t="s">
        <v>370</v>
      </c>
      <c r="G32" s="134"/>
      <c r="H32" s="282"/>
      <c r="I32" s="127"/>
      <c r="J32" s="148"/>
      <c r="K32" s="271"/>
      <c r="L32" s="127"/>
      <c r="M32" s="127"/>
      <c r="N32" s="127"/>
      <c r="O32" s="136"/>
      <c r="P32" s="118"/>
      <c r="Q32" s="127"/>
      <c r="R32" s="11"/>
      <c r="S32" s="11"/>
      <c r="T32" s="11"/>
      <c r="U32" s="118"/>
      <c r="V32" s="127"/>
      <c r="W32" s="127"/>
      <c r="X32" s="242"/>
      <c r="Y32" s="338"/>
      <c r="Z32" s="242"/>
      <c r="AA32" s="338"/>
      <c r="AB32" s="127"/>
      <c r="AC32" s="125"/>
      <c r="AD32" s="237"/>
      <c r="AE32" s="194"/>
      <c r="AF32" s="242"/>
      <c r="AG32" s="243"/>
      <c r="AH32" s="127"/>
      <c r="AI32" s="127"/>
      <c r="AJ32" s="127"/>
      <c r="AK32" s="127"/>
      <c r="AL32" s="215"/>
      <c r="AM32" s="127"/>
      <c r="AN32" s="264"/>
      <c r="AO32" s="242"/>
      <c r="AP32" s="243"/>
      <c r="AQ32" s="264"/>
      <c r="AR32" s="242"/>
      <c r="AS32" s="243"/>
      <c r="AT32" s="264"/>
      <c r="AU32" s="242"/>
      <c r="AV32" s="243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</row>
    <row r="33" spans="1:89">
      <c r="B33" s="791"/>
      <c r="C33" s="448" t="s">
        <v>183</v>
      </c>
      <c r="D33" s="815"/>
      <c r="E33" s="127"/>
      <c r="F33" s="791"/>
      <c r="G33" s="411" t="s">
        <v>183</v>
      </c>
      <c r="H33" s="815"/>
      <c r="I33" s="127"/>
      <c r="J33" s="137"/>
      <c r="K33" s="122"/>
      <c r="L33" s="118"/>
      <c r="M33" s="127"/>
      <c r="N33" s="127"/>
      <c r="O33" s="136"/>
      <c r="P33" s="118"/>
      <c r="Q33" s="149"/>
      <c r="R33" s="11"/>
      <c r="S33" s="11"/>
      <c r="T33" s="11"/>
      <c r="U33" s="125"/>
      <c r="V33" s="127"/>
      <c r="W33" s="122"/>
      <c r="X33" s="121"/>
      <c r="Y33" s="173"/>
      <c r="Z33" s="460"/>
      <c r="AA33" s="463"/>
      <c r="AB33" s="127"/>
      <c r="AC33" s="127"/>
      <c r="AD33" s="127"/>
      <c r="AE33" s="127"/>
      <c r="AF33" s="127"/>
      <c r="AG33" s="137"/>
      <c r="AH33" s="122"/>
      <c r="AI33" s="121"/>
      <c r="AJ33" s="127"/>
      <c r="AK33" s="137"/>
      <c r="AL33" s="122"/>
      <c r="AM33" s="121"/>
      <c r="AN33" s="125"/>
      <c r="AO33" s="126"/>
      <c r="AP33" s="156"/>
      <c r="AQ33" s="453"/>
      <c r="AR33" s="126"/>
      <c r="AS33" s="156"/>
      <c r="AT33" s="122"/>
      <c r="AU33" s="121"/>
      <c r="AV33" s="156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</row>
    <row r="34" spans="1:89" ht="12" customHeight="1">
      <c r="B34" s="2759" t="s">
        <v>893</v>
      </c>
      <c r="C34" s="295" t="s">
        <v>896</v>
      </c>
      <c r="D34" s="315">
        <v>60</v>
      </c>
      <c r="E34" s="127"/>
      <c r="F34" s="847" t="s">
        <v>784</v>
      </c>
      <c r="G34" s="326" t="s">
        <v>366</v>
      </c>
      <c r="H34" s="1740" t="s">
        <v>479</v>
      </c>
      <c r="I34" s="127"/>
      <c r="J34" s="137"/>
      <c r="K34" s="122"/>
      <c r="L34" s="118"/>
      <c r="M34" s="127"/>
      <c r="N34" s="127"/>
      <c r="O34" s="136"/>
      <c r="P34" s="118"/>
      <c r="Q34" s="149"/>
      <c r="R34" s="11"/>
      <c r="S34" s="11"/>
      <c r="T34" s="11"/>
      <c r="U34" s="125"/>
      <c r="V34" s="127"/>
      <c r="W34" s="122"/>
      <c r="X34" s="137"/>
      <c r="Y34" s="166"/>
      <c r="Z34" s="215"/>
      <c r="AA34" s="458"/>
      <c r="AB34" s="127"/>
      <c r="AC34" s="127"/>
      <c r="AD34" s="127"/>
      <c r="AE34" s="127"/>
      <c r="AF34" s="127"/>
      <c r="AG34" s="137"/>
      <c r="AH34" s="132"/>
      <c r="AI34" s="125"/>
      <c r="AJ34" s="127"/>
      <c r="AK34" s="137"/>
      <c r="AL34" s="132"/>
      <c r="AM34" s="125"/>
      <c r="AN34" s="125"/>
      <c r="AO34" s="126"/>
      <c r="AP34" s="156"/>
      <c r="AQ34" s="122"/>
      <c r="AR34" s="121"/>
      <c r="AS34" s="173"/>
      <c r="AT34" s="122"/>
      <c r="AU34" s="121"/>
      <c r="AV34" s="173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</row>
    <row r="35" spans="1:89" ht="15.75" customHeight="1">
      <c r="B35" s="234" t="s">
        <v>777</v>
      </c>
      <c r="C35" s="306" t="s">
        <v>195</v>
      </c>
      <c r="D35" s="294" t="s">
        <v>477</v>
      </c>
      <c r="E35" s="266"/>
      <c r="F35" s="716"/>
      <c r="G35" s="207" t="s">
        <v>215</v>
      </c>
      <c r="H35" s="429"/>
      <c r="I35" s="127"/>
      <c r="J35" s="2824"/>
      <c r="K35" s="122"/>
      <c r="L35" s="118"/>
      <c r="M35" s="127"/>
      <c r="N35" s="127"/>
      <c r="O35" s="136"/>
      <c r="P35" s="11"/>
      <c r="Q35" s="149"/>
      <c r="R35" s="11"/>
      <c r="S35" s="11"/>
      <c r="T35" s="11"/>
      <c r="U35" s="125"/>
      <c r="V35" s="127"/>
      <c r="W35" s="122"/>
      <c r="X35" s="121"/>
      <c r="Y35" s="173"/>
      <c r="Z35" s="215"/>
      <c r="AA35" s="458"/>
      <c r="AB35" s="127"/>
      <c r="AC35" s="127"/>
      <c r="AD35" s="127"/>
      <c r="AE35" s="127"/>
      <c r="AF35" s="127"/>
      <c r="AG35" s="137"/>
      <c r="AH35" s="122"/>
      <c r="AI35" s="121"/>
      <c r="AJ35" s="127"/>
      <c r="AK35" s="137"/>
      <c r="AL35" s="122"/>
      <c r="AM35" s="121"/>
      <c r="AN35" s="125"/>
      <c r="AO35" s="126"/>
      <c r="AP35" s="156"/>
      <c r="AQ35" s="125"/>
      <c r="AR35" s="126"/>
      <c r="AS35" s="156"/>
      <c r="AT35" s="122"/>
      <c r="AU35" s="121"/>
      <c r="AV35" s="173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</row>
    <row r="36" spans="1:89">
      <c r="B36" s="195" t="s">
        <v>374</v>
      </c>
      <c r="C36" s="326" t="s">
        <v>119</v>
      </c>
      <c r="D36" s="997" t="s">
        <v>478</v>
      </c>
      <c r="E36" s="266"/>
      <c r="F36" s="1581" t="s">
        <v>613</v>
      </c>
      <c r="G36" s="306" t="s">
        <v>96</v>
      </c>
      <c r="H36" s="314">
        <v>200</v>
      </c>
      <c r="I36" s="242"/>
      <c r="J36" s="148"/>
      <c r="K36" s="215"/>
      <c r="L36" s="127"/>
      <c r="M36" s="127"/>
      <c r="N36" s="127"/>
      <c r="O36" s="136"/>
      <c r="P36" s="54"/>
      <c r="Q36" s="149"/>
      <c r="R36" s="11"/>
      <c r="S36" s="11"/>
      <c r="T36" s="11"/>
      <c r="U36" s="122"/>
      <c r="V36" s="127"/>
      <c r="W36" s="122"/>
      <c r="X36" s="135"/>
      <c r="Y36" s="170"/>
      <c r="Z36" s="215"/>
      <c r="AA36" s="458"/>
      <c r="AB36" s="127"/>
      <c r="AC36" s="127"/>
      <c r="AD36" s="127"/>
      <c r="AE36" s="127"/>
      <c r="AF36" s="127"/>
      <c r="AG36" s="137"/>
      <c r="AH36" s="149"/>
      <c r="AI36" s="401"/>
      <c r="AJ36" s="127"/>
      <c r="AK36" s="137"/>
      <c r="AL36" s="149"/>
      <c r="AM36" s="401"/>
      <c r="AN36" s="122"/>
      <c r="AO36" s="137"/>
      <c r="AP36" s="325"/>
      <c r="AQ36" s="125"/>
      <c r="AR36" s="147"/>
      <c r="AS36" s="173"/>
      <c r="AT36" s="122"/>
      <c r="AU36" s="121"/>
      <c r="AV36" s="173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</row>
    <row r="37" spans="1:89" ht="13.5" customHeight="1">
      <c r="B37" s="847" t="s">
        <v>779</v>
      </c>
      <c r="C37" s="1031" t="s">
        <v>493</v>
      </c>
      <c r="D37" s="1678"/>
      <c r="E37" s="264"/>
      <c r="F37" s="940" t="s">
        <v>785</v>
      </c>
      <c r="G37" s="306" t="s">
        <v>290</v>
      </c>
      <c r="H37" s="294">
        <v>10</v>
      </c>
      <c r="I37" s="126"/>
      <c r="J37" s="698"/>
      <c r="K37" s="122"/>
      <c r="L37" s="118"/>
      <c r="M37" s="127"/>
      <c r="N37" s="127"/>
      <c r="O37" s="136"/>
      <c r="P37" s="14"/>
      <c r="Q37" s="149"/>
      <c r="R37" s="11"/>
      <c r="S37" s="11"/>
      <c r="T37" s="11"/>
      <c r="U37" s="122"/>
      <c r="V37" s="127"/>
      <c r="W37" s="122"/>
      <c r="X37" s="121"/>
      <c r="Y37" s="173"/>
      <c r="Z37" s="215"/>
      <c r="AA37" s="458"/>
      <c r="AB37" s="127"/>
      <c r="AC37" s="127"/>
      <c r="AD37" s="127"/>
      <c r="AE37" s="127"/>
      <c r="AF37" s="127"/>
      <c r="AG37" s="137"/>
      <c r="AH37" s="122"/>
      <c r="AI37" s="118"/>
      <c r="AJ37" s="127"/>
      <c r="AK37" s="137"/>
      <c r="AL37" s="122"/>
      <c r="AM37" s="118"/>
      <c r="AN37" s="150"/>
      <c r="AO37" s="143"/>
      <c r="AP37" s="622"/>
      <c r="AQ37" s="125"/>
      <c r="AR37" s="126"/>
      <c r="AS37" s="171"/>
      <c r="AT37" s="122"/>
      <c r="AU37" s="121"/>
      <c r="AV37" s="173"/>
      <c r="AW37" s="127"/>
      <c r="AX37" s="127"/>
      <c r="AY37" s="127"/>
      <c r="AZ37" s="127"/>
      <c r="BA37" s="127"/>
      <c r="BB37" s="127"/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  <c r="BT37" s="127"/>
      <c r="BU37" s="127"/>
      <c r="BV37" s="127"/>
      <c r="BW37" s="127"/>
      <c r="BX37" s="127"/>
      <c r="BY37" s="127"/>
      <c r="BZ37" s="127"/>
      <c r="CA37" s="127"/>
      <c r="CB37" s="127"/>
      <c r="CC37" s="127"/>
      <c r="CD37" s="127"/>
      <c r="CE37" s="127"/>
      <c r="CF37" s="127"/>
      <c r="CG37" s="127"/>
      <c r="CH37" s="127"/>
      <c r="CI37" s="127"/>
      <c r="CJ37" s="127"/>
      <c r="CK37" s="127"/>
    </row>
    <row r="38" spans="1:89" ht="12.75" customHeight="1">
      <c r="B38" s="301" t="s">
        <v>856</v>
      </c>
      <c r="C38" s="306" t="s">
        <v>550</v>
      </c>
      <c r="D38" s="294">
        <v>200</v>
      </c>
      <c r="E38" s="122"/>
      <c r="F38" s="234" t="s">
        <v>9</v>
      </c>
      <c r="G38" s="306" t="s">
        <v>10</v>
      </c>
      <c r="H38" s="314">
        <v>30</v>
      </c>
      <c r="I38" s="121"/>
      <c r="J38" s="2824"/>
      <c r="K38" s="122"/>
      <c r="L38" s="401"/>
      <c r="M38" s="127"/>
      <c r="N38" s="127"/>
      <c r="O38" s="136"/>
      <c r="P38" s="11"/>
      <c r="Q38" s="122"/>
      <c r="R38" s="11"/>
      <c r="S38" s="11"/>
      <c r="T38" s="11"/>
      <c r="U38" s="122"/>
      <c r="V38" s="127"/>
      <c r="W38" s="122"/>
      <c r="X38" s="137"/>
      <c r="Y38" s="173"/>
      <c r="Z38" s="215"/>
      <c r="AA38" s="458"/>
      <c r="AB38" s="127"/>
      <c r="AC38" s="127"/>
      <c r="AD38" s="127"/>
      <c r="AE38" s="127"/>
      <c r="AF38" s="464"/>
      <c r="AG38" s="137"/>
      <c r="AH38" s="122"/>
      <c r="AI38" s="118"/>
      <c r="AJ38" s="127"/>
      <c r="AK38" s="137"/>
      <c r="AL38" s="122"/>
      <c r="AM38" s="118"/>
      <c r="AN38" s="122"/>
      <c r="AO38" s="126"/>
      <c r="AP38" s="156"/>
      <c r="AQ38" s="125"/>
      <c r="AR38" s="126"/>
      <c r="AS38" s="171"/>
      <c r="AT38" s="122"/>
      <c r="AU38" s="137"/>
      <c r="AV38" s="173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  <c r="BT38" s="127"/>
      <c r="BU38" s="127"/>
      <c r="BV38" s="127"/>
      <c r="BW38" s="127"/>
      <c r="BX38" s="127"/>
      <c r="BY38" s="127"/>
      <c r="BZ38" s="127"/>
      <c r="CA38" s="127"/>
      <c r="CB38" s="127"/>
      <c r="CC38" s="127"/>
      <c r="CD38" s="127"/>
      <c r="CE38" s="127"/>
      <c r="CF38" s="127"/>
      <c r="CG38" s="127"/>
      <c r="CH38" s="127"/>
      <c r="CI38" s="127"/>
      <c r="CJ38" s="127"/>
      <c r="CK38" s="127"/>
    </row>
    <row r="39" spans="1:89" ht="12.75" customHeight="1" thickBot="1">
      <c r="B39" s="234" t="s">
        <v>9</v>
      </c>
      <c r="C39" s="306" t="s">
        <v>10</v>
      </c>
      <c r="D39" s="294">
        <v>50</v>
      </c>
      <c r="E39" s="125"/>
      <c r="F39" s="2485" t="s">
        <v>728</v>
      </c>
      <c r="G39" s="306" t="s">
        <v>733</v>
      </c>
      <c r="H39" s="294">
        <v>135</v>
      </c>
      <c r="I39" s="121"/>
      <c r="J39" s="137"/>
      <c r="K39" s="122"/>
      <c r="L39" s="118"/>
      <c r="M39" s="127"/>
      <c r="N39" s="127"/>
      <c r="O39" s="136"/>
      <c r="P39" s="56"/>
      <c r="Q39" s="149"/>
      <c r="R39" s="11"/>
      <c r="S39" s="11"/>
      <c r="T39" s="11"/>
      <c r="U39" s="122"/>
      <c r="V39" s="127"/>
      <c r="W39" s="122"/>
      <c r="X39" s="121"/>
      <c r="Y39" s="173"/>
      <c r="Z39" s="215"/>
      <c r="AA39" s="458"/>
      <c r="AB39" s="127"/>
      <c r="AC39" s="127"/>
      <c r="AD39" s="127"/>
      <c r="AE39" s="127"/>
      <c r="AF39" s="453"/>
      <c r="AG39" s="126"/>
      <c r="AH39" s="189"/>
      <c r="AI39" s="127"/>
      <c r="AJ39" s="127"/>
      <c r="AK39" s="180"/>
      <c r="AL39" s="122"/>
      <c r="AM39" s="118"/>
      <c r="AN39" s="127"/>
      <c r="AO39" s="127"/>
      <c r="AP39" s="127"/>
      <c r="AQ39" s="125"/>
      <c r="AR39" s="126"/>
      <c r="AS39" s="171"/>
      <c r="AT39" s="169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7"/>
      <c r="CC39" s="127"/>
      <c r="CD39" s="127"/>
      <c r="CE39" s="127"/>
      <c r="CF39" s="127"/>
      <c r="CG39" s="127"/>
      <c r="CH39" s="127"/>
      <c r="CI39" s="127"/>
      <c r="CJ39" s="127"/>
      <c r="CK39" s="127"/>
    </row>
    <row r="40" spans="1:89" ht="15.75" thickBot="1">
      <c r="B40" s="234" t="s">
        <v>9</v>
      </c>
      <c r="C40" s="306" t="s">
        <v>643</v>
      </c>
      <c r="D40" s="294">
        <v>30</v>
      </c>
      <c r="E40" s="122"/>
      <c r="F40" s="826"/>
      <c r="G40" s="411" t="s">
        <v>141</v>
      </c>
      <c r="H40" s="282"/>
      <c r="I40" s="121"/>
      <c r="J40" s="2041"/>
      <c r="K40" s="135"/>
      <c r="L40" s="401"/>
      <c r="M40" s="127"/>
      <c r="N40" s="127"/>
      <c r="O40" s="136"/>
      <c r="P40" s="14"/>
      <c r="Q40" s="149"/>
      <c r="R40" s="11"/>
      <c r="S40" s="11"/>
      <c r="T40" s="11"/>
      <c r="U40" s="122"/>
      <c r="V40" s="127"/>
      <c r="W40" s="122"/>
      <c r="X40" s="121"/>
      <c r="Y40" s="173"/>
      <c r="Z40" s="215"/>
      <c r="AA40" s="458"/>
      <c r="AB40" s="127"/>
      <c r="AC40" s="127"/>
      <c r="AD40" s="127"/>
      <c r="AE40" s="127"/>
      <c r="AF40" s="127"/>
      <c r="AG40" s="127"/>
      <c r="AH40" s="127"/>
      <c r="AI40" s="127"/>
      <c r="AJ40" s="149"/>
      <c r="AK40" s="127"/>
      <c r="AL40" s="136"/>
      <c r="AM40" s="127"/>
      <c r="AN40" s="223"/>
      <c r="AO40" s="127"/>
      <c r="AP40" s="127"/>
      <c r="AQ40" s="122"/>
      <c r="AR40" s="121"/>
      <c r="AS40" s="173"/>
      <c r="AT40" s="264"/>
      <c r="AU40" s="242"/>
      <c r="AV40" s="243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127"/>
      <c r="BZ40" s="127"/>
      <c r="CA40" s="127"/>
      <c r="CB40" s="127"/>
      <c r="CC40" s="127"/>
      <c r="CD40" s="127"/>
      <c r="CE40" s="127"/>
      <c r="CF40" s="127"/>
      <c r="CG40" s="127"/>
      <c r="CH40" s="127"/>
      <c r="CI40" s="127"/>
      <c r="CJ40" s="127"/>
      <c r="CK40" s="127"/>
    </row>
    <row r="41" spans="1:89" ht="15.75">
      <c r="B41" s="826"/>
      <c r="C41" s="1383" t="s">
        <v>141</v>
      </c>
      <c r="D41" s="282"/>
      <c r="E41" s="128"/>
      <c r="F41" s="300" t="s">
        <v>789</v>
      </c>
      <c r="G41" s="326" t="s">
        <v>790</v>
      </c>
      <c r="H41" s="434">
        <v>60</v>
      </c>
      <c r="I41" s="127"/>
      <c r="J41" s="137"/>
      <c r="K41" s="122"/>
      <c r="L41" s="118"/>
      <c r="M41" s="127"/>
      <c r="N41" s="127"/>
      <c r="O41" s="136"/>
      <c r="P41" s="14"/>
      <c r="Q41" s="252"/>
      <c r="R41" s="11"/>
      <c r="S41" s="11"/>
      <c r="T41" s="11"/>
      <c r="U41" s="122"/>
      <c r="V41" s="127"/>
      <c r="W41" s="128"/>
      <c r="X41" s="228"/>
      <c r="Y41" s="459"/>
      <c r="Z41" s="460"/>
      <c r="AA41" s="458"/>
      <c r="AB41" s="127"/>
      <c r="AC41" s="127"/>
      <c r="AD41" s="127"/>
      <c r="AE41" s="127"/>
      <c r="AF41" s="127"/>
      <c r="AG41" s="127"/>
      <c r="AH41" s="127"/>
      <c r="AI41" s="127"/>
      <c r="AJ41" s="149"/>
      <c r="AK41" s="148"/>
      <c r="AL41" s="215"/>
      <c r="AM41" s="127"/>
      <c r="AN41" s="264"/>
      <c r="AO41" s="242"/>
      <c r="AP41" s="243"/>
      <c r="AQ41" s="127"/>
      <c r="AR41" s="127"/>
      <c r="AS41" s="127"/>
      <c r="AT41" s="122"/>
      <c r="AU41" s="121"/>
      <c r="AV41" s="173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127"/>
      <c r="BZ41" s="127"/>
      <c r="CA41" s="127"/>
      <c r="CB41" s="127"/>
      <c r="CC41" s="127"/>
      <c r="CD41" s="127"/>
      <c r="CE41" s="127"/>
      <c r="CF41" s="127"/>
      <c r="CG41" s="127"/>
      <c r="CH41" s="127"/>
      <c r="CI41" s="127"/>
      <c r="CJ41" s="127"/>
      <c r="CK41" s="127"/>
    </row>
    <row r="42" spans="1:89" ht="13.5" customHeight="1">
      <c r="B42" s="1725" t="s">
        <v>612</v>
      </c>
      <c r="C42" s="317" t="s">
        <v>605</v>
      </c>
      <c r="D42" s="1726">
        <v>60</v>
      </c>
      <c r="E42" s="122"/>
      <c r="F42" s="414"/>
      <c r="G42" s="207" t="s">
        <v>791</v>
      </c>
      <c r="H42" s="79"/>
      <c r="I42" s="242"/>
      <c r="J42" s="137"/>
      <c r="K42" s="122"/>
      <c r="L42" s="118"/>
      <c r="M42" s="127"/>
      <c r="N42" s="127"/>
      <c r="O42" s="136"/>
      <c r="P42" s="121"/>
      <c r="Q42" s="149"/>
      <c r="R42" s="11"/>
      <c r="S42" s="11"/>
      <c r="T42" s="11"/>
      <c r="U42" s="122"/>
      <c r="V42" s="127"/>
      <c r="W42" s="122"/>
      <c r="X42" s="228"/>
      <c r="Y42" s="459"/>
      <c r="Z42" s="215"/>
      <c r="AA42" s="458"/>
      <c r="AB42" s="127"/>
      <c r="AC42" s="127"/>
      <c r="AD42" s="127"/>
      <c r="AE42" s="127"/>
      <c r="AF42" s="127"/>
      <c r="AG42" s="127"/>
      <c r="AH42" s="127"/>
      <c r="AI42" s="127"/>
      <c r="AJ42" s="149"/>
      <c r="AK42" s="453"/>
      <c r="AL42" s="122"/>
      <c r="AM42" s="401"/>
      <c r="AN42" s="122"/>
      <c r="AO42" s="121"/>
      <c r="AP42" s="173"/>
      <c r="AQ42" s="169"/>
      <c r="AR42" s="127"/>
      <c r="AS42" s="127"/>
      <c r="AT42" s="122"/>
      <c r="AU42" s="121"/>
      <c r="AV42" s="173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27"/>
      <c r="BY42" s="127"/>
      <c r="BZ42" s="127"/>
      <c r="CA42" s="127"/>
      <c r="CB42" s="127"/>
      <c r="CC42" s="127"/>
      <c r="CD42" s="127"/>
      <c r="CE42" s="127"/>
      <c r="CF42" s="127"/>
      <c r="CG42" s="127"/>
      <c r="CH42" s="127"/>
      <c r="CI42" s="127"/>
      <c r="CJ42" s="127"/>
      <c r="CK42" s="127"/>
    </row>
    <row r="43" spans="1:89" ht="14.25" customHeight="1">
      <c r="B43" s="1969" t="s">
        <v>780</v>
      </c>
      <c r="C43" s="415" t="s">
        <v>177</v>
      </c>
      <c r="D43" s="412">
        <v>250</v>
      </c>
      <c r="E43" s="132"/>
      <c r="F43" s="1969" t="s">
        <v>786</v>
      </c>
      <c r="G43" s="306" t="s">
        <v>123</v>
      </c>
      <c r="H43" s="1783">
        <v>250</v>
      </c>
      <c r="I43" s="121"/>
      <c r="J43" s="137"/>
      <c r="K43" s="122"/>
      <c r="L43" s="118"/>
      <c r="M43" s="127"/>
      <c r="N43" s="127"/>
      <c r="O43" s="136"/>
      <c r="P43" s="121"/>
      <c r="Q43" s="249"/>
      <c r="R43" s="11"/>
      <c r="S43" s="11"/>
      <c r="T43" s="11"/>
      <c r="U43" s="122"/>
      <c r="V43" s="127"/>
      <c r="W43" s="128"/>
      <c r="X43" s="228"/>
      <c r="Y43" s="459"/>
      <c r="Z43" s="215"/>
      <c r="AA43" s="458"/>
      <c r="AB43" s="127"/>
      <c r="AC43" s="127"/>
      <c r="AD43" s="127"/>
      <c r="AE43" s="127"/>
      <c r="AF43" s="127"/>
      <c r="AG43" s="127"/>
      <c r="AH43" s="127"/>
      <c r="AI43" s="127"/>
      <c r="AJ43" s="149"/>
      <c r="AK43" s="140"/>
      <c r="AL43" s="122"/>
      <c r="AM43" s="118"/>
      <c r="AN43" s="122"/>
      <c r="AO43" s="121"/>
      <c r="AP43" s="173"/>
      <c r="AQ43" s="194"/>
      <c r="AR43" s="242"/>
      <c r="AS43" s="243"/>
      <c r="AT43" s="122"/>
      <c r="AU43" s="121"/>
      <c r="AV43" s="173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7"/>
      <c r="CE43" s="127"/>
      <c r="CF43" s="127"/>
      <c r="CG43" s="127"/>
      <c r="CH43" s="127"/>
      <c r="CI43" s="127"/>
      <c r="CJ43" s="127"/>
      <c r="CK43" s="127"/>
    </row>
    <row r="44" spans="1:89" ht="15" customHeight="1">
      <c r="A44" s="110"/>
      <c r="B44" s="301" t="s">
        <v>781</v>
      </c>
      <c r="C44" s="306" t="s">
        <v>558</v>
      </c>
      <c r="D44" s="294" t="s">
        <v>635</v>
      </c>
      <c r="E44" s="169"/>
      <c r="F44" s="1971" t="s">
        <v>787</v>
      </c>
      <c r="G44" s="1565" t="s">
        <v>317</v>
      </c>
      <c r="H44" s="1678" t="s">
        <v>607</v>
      </c>
      <c r="I44" s="121"/>
      <c r="J44" s="127"/>
      <c r="K44" s="136"/>
      <c r="L44" s="127"/>
      <c r="M44" s="127"/>
      <c r="N44" s="127"/>
      <c r="O44" s="136"/>
      <c r="P44" s="260"/>
      <c r="Q44" s="455"/>
      <c r="R44" s="11"/>
      <c r="S44" s="11"/>
      <c r="T44" s="11"/>
      <c r="U44" s="150"/>
      <c r="V44" s="127"/>
      <c r="W44" s="122"/>
      <c r="X44" s="228"/>
      <c r="Y44" s="459"/>
      <c r="Z44" s="215"/>
      <c r="AA44" s="458"/>
      <c r="AB44" s="127"/>
      <c r="AC44" s="127"/>
      <c r="AD44" s="127"/>
      <c r="AE44" s="127"/>
      <c r="AF44" s="127"/>
      <c r="AG44" s="127"/>
      <c r="AH44" s="127"/>
      <c r="AI44" s="127"/>
      <c r="AJ44" s="149"/>
      <c r="AK44" s="140"/>
      <c r="AL44" s="122"/>
      <c r="AM44" s="118"/>
      <c r="AN44" s="132"/>
      <c r="AO44" s="135"/>
      <c r="AP44" s="170"/>
      <c r="AQ44" s="122"/>
      <c r="AR44" s="135"/>
      <c r="AS44" s="170"/>
      <c r="AT44" s="122"/>
      <c r="AU44" s="121"/>
      <c r="AV44" s="173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</row>
    <row r="45" spans="1:89" ht="14.25" customHeight="1">
      <c r="B45" s="300" t="s">
        <v>782</v>
      </c>
      <c r="C45" s="1038" t="s">
        <v>309</v>
      </c>
      <c r="D45" s="1405">
        <v>180</v>
      </c>
      <c r="E45" s="194"/>
      <c r="F45" s="2688" t="s">
        <v>724</v>
      </c>
      <c r="G45" s="306" t="s">
        <v>725</v>
      </c>
      <c r="H45" s="206">
        <v>200</v>
      </c>
      <c r="I45" s="135"/>
      <c r="J45" s="127"/>
      <c r="K45" s="136"/>
      <c r="L45" s="127"/>
      <c r="M45" s="127"/>
      <c r="N45" s="127"/>
      <c r="O45" s="136"/>
      <c r="P45" s="260"/>
      <c r="Q45" s="149"/>
      <c r="R45" s="11"/>
      <c r="S45" s="11"/>
      <c r="T45" s="11"/>
      <c r="U45" s="127"/>
      <c r="V45" s="127"/>
      <c r="W45" s="128"/>
      <c r="X45" s="228"/>
      <c r="Y45" s="459"/>
      <c r="Z45" s="215"/>
      <c r="AA45" s="458"/>
      <c r="AB45" s="127"/>
      <c r="AC45" s="127"/>
      <c r="AD45" s="127"/>
      <c r="AE45" s="127"/>
      <c r="AF45" s="127"/>
      <c r="AG45" s="127"/>
      <c r="AH45" s="127"/>
      <c r="AI45" s="127"/>
      <c r="AJ45" s="149"/>
      <c r="AK45" s="127"/>
      <c r="AL45" s="135"/>
      <c r="AM45" s="127"/>
      <c r="AN45" s="122"/>
      <c r="AO45" s="121"/>
      <c r="AP45" s="173"/>
      <c r="AQ45" s="122"/>
      <c r="AR45" s="135"/>
      <c r="AS45" s="170"/>
      <c r="AT45" s="150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</row>
    <row r="46" spans="1:89" ht="13.5" customHeight="1">
      <c r="B46" s="300" t="s">
        <v>620</v>
      </c>
      <c r="C46" s="306" t="s">
        <v>196</v>
      </c>
      <c r="D46" s="1405">
        <v>200</v>
      </c>
      <c r="E46" s="122"/>
      <c r="F46" s="2699" t="s">
        <v>615</v>
      </c>
      <c r="G46" s="1577" t="s">
        <v>616</v>
      </c>
      <c r="H46" s="294">
        <v>30</v>
      </c>
      <c r="I46" s="121"/>
      <c r="J46" s="127"/>
      <c r="K46" s="136"/>
      <c r="L46" s="127"/>
      <c r="M46" s="127"/>
      <c r="N46" s="127"/>
      <c r="O46" s="136"/>
      <c r="P46" s="122"/>
      <c r="Q46" s="149"/>
      <c r="R46" s="11"/>
      <c r="S46" s="11"/>
      <c r="T46" s="11"/>
      <c r="U46" s="127"/>
      <c r="V46" s="127"/>
      <c r="W46" s="122"/>
      <c r="X46" s="228"/>
      <c r="Y46" s="459"/>
      <c r="Z46" s="215"/>
      <c r="AA46" s="458"/>
      <c r="AB46" s="127"/>
      <c r="AC46" s="127"/>
      <c r="AD46" s="127"/>
      <c r="AE46" s="127"/>
      <c r="AF46" s="127"/>
      <c r="AG46" s="127"/>
      <c r="AH46" s="127"/>
      <c r="AI46" s="127"/>
      <c r="AJ46" s="149"/>
      <c r="AK46" s="137"/>
      <c r="AL46" s="122"/>
      <c r="AM46" s="116"/>
      <c r="AN46" s="132"/>
      <c r="AO46" s="137"/>
      <c r="AP46" s="173"/>
      <c r="AQ46" s="122"/>
      <c r="AR46" s="135"/>
      <c r="AS46" s="170"/>
      <c r="AT46" s="264"/>
      <c r="AU46" s="242"/>
      <c r="AV46" s="243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</row>
    <row r="47" spans="1:89" ht="15.75">
      <c r="B47" s="2697" t="s">
        <v>9</v>
      </c>
      <c r="C47" s="306" t="s">
        <v>10</v>
      </c>
      <c r="D47" s="294">
        <v>60</v>
      </c>
      <c r="E47" s="125"/>
      <c r="F47" s="234" t="s">
        <v>9</v>
      </c>
      <c r="G47" s="306" t="s">
        <v>10</v>
      </c>
      <c r="H47" s="314">
        <v>70</v>
      </c>
      <c r="I47" s="137"/>
      <c r="J47" s="127"/>
      <c r="K47" s="136"/>
      <c r="L47" s="127"/>
      <c r="M47" s="127"/>
      <c r="N47" s="127"/>
      <c r="O47" s="136"/>
      <c r="P47" s="125"/>
      <c r="Q47" s="149"/>
      <c r="R47" s="11"/>
      <c r="S47" s="11"/>
      <c r="T47" s="11"/>
      <c r="U47" s="127"/>
      <c r="V47" s="127"/>
      <c r="W47" s="125"/>
      <c r="X47" s="228"/>
      <c r="Y47" s="459"/>
      <c r="Z47" s="215"/>
      <c r="AA47" s="458"/>
      <c r="AB47" s="127"/>
      <c r="AC47" s="127"/>
      <c r="AD47" s="127"/>
      <c r="AE47" s="127"/>
      <c r="AF47" s="127"/>
      <c r="AG47" s="127"/>
      <c r="AH47" s="127"/>
      <c r="AI47" s="127"/>
      <c r="AJ47" s="149"/>
      <c r="AK47" s="140"/>
      <c r="AL47" s="122"/>
      <c r="AM47" s="118"/>
      <c r="AN47" s="122"/>
      <c r="AO47" s="121"/>
      <c r="AP47" s="173"/>
      <c r="AQ47" s="122"/>
      <c r="AR47" s="135"/>
      <c r="AS47" s="170"/>
      <c r="AT47" s="122"/>
      <c r="AU47" s="137"/>
      <c r="AV47" s="325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</row>
    <row r="48" spans="1:89" ht="14.25" customHeight="1" thickBot="1">
      <c r="B48" s="1977" t="s">
        <v>9</v>
      </c>
      <c r="C48" s="306" t="s">
        <v>643</v>
      </c>
      <c r="D48" s="294">
        <v>40</v>
      </c>
      <c r="E48" s="122"/>
      <c r="F48" s="234" t="s">
        <v>9</v>
      </c>
      <c r="G48" s="306" t="s">
        <v>643</v>
      </c>
      <c r="H48" s="294">
        <v>50</v>
      </c>
      <c r="I48" s="121"/>
      <c r="J48" s="127"/>
      <c r="K48" s="2825"/>
      <c r="L48" s="127"/>
      <c r="M48" s="127"/>
      <c r="N48" s="127"/>
      <c r="O48" s="136"/>
      <c r="P48" s="122"/>
      <c r="Q48" s="127"/>
      <c r="R48" s="11"/>
      <c r="S48" s="11"/>
      <c r="T48" s="11"/>
      <c r="U48" s="127"/>
      <c r="V48" s="127"/>
      <c r="W48" s="125"/>
      <c r="X48" s="228"/>
      <c r="Y48" s="459"/>
      <c r="Z48" s="215"/>
      <c r="AA48" s="458"/>
      <c r="AB48" s="127"/>
      <c r="AC48" s="127"/>
      <c r="AD48" s="127"/>
      <c r="AE48" s="127"/>
      <c r="AF48" s="127"/>
      <c r="AG48" s="127"/>
      <c r="AH48" s="127"/>
      <c r="AI48" s="127"/>
      <c r="AJ48" s="149"/>
      <c r="AK48" s="140"/>
      <c r="AL48" s="122"/>
      <c r="AM48" s="118"/>
      <c r="AN48" s="122"/>
      <c r="AO48" s="121"/>
      <c r="AP48" s="173"/>
      <c r="AQ48" s="128"/>
      <c r="AR48" s="129"/>
      <c r="AS48" s="171"/>
      <c r="AT48" s="125"/>
      <c r="AU48" s="121"/>
      <c r="AV48" s="166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127"/>
      <c r="CE48" s="127"/>
      <c r="CF48" s="127"/>
      <c r="CG48" s="127"/>
      <c r="CH48" s="127"/>
      <c r="CI48" s="127"/>
      <c r="CJ48" s="127"/>
      <c r="CK48" s="127"/>
    </row>
    <row r="49" spans="2:89" ht="15" customHeight="1" thickBot="1">
      <c r="B49" s="2485" t="s">
        <v>728</v>
      </c>
      <c r="C49" s="306" t="s">
        <v>732</v>
      </c>
      <c r="D49" s="294">
        <v>110</v>
      </c>
      <c r="E49" s="122"/>
      <c r="F49" s="826"/>
      <c r="G49" s="411" t="s">
        <v>303</v>
      </c>
      <c r="H49" s="1668"/>
      <c r="I49" s="121"/>
      <c r="J49" s="127"/>
      <c r="K49" s="2825"/>
      <c r="L49" s="127"/>
      <c r="M49" s="127"/>
      <c r="N49" s="127"/>
      <c r="O49" s="136"/>
      <c r="P49" s="259"/>
      <c r="Q49" s="127"/>
      <c r="R49" s="11"/>
      <c r="S49" s="11"/>
      <c r="T49" s="11"/>
      <c r="U49" s="127"/>
      <c r="V49" s="127"/>
      <c r="W49" s="125"/>
      <c r="X49" s="228"/>
      <c r="Y49" s="459"/>
      <c r="Z49" s="215"/>
      <c r="AA49" s="458"/>
      <c r="AB49" s="127"/>
      <c r="AC49" s="127"/>
      <c r="AD49" s="127"/>
      <c r="AE49" s="127"/>
      <c r="AF49" s="127"/>
      <c r="AG49" s="127"/>
      <c r="AH49" s="127"/>
      <c r="AI49" s="127"/>
      <c r="AJ49" s="149"/>
      <c r="AK49" s="127"/>
      <c r="AL49" s="136"/>
      <c r="AM49" s="127"/>
      <c r="AN49" s="122"/>
      <c r="AO49" s="121"/>
      <c r="AP49" s="173"/>
      <c r="AQ49" s="128"/>
      <c r="AR49" s="131"/>
      <c r="AS49" s="244"/>
      <c r="AT49" s="122"/>
      <c r="AU49" s="121"/>
      <c r="AV49" s="166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127"/>
      <c r="CE49" s="127"/>
      <c r="CF49" s="127"/>
      <c r="CG49" s="127"/>
      <c r="CH49" s="127"/>
      <c r="CI49" s="127"/>
      <c r="CJ49" s="127"/>
      <c r="CK49" s="127"/>
    </row>
    <row r="50" spans="2:89" ht="14.25" customHeight="1">
      <c r="B50" s="826"/>
      <c r="C50" s="411" t="s">
        <v>303</v>
      </c>
      <c r="D50" s="1668"/>
      <c r="E50" s="122"/>
      <c r="F50" s="2160" t="s">
        <v>641</v>
      </c>
      <c r="G50" s="312" t="s">
        <v>621</v>
      </c>
      <c r="H50" s="1405">
        <v>200</v>
      </c>
      <c r="I50" s="121"/>
      <c r="J50" s="127"/>
      <c r="K50" s="136"/>
      <c r="L50" s="127"/>
      <c r="M50" s="127"/>
      <c r="N50" s="127"/>
      <c r="O50" s="136"/>
      <c r="P50" s="164"/>
      <c r="Q50" s="127"/>
      <c r="R50" s="11"/>
      <c r="S50" s="11"/>
      <c r="T50" s="11"/>
      <c r="U50" s="122"/>
      <c r="V50" s="121"/>
      <c r="W50" s="125"/>
      <c r="X50" s="228"/>
      <c r="Y50" s="459"/>
      <c r="Z50" s="215"/>
      <c r="AA50" s="458"/>
      <c r="AB50" s="127"/>
      <c r="AC50" s="127"/>
      <c r="AD50" s="127"/>
      <c r="AE50" s="127"/>
      <c r="AF50" s="127"/>
      <c r="AG50" s="127"/>
      <c r="AH50" s="127"/>
      <c r="AI50" s="127"/>
      <c r="AJ50" s="149"/>
      <c r="AK50" s="127"/>
      <c r="AL50" s="136"/>
      <c r="AM50" s="127"/>
      <c r="AN50" s="122"/>
      <c r="AO50" s="121"/>
      <c r="AP50" s="173"/>
      <c r="AQ50" s="122"/>
      <c r="AR50" s="121"/>
      <c r="AS50" s="173"/>
      <c r="AT50" s="623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7"/>
      <c r="CE50" s="127"/>
      <c r="CF50" s="127"/>
      <c r="CG50" s="127"/>
      <c r="CH50" s="127"/>
      <c r="CI50" s="127"/>
      <c r="CJ50" s="127"/>
      <c r="CK50" s="127"/>
    </row>
    <row r="51" spans="2:89" ht="14.25" customHeight="1">
      <c r="B51" s="2698" t="s">
        <v>637</v>
      </c>
      <c r="C51" s="295" t="s">
        <v>639</v>
      </c>
      <c r="D51" s="313">
        <v>200</v>
      </c>
      <c r="E51" s="128"/>
      <c r="F51" s="847" t="s">
        <v>788</v>
      </c>
      <c r="G51" s="326" t="s">
        <v>464</v>
      </c>
      <c r="H51" s="2162" t="s">
        <v>510</v>
      </c>
      <c r="I51" s="127"/>
      <c r="J51" s="127"/>
      <c r="K51" s="136"/>
      <c r="L51" s="127"/>
      <c r="M51" s="127"/>
      <c r="N51" s="127"/>
      <c r="O51" s="136"/>
      <c r="P51" s="156"/>
      <c r="Q51" s="127"/>
      <c r="R51" s="11"/>
      <c r="S51" s="11"/>
      <c r="T51" s="11"/>
      <c r="U51" s="127"/>
      <c r="V51" s="127"/>
      <c r="W51" s="125"/>
      <c r="X51" s="228"/>
      <c r="Y51" s="459"/>
      <c r="Z51" s="215"/>
      <c r="AA51" s="458"/>
      <c r="AB51" s="127"/>
      <c r="AC51" s="127"/>
      <c r="AD51" s="127"/>
      <c r="AE51" s="127"/>
      <c r="AF51" s="127"/>
      <c r="AG51" s="127"/>
      <c r="AH51" s="127"/>
      <c r="AI51" s="127"/>
      <c r="AJ51" s="149"/>
      <c r="AK51" s="127"/>
      <c r="AL51" s="136"/>
      <c r="AM51" s="127"/>
      <c r="AN51" s="122"/>
      <c r="AO51" s="137"/>
      <c r="AP51" s="166"/>
      <c r="AQ51" s="127"/>
      <c r="AR51" s="127"/>
      <c r="AS51" s="127"/>
      <c r="AT51" s="227"/>
      <c r="AU51" s="227"/>
      <c r="AV51" s="156"/>
      <c r="AW51" s="127"/>
      <c r="AX51" s="127"/>
      <c r="AY51" s="127"/>
      <c r="AZ51" s="127"/>
      <c r="BA51" s="127"/>
      <c r="BB51" s="12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127"/>
      <c r="CE51" s="127"/>
      <c r="CF51" s="127"/>
      <c r="CG51" s="127"/>
      <c r="CH51" s="127"/>
      <c r="CI51" s="127"/>
      <c r="CJ51" s="127"/>
      <c r="CK51" s="127"/>
    </row>
    <row r="52" spans="2:89">
      <c r="B52" s="195" t="s">
        <v>783</v>
      </c>
      <c r="C52" s="326" t="s">
        <v>667</v>
      </c>
      <c r="D52" s="206">
        <v>100</v>
      </c>
      <c r="E52" s="128"/>
      <c r="F52" s="124"/>
      <c r="G52" s="1031" t="s">
        <v>593</v>
      </c>
      <c r="H52" s="123"/>
      <c r="I52" s="242"/>
      <c r="J52" s="127"/>
      <c r="K52" s="136"/>
      <c r="L52" s="127"/>
      <c r="M52" s="127"/>
      <c r="N52" s="127"/>
      <c r="O52" s="136"/>
      <c r="P52" s="121"/>
      <c r="Q52" s="173"/>
      <c r="R52" s="11"/>
      <c r="S52" s="136"/>
      <c r="T52" s="11"/>
      <c r="U52" s="127"/>
      <c r="V52" s="127"/>
      <c r="W52" s="127"/>
      <c r="X52" s="122"/>
      <c r="Y52" s="126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49"/>
      <c r="AK52" s="127"/>
      <c r="AL52" s="136"/>
      <c r="AM52" s="127"/>
      <c r="AN52" s="122"/>
      <c r="AO52" s="135"/>
      <c r="AP52" s="170"/>
      <c r="AQ52" s="331"/>
      <c r="AR52" s="127"/>
      <c r="AS52" s="127"/>
      <c r="AT52" s="227"/>
      <c r="AU52" s="227"/>
      <c r="AV52" s="156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  <c r="CH52" s="127"/>
      <c r="CI52" s="127"/>
      <c r="CJ52" s="127"/>
      <c r="CK52" s="127"/>
    </row>
    <row r="53" spans="2:89" ht="13.5" customHeight="1" thickBot="1">
      <c r="B53" s="790" t="s">
        <v>9</v>
      </c>
      <c r="C53" s="2119" t="s">
        <v>10</v>
      </c>
      <c r="D53" s="2121">
        <v>40</v>
      </c>
      <c r="E53" s="122"/>
      <c r="F53" s="1385"/>
      <c r="G53" s="1169" t="s">
        <v>594</v>
      </c>
      <c r="H53" s="1431"/>
      <c r="I53" s="137"/>
      <c r="J53" s="148"/>
      <c r="K53" s="215"/>
      <c r="L53" s="189"/>
      <c r="M53" s="127"/>
      <c r="N53" s="127"/>
      <c r="O53" s="127"/>
      <c r="P53" s="127"/>
      <c r="Q53" s="127"/>
      <c r="R53" s="11"/>
      <c r="S53" s="136"/>
      <c r="T53" s="11"/>
      <c r="U53" s="127"/>
      <c r="V53" s="127"/>
      <c r="W53" s="127"/>
      <c r="X53" s="122"/>
      <c r="Y53" s="121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49"/>
      <c r="AK53" s="127"/>
      <c r="AL53" s="136"/>
      <c r="AM53" s="127"/>
      <c r="AN53" s="128"/>
      <c r="AO53" s="121"/>
      <c r="AP53" s="173"/>
      <c r="AQ53" s="264"/>
      <c r="AR53" s="242"/>
      <c r="AS53" s="243"/>
      <c r="AT53" s="126"/>
      <c r="AU53" s="268"/>
      <c r="AV53" s="156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</row>
    <row r="54" spans="2:89" ht="13.5" customHeight="1" thickBot="1">
      <c r="B54" s="1961" t="s">
        <v>9</v>
      </c>
      <c r="C54" s="1154" t="s">
        <v>361</v>
      </c>
      <c r="D54" s="1962">
        <v>16</v>
      </c>
      <c r="E54" s="127"/>
      <c r="F54" s="127"/>
      <c r="G54" s="122"/>
      <c r="H54" s="127"/>
      <c r="I54" s="121"/>
      <c r="J54" s="137"/>
      <c r="K54" s="122"/>
      <c r="L54" s="138"/>
      <c r="M54" s="127"/>
      <c r="N54" s="127"/>
      <c r="O54" s="127"/>
      <c r="P54" s="127"/>
      <c r="Q54" s="127"/>
      <c r="R54" s="11"/>
      <c r="S54" s="136"/>
      <c r="T54" s="11"/>
      <c r="U54" s="127"/>
      <c r="V54" s="127"/>
      <c r="W54" s="127"/>
      <c r="X54" s="254"/>
      <c r="Y54" s="255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49"/>
      <c r="AK54" s="127"/>
      <c r="AL54" s="136"/>
      <c r="AM54" s="127"/>
      <c r="AN54" s="122"/>
      <c r="AO54" s="137"/>
      <c r="AP54" s="173"/>
      <c r="AQ54" s="122"/>
      <c r="AR54" s="121"/>
      <c r="AS54" s="173"/>
      <c r="AT54" s="227"/>
      <c r="AU54" s="227"/>
      <c r="AV54" s="173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  <c r="CH54" s="127"/>
      <c r="CI54" s="127"/>
      <c r="CJ54" s="127"/>
      <c r="CK54" s="127"/>
    </row>
    <row r="55" spans="2:89">
      <c r="E55" s="127"/>
      <c r="F55" s="11"/>
      <c r="G55" s="11"/>
      <c r="H55" s="11"/>
      <c r="I55" s="121"/>
      <c r="J55" s="148"/>
      <c r="K55" s="271"/>
      <c r="L55" s="127"/>
      <c r="M55" s="127"/>
      <c r="N55" s="127"/>
      <c r="O55" s="127"/>
      <c r="P55" s="127"/>
      <c r="Q55" s="127"/>
      <c r="R55" s="11"/>
      <c r="S55" s="136"/>
      <c r="T55" s="11"/>
      <c r="U55" s="127"/>
      <c r="V55" s="127"/>
      <c r="W55" s="127"/>
      <c r="X55" s="321"/>
      <c r="Y55" s="322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2"/>
      <c r="AK55" s="127"/>
      <c r="AL55" s="136"/>
      <c r="AM55" s="127"/>
      <c r="AN55" s="122"/>
      <c r="AO55" s="121"/>
      <c r="AP55" s="173"/>
      <c r="AQ55" s="122"/>
      <c r="AR55" s="121"/>
      <c r="AS55" s="173"/>
      <c r="AT55" s="227"/>
      <c r="AU55" s="227"/>
      <c r="AV55" s="173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</row>
    <row r="56" spans="2:89" ht="14.25" customHeight="1">
      <c r="B56" s="138"/>
      <c r="C56" s="122"/>
      <c r="D56" s="118"/>
      <c r="E56" s="127"/>
      <c r="F56" s="11"/>
      <c r="G56" s="11"/>
      <c r="H56" s="11"/>
      <c r="I56" s="127"/>
      <c r="J56" s="137"/>
      <c r="K56" s="122"/>
      <c r="L56" s="138"/>
      <c r="M56" s="127"/>
      <c r="N56" s="127"/>
      <c r="O56" s="127"/>
      <c r="P56" s="127"/>
      <c r="Q56" s="127"/>
      <c r="R56" s="11"/>
      <c r="S56" s="47"/>
      <c r="T56" s="11"/>
      <c r="U56" s="127"/>
      <c r="V56" s="127"/>
      <c r="W56" s="127"/>
      <c r="X56" s="121"/>
      <c r="Y56" s="173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2"/>
      <c r="AK56" s="127"/>
      <c r="AL56" s="136"/>
      <c r="AM56" s="127"/>
      <c r="AN56" s="122"/>
      <c r="AO56" s="121"/>
      <c r="AP56" s="173"/>
      <c r="AQ56" s="122"/>
      <c r="AR56" s="121"/>
      <c r="AS56" s="173"/>
      <c r="AT56" s="121"/>
      <c r="AU56" s="121"/>
      <c r="AV56" s="156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</row>
    <row r="57" spans="2:89" ht="13.5" customHeight="1">
      <c r="B57" s="41"/>
      <c r="C57" s="122"/>
      <c r="D57" s="11"/>
      <c r="E57" s="127"/>
      <c r="I57" s="127"/>
      <c r="J57" s="127"/>
      <c r="K57" s="271"/>
      <c r="L57" s="127"/>
      <c r="M57" s="127"/>
      <c r="N57" s="127"/>
      <c r="O57" s="127"/>
      <c r="P57" s="127"/>
      <c r="Q57" s="127"/>
      <c r="R57" s="11"/>
      <c r="S57" s="627"/>
      <c r="T57" s="11"/>
      <c r="U57" s="127"/>
      <c r="V57" s="127"/>
      <c r="W57" s="127"/>
      <c r="X57" s="121"/>
      <c r="Y57" s="173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2"/>
      <c r="AK57" s="127"/>
      <c r="AL57" s="136"/>
      <c r="AM57" s="127"/>
      <c r="AN57" s="127"/>
      <c r="AO57" s="127"/>
      <c r="AP57" s="127"/>
      <c r="AQ57" s="122"/>
      <c r="AR57" s="121"/>
      <c r="AS57" s="173"/>
      <c r="AT57" s="121"/>
      <c r="AU57" s="121"/>
      <c r="AV57" s="170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7"/>
      <c r="CE57" s="127"/>
      <c r="CF57" s="127"/>
      <c r="CG57" s="127"/>
      <c r="CH57" s="127"/>
      <c r="CI57" s="127"/>
      <c r="CJ57" s="127"/>
      <c r="CK57" s="127"/>
    </row>
    <row r="58" spans="2:89" ht="13.5" customHeight="1">
      <c r="B58" s="52"/>
      <c r="C58" s="122"/>
      <c r="D58" s="15"/>
      <c r="E58" s="127"/>
      <c r="I58" s="127"/>
      <c r="J58" s="127"/>
      <c r="K58" s="136"/>
      <c r="L58" s="127"/>
      <c r="M58" s="127"/>
      <c r="N58" s="127"/>
      <c r="O58" s="127"/>
      <c r="P58" s="245"/>
      <c r="Q58" s="127"/>
      <c r="R58" s="11"/>
      <c r="S58" s="11"/>
      <c r="T58" s="102"/>
      <c r="U58" s="118"/>
      <c r="V58" s="127"/>
      <c r="W58" s="127"/>
      <c r="X58" s="189"/>
      <c r="Y58" s="127"/>
      <c r="Z58" s="127"/>
      <c r="AA58" s="127"/>
      <c r="AB58" s="127"/>
      <c r="AC58" s="127"/>
      <c r="AD58" s="127"/>
      <c r="AE58" s="127"/>
      <c r="AF58" s="127"/>
      <c r="AG58" s="127"/>
      <c r="AH58" s="122"/>
      <c r="AI58" s="122"/>
      <c r="AJ58" s="122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</row>
    <row r="59" spans="2:89" ht="15" customHeight="1">
      <c r="B59" s="211" t="s">
        <v>328</v>
      </c>
      <c r="G59" s="2"/>
      <c r="H59" s="2"/>
      <c r="I59" s="190"/>
      <c r="J59" s="127"/>
      <c r="K59" s="136"/>
      <c r="L59" s="127"/>
      <c r="M59" s="127"/>
      <c r="N59" s="127"/>
      <c r="O59" s="127"/>
      <c r="P59" s="3"/>
      <c r="Q59" s="149"/>
      <c r="R59" s="3"/>
      <c r="S59" s="3"/>
      <c r="T59" s="629"/>
      <c r="U59" s="125"/>
      <c r="V59" s="127"/>
      <c r="W59" s="127"/>
      <c r="X59" s="242"/>
      <c r="Y59" s="338"/>
      <c r="Z59" s="242"/>
      <c r="AA59" s="338"/>
      <c r="AB59" s="127"/>
      <c r="AC59" s="125"/>
      <c r="AD59" s="237"/>
      <c r="AE59" s="137"/>
      <c r="AF59" s="122"/>
      <c r="AG59" s="121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  <c r="BM59" s="127"/>
      <c r="BN59" s="127"/>
      <c r="BO59" s="127"/>
      <c r="BP59" s="127"/>
      <c r="BQ59" s="127"/>
      <c r="BR59" s="127"/>
      <c r="BS59" s="127"/>
      <c r="BT59" s="127"/>
      <c r="BU59" s="127"/>
      <c r="BV59" s="127"/>
      <c r="BW59" s="127"/>
      <c r="BX59" s="127"/>
      <c r="BY59" s="127"/>
      <c r="BZ59" s="127"/>
      <c r="CA59" s="127"/>
      <c r="CB59" s="127"/>
      <c r="CC59" s="127"/>
      <c r="CD59" s="127"/>
      <c r="CE59" s="127"/>
      <c r="CF59" s="127"/>
      <c r="CG59" s="127"/>
      <c r="CH59" s="127"/>
      <c r="CI59" s="127"/>
      <c r="CJ59" s="127"/>
      <c r="CK59" s="127"/>
    </row>
    <row r="60" spans="2:89" ht="16.5" customHeight="1" thickBot="1">
      <c r="B60" s="119" t="s">
        <v>475</v>
      </c>
      <c r="F60" t="s">
        <v>890</v>
      </c>
      <c r="I60" s="340"/>
      <c r="J60" s="127"/>
      <c r="K60" s="136"/>
      <c r="L60" s="127"/>
      <c r="M60" s="127"/>
      <c r="N60" s="127"/>
      <c r="O60" s="127"/>
      <c r="P60" s="11"/>
      <c r="Q60" s="149"/>
      <c r="R60" s="41"/>
      <c r="S60" s="7"/>
      <c r="T60" s="14"/>
      <c r="U60" s="125"/>
      <c r="V60" s="127"/>
      <c r="W60" s="127"/>
      <c r="X60" s="121"/>
      <c r="Y60" s="166"/>
      <c r="Z60" s="460"/>
      <c r="AA60" s="463"/>
      <c r="AB60" s="127"/>
      <c r="AC60" s="127"/>
      <c r="AD60" s="127"/>
      <c r="AE60" s="250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  <c r="BW60" s="127"/>
      <c r="BX60" s="127"/>
      <c r="BY60" s="127"/>
      <c r="BZ60" s="127"/>
      <c r="CA60" s="127"/>
      <c r="CB60" s="127"/>
      <c r="CC60" s="127"/>
      <c r="CD60" s="127"/>
      <c r="CE60" s="127"/>
      <c r="CF60" s="127"/>
      <c r="CG60" s="127"/>
      <c r="CH60" s="127"/>
      <c r="CI60" s="127"/>
      <c r="CJ60" s="127"/>
      <c r="CK60" s="127"/>
    </row>
    <row r="61" spans="2:89" ht="17.25" customHeight="1" thickBot="1">
      <c r="B61" s="34" t="s">
        <v>2</v>
      </c>
      <c r="C61" s="424" t="s">
        <v>3</v>
      </c>
      <c r="D61" s="307" t="s">
        <v>4</v>
      </c>
      <c r="G61" s="472" t="s">
        <v>162</v>
      </c>
      <c r="H61" s="92"/>
      <c r="I61" s="127"/>
      <c r="J61" s="127"/>
      <c r="K61" s="136"/>
      <c r="L61" s="127"/>
      <c r="M61" s="127"/>
      <c r="N61" s="127"/>
      <c r="O61" s="127"/>
      <c r="P61" s="11"/>
      <c r="Q61" s="149"/>
      <c r="R61" s="41"/>
      <c r="S61" s="11"/>
      <c r="T61" s="14"/>
      <c r="U61" s="125"/>
      <c r="V61" s="127"/>
      <c r="W61" s="127"/>
      <c r="X61" s="121"/>
      <c r="Y61" s="166"/>
      <c r="Z61" s="215"/>
      <c r="AA61" s="458"/>
      <c r="AB61" s="127"/>
      <c r="AC61" s="127"/>
      <c r="AD61" s="127"/>
      <c r="AE61" s="264"/>
      <c r="AF61" s="242"/>
      <c r="AG61" s="243"/>
      <c r="AH61" s="127"/>
      <c r="AI61" s="127"/>
      <c r="AJ61" s="127"/>
      <c r="AK61" s="127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BA61" s="127"/>
      <c r="BB61" s="127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  <c r="BM61" s="127"/>
      <c r="BN61" s="127"/>
      <c r="BO61" s="127"/>
      <c r="BP61" s="127"/>
      <c r="BQ61" s="127"/>
      <c r="BR61" s="127"/>
      <c r="BS61" s="127"/>
      <c r="BT61" s="127"/>
      <c r="BU61" s="127"/>
      <c r="BV61" s="127"/>
      <c r="BW61" s="127"/>
      <c r="BX61" s="127"/>
      <c r="BY61" s="127"/>
      <c r="BZ61" s="127"/>
      <c r="CA61" s="127"/>
      <c r="CB61" s="127"/>
      <c r="CC61" s="127"/>
      <c r="CD61" s="127"/>
      <c r="CE61" s="127"/>
      <c r="CF61" s="127"/>
      <c r="CG61" s="127"/>
      <c r="CH61" s="127"/>
      <c r="CI61" s="127"/>
      <c r="CJ61" s="127"/>
      <c r="CK61" s="127"/>
    </row>
    <row r="62" spans="2:89" ht="15.75" thickBot="1">
      <c r="B62" s="318" t="s">
        <v>5</v>
      </c>
      <c r="C62" s="472" t="s">
        <v>163</v>
      </c>
      <c r="D62" s="330" t="s">
        <v>61</v>
      </c>
      <c r="E62" s="223"/>
      <c r="F62" s="34" t="s">
        <v>2</v>
      </c>
      <c r="G62" s="424" t="s">
        <v>3</v>
      </c>
      <c r="H62" s="307" t="s">
        <v>4</v>
      </c>
      <c r="I62" s="127"/>
      <c r="J62" s="127"/>
      <c r="K62" s="136"/>
      <c r="L62" s="127"/>
      <c r="M62" s="127"/>
      <c r="N62" s="127"/>
      <c r="O62" s="127"/>
      <c r="P62" s="14"/>
      <c r="Q62" s="149"/>
      <c r="R62" s="11"/>
      <c r="S62" s="11"/>
      <c r="T62" s="11"/>
      <c r="U62" s="122"/>
      <c r="V62" s="127"/>
      <c r="W62" s="127"/>
      <c r="X62" s="121"/>
      <c r="Y62" s="166"/>
      <c r="Z62" s="215"/>
      <c r="AA62" s="458"/>
      <c r="AB62" s="127"/>
      <c r="AC62" s="127"/>
      <c r="AD62" s="127"/>
      <c r="AE62" s="122"/>
      <c r="AF62" s="121"/>
      <c r="AG62" s="166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27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  <c r="BM62" s="127"/>
      <c r="BN62" s="127"/>
      <c r="BO62" s="127"/>
      <c r="BP62" s="127"/>
      <c r="BQ62" s="127"/>
      <c r="BR62" s="127"/>
      <c r="BS62" s="127"/>
      <c r="BT62" s="127"/>
      <c r="BU62" s="127"/>
      <c r="BV62" s="127"/>
      <c r="BW62" s="127"/>
      <c r="BX62" s="127"/>
      <c r="BY62" s="127"/>
      <c r="BZ62" s="127"/>
      <c r="CA62" s="127"/>
      <c r="CB62" s="127"/>
      <c r="CC62" s="127"/>
      <c r="CD62" s="127"/>
      <c r="CE62" s="127"/>
      <c r="CF62" s="127"/>
      <c r="CG62" s="127"/>
      <c r="CH62" s="127"/>
      <c r="CI62" s="127"/>
      <c r="CJ62" s="127"/>
      <c r="CK62" s="127"/>
    </row>
    <row r="63" spans="2:89" ht="16.5" thickBot="1">
      <c r="B63" s="935" t="s">
        <v>378</v>
      </c>
      <c r="C63" s="134"/>
      <c r="D63" s="282"/>
      <c r="E63" s="223"/>
      <c r="F63" s="318" t="s">
        <v>5</v>
      </c>
      <c r="G63" s="127"/>
      <c r="H63" s="330" t="s">
        <v>61</v>
      </c>
      <c r="I63" s="127"/>
      <c r="J63" s="127"/>
      <c r="K63" s="136"/>
      <c r="L63" s="127"/>
      <c r="M63" s="127"/>
      <c r="N63" s="127"/>
      <c r="O63" s="127"/>
      <c r="P63" s="14"/>
      <c r="Q63" s="149"/>
      <c r="R63" s="11"/>
      <c r="S63" s="11"/>
      <c r="T63" s="11"/>
      <c r="U63" s="122"/>
      <c r="V63" s="127"/>
      <c r="W63" s="127"/>
      <c r="X63" s="121"/>
      <c r="Y63" s="173"/>
      <c r="Z63" s="215"/>
      <c r="AA63" s="458"/>
      <c r="AB63" s="127"/>
      <c r="AC63" s="127"/>
      <c r="AD63" s="127"/>
      <c r="AE63" s="122"/>
      <c r="AF63" s="121"/>
      <c r="AG63" s="166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  <c r="BQ63" s="127"/>
      <c r="BR63" s="127"/>
      <c r="BS63" s="127"/>
      <c r="BT63" s="127"/>
      <c r="BU63" s="127"/>
      <c r="BV63" s="127"/>
      <c r="BW63" s="127"/>
      <c r="BX63" s="127"/>
      <c r="BY63" s="127"/>
      <c r="BZ63" s="127"/>
      <c r="CA63" s="127"/>
      <c r="CB63" s="127"/>
      <c r="CC63" s="127"/>
      <c r="CD63" s="127"/>
      <c r="CE63" s="127"/>
      <c r="CF63" s="127"/>
      <c r="CG63" s="127"/>
      <c r="CH63" s="127"/>
      <c r="CI63" s="127"/>
      <c r="CJ63" s="127"/>
      <c r="CK63" s="127"/>
    </row>
    <row r="64" spans="2:89" ht="16.5" thickBot="1">
      <c r="B64" s="297"/>
      <c r="C64" s="411" t="s">
        <v>183</v>
      </c>
      <c r="D64" s="282"/>
      <c r="E64" s="194"/>
      <c r="F64" s="935" t="s">
        <v>382</v>
      </c>
      <c r="G64" s="134"/>
      <c r="H64" s="928"/>
      <c r="I64" s="251"/>
      <c r="J64" s="127"/>
      <c r="K64" s="136"/>
      <c r="L64" s="127"/>
      <c r="M64" s="127"/>
      <c r="N64" s="127"/>
      <c r="O64" s="127"/>
      <c r="P64" s="136"/>
      <c r="Q64" s="127"/>
      <c r="R64" s="11"/>
      <c r="S64" s="11"/>
      <c r="T64" s="11"/>
      <c r="U64" s="122"/>
      <c r="V64" s="127"/>
      <c r="W64" s="127"/>
      <c r="X64" s="121"/>
      <c r="Y64" s="166"/>
      <c r="Z64" s="215"/>
      <c r="AA64" s="458"/>
      <c r="AB64" s="127"/>
      <c r="AC64" s="127"/>
      <c r="AD64" s="127"/>
      <c r="AE64" s="122"/>
      <c r="AF64" s="121"/>
      <c r="AG64" s="166"/>
      <c r="AH64" s="127"/>
      <c r="AI64" s="127"/>
      <c r="AJ64" s="127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27"/>
      <c r="BB64" s="127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/>
      <c r="BM64" s="127"/>
      <c r="BN64" s="127"/>
      <c r="BO64" s="127"/>
      <c r="BP64" s="127"/>
      <c r="BQ64" s="127"/>
      <c r="BR64" s="127"/>
      <c r="BS64" s="127"/>
      <c r="BT64" s="127"/>
      <c r="BU64" s="127"/>
      <c r="BV64" s="127"/>
      <c r="BW64" s="127"/>
      <c r="BX64" s="127"/>
      <c r="BY64" s="127"/>
      <c r="BZ64" s="127"/>
      <c r="CA64" s="127"/>
      <c r="CB64" s="127"/>
      <c r="CC64" s="127"/>
      <c r="CD64" s="127"/>
      <c r="CE64" s="127"/>
      <c r="CF64" s="127"/>
      <c r="CG64" s="127"/>
      <c r="CH64" s="127"/>
      <c r="CI64" s="127"/>
      <c r="CJ64" s="127"/>
      <c r="CK64" s="127"/>
    </row>
    <row r="65" spans="2:89">
      <c r="B65" s="300" t="s">
        <v>789</v>
      </c>
      <c r="C65" s="326" t="s">
        <v>790</v>
      </c>
      <c r="D65" s="434">
        <v>60</v>
      </c>
      <c r="E65" s="122"/>
      <c r="F65" s="791"/>
      <c r="G65" s="448" t="s">
        <v>183</v>
      </c>
      <c r="H65" s="815"/>
      <c r="I65" s="264"/>
      <c r="J65" s="127"/>
      <c r="K65" s="136"/>
      <c r="L65" s="127"/>
      <c r="M65" s="127"/>
      <c r="N65" s="127"/>
      <c r="O65" s="127"/>
      <c r="P65" s="127"/>
      <c r="Q65" s="132"/>
      <c r="R65" s="11"/>
      <c r="S65" s="11"/>
      <c r="T65" s="11"/>
      <c r="U65" s="122"/>
      <c r="V65" s="127"/>
      <c r="W65" s="127"/>
      <c r="X65" s="137"/>
      <c r="Y65" s="173"/>
      <c r="Z65" s="215"/>
      <c r="AA65" s="458"/>
      <c r="AB65" s="127"/>
      <c r="AC65" s="127"/>
      <c r="AD65" s="127"/>
      <c r="AE65" s="122"/>
      <c r="AF65" s="121"/>
      <c r="AG65" s="173"/>
      <c r="AH65" s="127"/>
      <c r="AI65" s="127"/>
      <c r="AJ65" s="127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27"/>
      <c r="BB65" s="127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  <c r="BM65" s="127"/>
      <c r="BN65" s="127"/>
      <c r="BO65" s="127"/>
      <c r="BP65" s="127"/>
      <c r="BQ65" s="127"/>
      <c r="BR65" s="127"/>
      <c r="BS65" s="127"/>
      <c r="BT65" s="127"/>
      <c r="BU65" s="127"/>
      <c r="BV65" s="127"/>
      <c r="BW65" s="127"/>
      <c r="BX65" s="127"/>
      <c r="BY65" s="127"/>
      <c r="BZ65" s="127"/>
      <c r="CA65" s="127"/>
      <c r="CB65" s="127"/>
      <c r="CC65" s="127"/>
      <c r="CD65" s="127"/>
      <c r="CE65" s="127"/>
      <c r="CF65" s="127"/>
      <c r="CG65" s="127"/>
      <c r="CH65" s="127"/>
      <c r="CI65" s="127"/>
      <c r="CJ65" s="127"/>
      <c r="CK65" s="127"/>
    </row>
    <row r="66" spans="2:89">
      <c r="B66" s="414"/>
      <c r="C66" s="207" t="s">
        <v>797</v>
      </c>
      <c r="D66" s="79"/>
      <c r="E66" s="122"/>
      <c r="F66" s="1651" t="s">
        <v>611</v>
      </c>
      <c r="G66" s="1027" t="s">
        <v>213</v>
      </c>
      <c r="H66" s="1678">
        <v>60</v>
      </c>
      <c r="I66" s="122"/>
      <c r="J66" s="127"/>
      <c r="K66" s="136"/>
      <c r="L66" s="127"/>
      <c r="M66" s="127"/>
      <c r="N66" s="127"/>
      <c r="O66" s="127"/>
      <c r="P66" s="118"/>
      <c r="Q66" s="243"/>
      <c r="R66" s="11"/>
      <c r="S66" s="11"/>
      <c r="T66" s="11"/>
      <c r="U66" s="122"/>
      <c r="V66" s="127"/>
      <c r="W66" s="127"/>
      <c r="X66" s="121"/>
      <c r="Y66" s="166"/>
      <c r="Z66" s="215"/>
      <c r="AA66" s="458"/>
      <c r="AB66" s="127"/>
      <c r="AC66" s="127"/>
      <c r="AD66" s="127"/>
      <c r="AE66" s="122"/>
      <c r="AF66" s="121"/>
      <c r="AG66" s="166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</row>
    <row r="67" spans="2:89">
      <c r="B67" s="1581" t="s">
        <v>794</v>
      </c>
      <c r="C67" s="317" t="s">
        <v>466</v>
      </c>
      <c r="D67" s="314">
        <v>100</v>
      </c>
      <c r="E67" s="122"/>
      <c r="F67" s="716"/>
      <c r="G67" s="1029" t="s">
        <v>562</v>
      </c>
      <c r="H67" s="79"/>
      <c r="I67" s="125"/>
      <c r="J67" s="127"/>
      <c r="K67" s="2825"/>
      <c r="L67" s="127"/>
      <c r="M67" s="127"/>
      <c r="N67" s="127"/>
      <c r="O67" s="127"/>
      <c r="P67" s="15"/>
      <c r="Q67" s="173"/>
      <c r="R67" s="11"/>
      <c r="S67" s="11"/>
      <c r="T67" s="11"/>
      <c r="U67" s="122"/>
      <c r="V67" s="127"/>
      <c r="W67" s="127"/>
      <c r="X67" s="121"/>
      <c r="Y67" s="173"/>
      <c r="Z67" s="215"/>
      <c r="AA67" s="458"/>
      <c r="AB67" s="127"/>
      <c r="AC67" s="127"/>
      <c r="AD67" s="127"/>
      <c r="AE67" s="122"/>
      <c r="AF67" s="137"/>
      <c r="AG67" s="173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  <c r="BM67" s="127"/>
      <c r="BN67" s="127"/>
      <c r="BO67" s="127"/>
      <c r="BP67" s="127"/>
      <c r="BQ67" s="127"/>
      <c r="BR67" s="127"/>
      <c r="BS67" s="127"/>
      <c r="BT67" s="127"/>
      <c r="BU67" s="127"/>
      <c r="BV67" s="127"/>
      <c r="BW67" s="127"/>
      <c r="BX67" s="127"/>
      <c r="BY67" s="127"/>
      <c r="BZ67" s="127"/>
      <c r="CA67" s="127"/>
      <c r="CB67" s="127"/>
      <c r="CC67" s="127"/>
      <c r="CD67" s="127"/>
      <c r="CE67" s="127"/>
      <c r="CF67" s="127"/>
      <c r="CG67" s="127"/>
      <c r="CH67" s="127"/>
      <c r="CI67" s="127"/>
      <c r="CJ67" s="127"/>
      <c r="CK67" s="127"/>
    </row>
    <row r="68" spans="2:89">
      <c r="B68" s="2607" t="s">
        <v>795</v>
      </c>
      <c r="C68" s="326" t="s">
        <v>320</v>
      </c>
      <c r="D68" s="206">
        <v>180</v>
      </c>
      <c r="E68" s="122"/>
      <c r="F68" s="1980" t="s">
        <v>764</v>
      </c>
      <c r="G68" s="326" t="s">
        <v>491</v>
      </c>
      <c r="H68" s="206" t="s">
        <v>492</v>
      </c>
      <c r="I68" s="122"/>
      <c r="J68" s="127"/>
      <c r="K68" s="136"/>
      <c r="L68" s="127"/>
      <c r="M68" s="127"/>
      <c r="N68" s="127"/>
      <c r="O68" s="127"/>
      <c r="P68" s="116"/>
      <c r="Q68" s="156"/>
      <c r="R68" s="11"/>
      <c r="S68" s="11"/>
      <c r="T68" s="11"/>
      <c r="U68" s="122"/>
      <c r="V68" s="127"/>
      <c r="W68" s="127"/>
      <c r="X68" s="129"/>
      <c r="Y68" s="171"/>
      <c r="Z68" s="460"/>
      <c r="AA68" s="458"/>
      <c r="AB68" s="127"/>
      <c r="AC68" s="127"/>
      <c r="AD68" s="127"/>
      <c r="AE68" s="122"/>
      <c r="AF68" s="121"/>
      <c r="AG68" s="166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27"/>
      <c r="BR68" s="127"/>
      <c r="BS68" s="127"/>
      <c r="BT68" s="127"/>
      <c r="BU68" s="127"/>
      <c r="BV68" s="127"/>
      <c r="BW68" s="127"/>
      <c r="BX68" s="127"/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</row>
    <row r="69" spans="2:89" ht="12.75" customHeight="1">
      <c r="B69" s="1391"/>
      <c r="C69" s="207" t="s">
        <v>319</v>
      </c>
      <c r="D69" s="939"/>
      <c r="E69" s="122"/>
      <c r="F69" s="1386" t="s">
        <v>804</v>
      </c>
      <c r="G69" s="1029" t="s">
        <v>494</v>
      </c>
      <c r="H69" s="429"/>
      <c r="I69" s="128"/>
      <c r="J69" s="127"/>
      <c r="K69" s="136"/>
      <c r="L69" s="127"/>
      <c r="M69" s="127"/>
      <c r="N69" s="127"/>
      <c r="O69" s="127"/>
      <c r="P69" s="118"/>
      <c r="Q69" s="173"/>
      <c r="R69" s="11"/>
      <c r="S69" s="11"/>
      <c r="T69" s="11"/>
      <c r="U69" s="122"/>
      <c r="V69" s="127"/>
      <c r="W69" s="127"/>
      <c r="X69" s="121"/>
      <c r="Y69" s="173"/>
      <c r="Z69" s="215"/>
      <c r="AA69" s="458"/>
      <c r="AB69" s="127"/>
      <c r="AC69" s="127"/>
      <c r="AD69" s="127"/>
      <c r="AE69" s="122"/>
      <c r="AF69" s="121"/>
      <c r="AG69" s="173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  <c r="BT69" s="127"/>
      <c r="BU69" s="127"/>
      <c r="BV69" s="127"/>
      <c r="BW69" s="127"/>
      <c r="BX69" s="127"/>
      <c r="BY69" s="127"/>
      <c r="BZ69" s="127"/>
      <c r="CA69" s="127"/>
      <c r="CB69" s="127"/>
      <c r="CC69" s="127"/>
      <c r="CD69" s="127"/>
      <c r="CE69" s="127"/>
      <c r="CF69" s="127"/>
      <c r="CG69" s="127"/>
      <c r="CH69" s="127"/>
      <c r="CI69" s="127"/>
      <c r="CJ69" s="127"/>
      <c r="CK69" s="127"/>
    </row>
    <row r="70" spans="2:89" ht="12.75" customHeight="1">
      <c r="B70" s="1969" t="s">
        <v>796</v>
      </c>
      <c r="C70" s="326" t="s">
        <v>622</v>
      </c>
      <c r="D70" s="206">
        <v>200</v>
      </c>
      <c r="E70" s="122"/>
      <c r="F70" s="2700" t="s">
        <v>870</v>
      </c>
      <c r="G70" s="306" t="s">
        <v>312</v>
      </c>
      <c r="H70" s="1802">
        <v>200</v>
      </c>
      <c r="I70" s="122"/>
      <c r="J70" s="127"/>
      <c r="K70" s="136"/>
      <c r="L70" s="127"/>
      <c r="M70" s="127"/>
      <c r="N70" s="127"/>
      <c r="O70" s="127"/>
      <c r="P70" s="115"/>
      <c r="Q70" s="173"/>
      <c r="R70" s="11"/>
      <c r="S70" s="11"/>
      <c r="T70" s="11"/>
      <c r="U70" s="150"/>
      <c r="V70" s="127"/>
      <c r="W70" s="127"/>
      <c r="X70" s="228"/>
      <c r="Y70" s="459"/>
      <c r="Z70" s="215"/>
      <c r="AA70" s="458"/>
      <c r="AB70" s="127"/>
      <c r="AC70" s="127"/>
      <c r="AD70" s="127"/>
      <c r="AE70" s="128"/>
      <c r="AF70" s="129"/>
      <c r="AG70" s="171"/>
      <c r="AH70" s="127"/>
      <c r="AI70" s="127"/>
      <c r="AJ70" s="127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BA70" s="127"/>
      <c r="BB70" s="127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  <c r="BM70" s="127"/>
      <c r="BN70" s="127"/>
      <c r="BO70" s="127"/>
      <c r="BP70" s="127"/>
      <c r="BQ70" s="127"/>
      <c r="BR70" s="127"/>
      <c r="BS70" s="127"/>
      <c r="BT70" s="127"/>
      <c r="BU70" s="127"/>
      <c r="BV70" s="127"/>
      <c r="BW70" s="127"/>
      <c r="BX70" s="127"/>
      <c r="BY70" s="127"/>
      <c r="BZ70" s="127"/>
      <c r="CA70" s="127"/>
      <c r="CB70" s="127"/>
      <c r="CC70" s="127"/>
      <c r="CD70" s="127"/>
      <c r="CE70" s="127"/>
      <c r="CF70" s="127"/>
      <c r="CG70" s="127"/>
      <c r="CH70" s="127"/>
      <c r="CI70" s="127"/>
      <c r="CJ70" s="127"/>
      <c r="CK70" s="127"/>
    </row>
    <row r="71" spans="2:89" ht="13.5" customHeight="1">
      <c r="B71" s="234" t="s">
        <v>9</v>
      </c>
      <c r="C71" s="306" t="s">
        <v>10</v>
      </c>
      <c r="D71" s="294">
        <v>45</v>
      </c>
      <c r="E71" s="122"/>
      <c r="F71" s="234" t="s">
        <v>9</v>
      </c>
      <c r="G71" s="306" t="s">
        <v>10</v>
      </c>
      <c r="H71" s="294">
        <v>50</v>
      </c>
      <c r="I71" s="132"/>
      <c r="J71" s="127"/>
      <c r="K71" s="136"/>
      <c r="L71" s="127"/>
      <c r="M71" s="127"/>
      <c r="N71" s="127"/>
      <c r="O71" s="127"/>
      <c r="P71" s="11"/>
      <c r="Q71" s="127"/>
      <c r="R71" s="11"/>
      <c r="S71" s="11"/>
      <c r="T71" s="11"/>
      <c r="U71" s="127"/>
      <c r="V71" s="127"/>
      <c r="W71" s="127"/>
      <c r="X71" s="228"/>
      <c r="Y71" s="459"/>
      <c r="Z71" s="215"/>
      <c r="AA71" s="458"/>
      <c r="AB71" s="127"/>
      <c r="AC71" s="127"/>
      <c r="AD71" s="127"/>
      <c r="AE71" s="122"/>
      <c r="AF71" s="121"/>
      <c r="AG71" s="173"/>
      <c r="AH71" s="127"/>
      <c r="AI71" s="127"/>
      <c r="AJ71" s="127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  <c r="BM71" s="127"/>
      <c r="BN71" s="127"/>
      <c r="BO71" s="127"/>
      <c r="BP71" s="127"/>
      <c r="BQ71" s="127"/>
      <c r="BR71" s="127"/>
      <c r="BS71" s="127"/>
      <c r="BT71" s="127"/>
      <c r="BU71" s="127"/>
      <c r="BV71" s="127"/>
      <c r="BW71" s="127"/>
      <c r="BX71" s="127"/>
      <c r="BY71" s="127"/>
      <c r="BZ71" s="127"/>
      <c r="CA71" s="127"/>
      <c r="CB71" s="127"/>
      <c r="CC71" s="127"/>
      <c r="CD71" s="127"/>
      <c r="CE71" s="127"/>
      <c r="CF71" s="127"/>
      <c r="CG71" s="127"/>
      <c r="CH71" s="127"/>
      <c r="CI71" s="127"/>
      <c r="CJ71" s="127"/>
      <c r="CK71" s="127"/>
    </row>
    <row r="72" spans="2:89" ht="16.5" thickBot="1">
      <c r="B72" s="234" t="s">
        <v>9</v>
      </c>
      <c r="C72" s="306" t="s">
        <v>643</v>
      </c>
      <c r="D72" s="294">
        <v>30</v>
      </c>
      <c r="E72" s="139"/>
      <c r="F72" s="234" t="s">
        <v>9</v>
      </c>
      <c r="G72" s="306" t="s">
        <v>643</v>
      </c>
      <c r="H72" s="294">
        <v>30</v>
      </c>
      <c r="I72" s="337"/>
      <c r="J72" s="127"/>
      <c r="K72" s="136"/>
      <c r="L72" s="127"/>
      <c r="M72" s="127"/>
      <c r="N72" s="127"/>
      <c r="O72" s="127"/>
      <c r="P72" s="11"/>
      <c r="Q72" s="243"/>
      <c r="R72" s="11"/>
      <c r="S72" s="11"/>
      <c r="T72" s="11"/>
      <c r="U72" s="122"/>
      <c r="V72" s="127"/>
      <c r="W72" s="127"/>
      <c r="X72" s="228"/>
      <c r="Y72" s="459"/>
      <c r="Z72" s="215"/>
      <c r="AA72" s="458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  <c r="BM72" s="127"/>
      <c r="BN72" s="127"/>
      <c r="BO72" s="127"/>
      <c r="BP72" s="127"/>
      <c r="BQ72" s="127"/>
      <c r="BR72" s="127"/>
      <c r="BS72" s="127"/>
      <c r="BT72" s="127"/>
      <c r="BU72" s="127"/>
      <c r="BV72" s="127"/>
      <c r="BW72" s="127"/>
      <c r="BX72" s="127"/>
      <c r="BY72" s="127"/>
      <c r="BZ72" s="127"/>
      <c r="CA72" s="127"/>
      <c r="CB72" s="127"/>
      <c r="CC72" s="127"/>
      <c r="CD72" s="127"/>
      <c r="CE72" s="127"/>
      <c r="CF72" s="127"/>
      <c r="CG72" s="127"/>
      <c r="CH72" s="127"/>
      <c r="CI72" s="127"/>
      <c r="CJ72" s="127"/>
      <c r="CK72" s="127"/>
    </row>
    <row r="73" spans="2:89" ht="16.5" thickBot="1">
      <c r="B73" s="826"/>
      <c r="C73" s="411" t="s">
        <v>141</v>
      </c>
      <c r="D73" s="282"/>
      <c r="E73" s="250"/>
      <c r="F73" s="1969" t="s">
        <v>728</v>
      </c>
      <c r="G73" s="1154" t="s">
        <v>735</v>
      </c>
      <c r="H73" s="294">
        <v>110</v>
      </c>
      <c r="I73" s="264"/>
      <c r="J73" s="127"/>
      <c r="K73" s="136"/>
      <c r="L73" s="127"/>
      <c r="M73" s="127"/>
      <c r="N73" s="127"/>
      <c r="O73" s="127"/>
      <c r="P73" s="446"/>
      <c r="Q73" s="156"/>
      <c r="R73" s="11"/>
      <c r="S73" s="11"/>
      <c r="T73" s="11"/>
      <c r="U73" s="122"/>
      <c r="V73" s="127"/>
      <c r="W73" s="127"/>
      <c r="X73" s="228"/>
      <c r="Y73" s="459"/>
      <c r="Z73" s="215"/>
      <c r="AA73" s="458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27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  <c r="BM73" s="127"/>
      <c r="BN73" s="127"/>
      <c r="BO73" s="127"/>
      <c r="BP73" s="127"/>
      <c r="BQ73" s="127"/>
      <c r="BR73" s="127"/>
      <c r="BS73" s="127"/>
      <c r="BT73" s="127"/>
      <c r="BU73" s="127"/>
      <c r="BV73" s="127"/>
      <c r="BW73" s="127"/>
      <c r="BX73" s="127"/>
      <c r="BY73" s="127"/>
      <c r="BZ73" s="127"/>
      <c r="CA73" s="127"/>
      <c r="CB73" s="127"/>
      <c r="CC73" s="127"/>
      <c r="CD73" s="127"/>
      <c r="CE73" s="127"/>
      <c r="CF73" s="127"/>
      <c r="CG73" s="127"/>
      <c r="CH73" s="127"/>
      <c r="CI73" s="127"/>
      <c r="CJ73" s="127"/>
      <c r="CK73" s="127"/>
    </row>
    <row r="74" spans="2:89" ht="15.75">
      <c r="B74" s="1582" t="s">
        <v>801</v>
      </c>
      <c r="C74" s="326" t="s">
        <v>802</v>
      </c>
      <c r="D74" s="206">
        <v>60</v>
      </c>
      <c r="E74" s="264"/>
      <c r="F74" s="826"/>
      <c r="G74" s="411" t="s">
        <v>141</v>
      </c>
      <c r="H74" s="282"/>
      <c r="I74" s="139"/>
      <c r="J74" s="127"/>
      <c r="K74" s="136"/>
      <c r="L74" s="127"/>
      <c r="M74" s="127"/>
      <c r="N74" s="127"/>
      <c r="O74" s="127"/>
      <c r="P74" s="118"/>
      <c r="Q74" s="127"/>
      <c r="R74" s="11"/>
      <c r="S74" s="11"/>
      <c r="T74" s="11"/>
      <c r="U74" s="122"/>
      <c r="V74" s="121"/>
      <c r="W74" s="127"/>
      <c r="X74" s="228"/>
      <c r="Y74" s="459"/>
      <c r="Z74" s="215"/>
      <c r="AA74" s="458"/>
      <c r="AB74" s="127"/>
      <c r="AC74" s="127"/>
      <c r="AD74" s="127"/>
      <c r="AE74" s="127"/>
      <c r="AF74" s="137"/>
      <c r="AG74" s="122"/>
      <c r="AH74" s="121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  <c r="BM74" s="127"/>
      <c r="BN74" s="127"/>
      <c r="BO74" s="127"/>
      <c r="BP74" s="127"/>
      <c r="BQ74" s="127"/>
      <c r="BR74" s="127"/>
      <c r="BS74" s="127"/>
      <c r="BT74" s="127"/>
      <c r="BU74" s="127"/>
      <c r="BV74" s="127"/>
      <c r="BW74" s="127"/>
      <c r="BX74" s="127"/>
      <c r="BY74" s="127"/>
      <c r="BZ74" s="127"/>
      <c r="CA74" s="127"/>
      <c r="CB74" s="127"/>
      <c r="CC74" s="127"/>
      <c r="CD74" s="127"/>
      <c r="CE74" s="127"/>
      <c r="CF74" s="127"/>
      <c r="CG74" s="127"/>
      <c r="CH74" s="127"/>
      <c r="CI74" s="127"/>
      <c r="CJ74" s="127"/>
      <c r="CK74" s="127"/>
    </row>
    <row r="75" spans="2:89" ht="15.75">
      <c r="B75" s="1969" t="s">
        <v>798</v>
      </c>
      <c r="C75" s="306" t="s">
        <v>179</v>
      </c>
      <c r="D75" s="1783">
        <v>250</v>
      </c>
      <c r="E75" s="122"/>
      <c r="F75" s="1582" t="s">
        <v>809</v>
      </c>
      <c r="G75" s="326" t="s">
        <v>810</v>
      </c>
      <c r="H75" s="206">
        <v>60</v>
      </c>
      <c r="I75" s="139"/>
      <c r="J75" s="127"/>
      <c r="K75" s="136"/>
      <c r="L75" s="127"/>
      <c r="M75" s="127"/>
      <c r="N75" s="127"/>
      <c r="O75" s="127"/>
      <c r="P75" s="118"/>
      <c r="Q75" s="243"/>
      <c r="R75" s="11"/>
      <c r="S75" s="11"/>
      <c r="T75" s="11"/>
      <c r="U75" s="127"/>
      <c r="V75" s="127"/>
      <c r="W75" s="127"/>
      <c r="X75" s="228"/>
      <c r="Y75" s="459"/>
      <c r="Z75" s="215"/>
      <c r="AA75" s="458"/>
      <c r="AB75" s="127"/>
      <c r="AC75" s="127"/>
      <c r="AD75" s="127"/>
      <c r="AE75" s="127"/>
      <c r="AF75" s="137"/>
      <c r="AG75" s="122"/>
      <c r="AH75" s="121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</row>
    <row r="76" spans="2:89" ht="17.25" customHeight="1">
      <c r="B76" s="478" t="s">
        <v>799</v>
      </c>
      <c r="C76" s="326" t="s">
        <v>455</v>
      </c>
      <c r="D76" s="206">
        <v>100</v>
      </c>
      <c r="E76" s="122"/>
      <c r="F76" s="1969" t="s">
        <v>806</v>
      </c>
      <c r="G76" s="326" t="s">
        <v>339</v>
      </c>
      <c r="H76" s="1765">
        <v>250</v>
      </c>
      <c r="I76" s="122"/>
      <c r="J76" s="127"/>
      <c r="K76" s="630"/>
      <c r="L76" s="127"/>
      <c r="M76" s="127"/>
      <c r="N76" s="127"/>
      <c r="O76" s="127"/>
      <c r="P76" s="118"/>
      <c r="Q76" s="173"/>
      <c r="R76" s="11"/>
      <c r="S76" s="11"/>
      <c r="T76" s="11"/>
      <c r="U76" s="127"/>
      <c r="V76" s="127"/>
      <c r="W76" s="127"/>
      <c r="X76" s="228"/>
      <c r="Y76" s="459"/>
      <c r="Z76" s="215"/>
      <c r="AA76" s="458"/>
      <c r="AB76" s="127"/>
      <c r="AC76" s="127"/>
      <c r="AD76" s="127"/>
      <c r="AE76" s="127"/>
      <c r="AF76" s="169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  <c r="BM76" s="127"/>
      <c r="BN76" s="127"/>
      <c r="BO76" s="127"/>
      <c r="BP76" s="127"/>
      <c r="BQ76" s="127"/>
      <c r="BR76" s="127"/>
      <c r="BS76" s="127"/>
      <c r="BT76" s="127"/>
      <c r="BU76" s="127"/>
      <c r="BV76" s="127"/>
      <c r="BW76" s="127"/>
      <c r="BX76" s="127"/>
      <c r="BY76" s="127"/>
      <c r="BZ76" s="127"/>
      <c r="CA76" s="127"/>
      <c r="CB76" s="127"/>
      <c r="CC76" s="127"/>
      <c r="CD76" s="127"/>
      <c r="CE76" s="127"/>
      <c r="CF76" s="127"/>
      <c r="CG76" s="127"/>
      <c r="CH76" s="127"/>
      <c r="CI76" s="127"/>
      <c r="CJ76" s="127"/>
      <c r="CK76" s="127"/>
    </row>
    <row r="77" spans="2:89" ht="15.75">
      <c r="B77" s="300" t="s">
        <v>456</v>
      </c>
      <c r="C77" s="326" t="s">
        <v>353</v>
      </c>
      <c r="D77" s="1864" t="s">
        <v>505</v>
      </c>
      <c r="E77" s="122"/>
      <c r="F77" s="234" t="s">
        <v>807</v>
      </c>
      <c r="G77" s="306" t="s">
        <v>223</v>
      </c>
      <c r="H77" s="294">
        <v>180</v>
      </c>
      <c r="I77" s="122"/>
      <c r="J77" s="127"/>
      <c r="K77" s="136"/>
      <c r="L77" s="345"/>
      <c r="M77" s="127"/>
      <c r="N77" s="127"/>
      <c r="O77" s="127"/>
      <c r="P77" s="118"/>
      <c r="Q77" s="173"/>
      <c r="R77" s="11"/>
      <c r="S77" s="11"/>
      <c r="T77" s="11"/>
      <c r="U77" s="127"/>
      <c r="V77" s="127"/>
      <c r="W77" s="127"/>
      <c r="X77" s="228"/>
      <c r="Y77" s="459"/>
      <c r="Z77" s="215"/>
      <c r="AA77" s="458"/>
      <c r="AB77" s="127"/>
      <c r="AC77" s="127"/>
      <c r="AD77" s="127"/>
      <c r="AE77" s="127"/>
      <c r="AF77" s="264"/>
      <c r="AG77" s="242"/>
      <c r="AH77" s="243"/>
      <c r="AI77" s="250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  <c r="BM77" s="127"/>
      <c r="BN77" s="127"/>
      <c r="BO77" s="127"/>
      <c r="BP77" s="127"/>
      <c r="BQ77" s="127"/>
      <c r="BR77" s="127"/>
      <c r="BS77" s="127"/>
      <c r="BT77" s="127"/>
      <c r="BU77" s="127"/>
      <c r="BV77" s="127"/>
      <c r="BW77" s="127"/>
      <c r="BX77" s="127"/>
      <c r="BY77" s="127"/>
      <c r="BZ77" s="127"/>
      <c r="CA77" s="127"/>
      <c r="CB77" s="127"/>
      <c r="CC77" s="127"/>
      <c r="CD77" s="127"/>
      <c r="CE77" s="127"/>
      <c r="CF77" s="127"/>
      <c r="CG77" s="127"/>
      <c r="CH77" s="127"/>
      <c r="CI77" s="127"/>
      <c r="CJ77" s="127"/>
      <c r="CK77" s="127"/>
    </row>
    <row r="78" spans="2:89" ht="15.75">
      <c r="B78" s="352" t="s">
        <v>800</v>
      </c>
      <c r="C78" s="207" t="s">
        <v>563</v>
      </c>
      <c r="D78" s="429"/>
      <c r="E78" s="122"/>
      <c r="F78" s="2461" t="s">
        <v>808</v>
      </c>
      <c r="G78" s="1032" t="s">
        <v>432</v>
      </c>
      <c r="H78" s="1963">
        <v>100</v>
      </c>
      <c r="I78" s="122"/>
      <c r="J78" s="190"/>
      <c r="K78" s="190"/>
      <c r="L78" s="346"/>
      <c r="M78" s="127"/>
      <c r="N78" s="127"/>
      <c r="O78" s="127"/>
      <c r="P78" s="118"/>
      <c r="Q78" s="173"/>
      <c r="R78" s="11"/>
      <c r="S78" s="11"/>
      <c r="T78" s="11"/>
      <c r="U78" s="127"/>
      <c r="V78" s="127"/>
      <c r="W78" s="127"/>
      <c r="X78" s="228"/>
      <c r="Y78" s="459"/>
      <c r="Z78" s="215"/>
      <c r="AA78" s="458"/>
      <c r="AB78" s="127"/>
      <c r="AC78" s="127"/>
      <c r="AD78" s="127"/>
      <c r="AE78" s="127"/>
      <c r="AF78" s="122"/>
      <c r="AG78" s="121"/>
      <c r="AH78" s="166"/>
      <c r="AI78" s="264"/>
      <c r="AJ78" s="242"/>
      <c r="AK78" s="243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  <c r="BM78" s="127"/>
      <c r="BN78" s="127"/>
      <c r="BO78" s="127"/>
      <c r="BP78" s="127"/>
      <c r="BQ78" s="127"/>
      <c r="BR78" s="127"/>
      <c r="BS78" s="127"/>
      <c r="BT78" s="127"/>
      <c r="BU78" s="127"/>
      <c r="BV78" s="127"/>
      <c r="BW78" s="127"/>
      <c r="BX78" s="127"/>
      <c r="BY78" s="127"/>
      <c r="BZ78" s="127"/>
      <c r="CA78" s="127"/>
      <c r="CB78" s="127"/>
      <c r="CC78" s="127"/>
      <c r="CD78" s="127"/>
      <c r="CE78" s="127"/>
      <c r="CF78" s="127"/>
      <c r="CG78" s="127"/>
      <c r="CH78" s="127"/>
      <c r="CI78" s="127"/>
      <c r="CJ78" s="127"/>
      <c r="CK78" s="127"/>
    </row>
    <row r="79" spans="2:89">
      <c r="B79" s="301" t="s">
        <v>856</v>
      </c>
      <c r="C79" s="306" t="s">
        <v>551</v>
      </c>
      <c r="D79" s="294">
        <v>200</v>
      </c>
      <c r="E79" s="122"/>
      <c r="F79" s="234" t="s">
        <v>778</v>
      </c>
      <c r="G79" s="306" t="s">
        <v>555</v>
      </c>
      <c r="H79" s="294">
        <v>200</v>
      </c>
      <c r="I79" s="128"/>
      <c r="J79" s="137"/>
      <c r="K79" s="122"/>
      <c r="L79" s="121"/>
      <c r="M79" s="127"/>
      <c r="N79" s="127"/>
      <c r="O79" s="127"/>
      <c r="P79" s="118"/>
      <c r="Q79" s="173"/>
      <c r="R79" s="11"/>
      <c r="S79" s="11"/>
      <c r="T79" s="11"/>
      <c r="U79" s="127"/>
      <c r="V79" s="127"/>
      <c r="W79" s="127"/>
      <c r="X79" s="127"/>
      <c r="Y79" s="127"/>
      <c r="Z79" s="127"/>
      <c r="AA79" s="127"/>
      <c r="AB79" s="127"/>
      <c r="AC79" s="127"/>
      <c r="AD79" s="137"/>
      <c r="AE79" s="132"/>
      <c r="AF79" s="122"/>
      <c r="AG79" s="121"/>
      <c r="AH79" s="166"/>
      <c r="AI79" s="122"/>
      <c r="AJ79" s="121"/>
      <c r="AK79" s="166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  <c r="BM79" s="127"/>
      <c r="BN79" s="127"/>
      <c r="BO79" s="127"/>
      <c r="BP79" s="127"/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7"/>
      <c r="CC79" s="127"/>
      <c r="CD79" s="127"/>
      <c r="CE79" s="127"/>
      <c r="CF79" s="127"/>
      <c r="CG79" s="127"/>
      <c r="CH79" s="127"/>
      <c r="CI79" s="127"/>
      <c r="CJ79" s="127"/>
      <c r="CK79" s="127"/>
    </row>
    <row r="80" spans="2:89">
      <c r="B80" s="1387" t="s">
        <v>9</v>
      </c>
      <c r="C80" s="306" t="s">
        <v>10</v>
      </c>
      <c r="D80" s="294">
        <v>60</v>
      </c>
      <c r="E80" s="122"/>
      <c r="F80" s="234" t="s">
        <v>9</v>
      </c>
      <c r="G80" s="306" t="s">
        <v>10</v>
      </c>
      <c r="H80" s="294">
        <v>70</v>
      </c>
      <c r="I80" s="128"/>
      <c r="J80" s="137"/>
      <c r="K80" s="127"/>
      <c r="L80" s="121"/>
      <c r="M80" s="127"/>
      <c r="N80" s="127"/>
      <c r="O80" s="127"/>
      <c r="P80" s="11"/>
      <c r="Q80" s="127"/>
      <c r="R80" s="11"/>
      <c r="S80" s="11"/>
      <c r="T80" s="11"/>
      <c r="U80" s="127"/>
      <c r="V80" s="127"/>
      <c r="W80" s="127"/>
      <c r="X80" s="127"/>
      <c r="Y80" s="127"/>
      <c r="Z80" s="127"/>
      <c r="AA80" s="259"/>
      <c r="AB80" s="127"/>
      <c r="AC80" s="127"/>
      <c r="AD80" s="137"/>
      <c r="AE80" s="122"/>
      <c r="AF80" s="122"/>
      <c r="AG80" s="121"/>
      <c r="AH80" s="166"/>
      <c r="AI80" s="122"/>
      <c r="AJ80" s="121"/>
      <c r="AK80" s="166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</row>
    <row r="81" spans="2:89" ht="16.5" thickBot="1">
      <c r="B81" s="234" t="s">
        <v>9</v>
      </c>
      <c r="C81" s="306" t="s">
        <v>643</v>
      </c>
      <c r="D81" s="294">
        <v>40</v>
      </c>
      <c r="E81" s="128"/>
      <c r="F81" s="234" t="s">
        <v>9</v>
      </c>
      <c r="G81" s="306" t="s">
        <v>643</v>
      </c>
      <c r="H81" s="294">
        <v>40</v>
      </c>
      <c r="I81" s="122"/>
      <c r="J81" s="624"/>
      <c r="K81" s="136"/>
      <c r="L81" s="226"/>
      <c r="M81" s="127"/>
      <c r="N81" s="127"/>
      <c r="O81" s="127"/>
      <c r="P81" s="11"/>
      <c r="Q81" s="127"/>
      <c r="R81" s="11"/>
      <c r="S81" s="11"/>
      <c r="T81" s="11"/>
      <c r="U81" s="127"/>
      <c r="V81" s="127"/>
      <c r="W81" s="127"/>
      <c r="X81" s="156"/>
      <c r="Y81" s="127"/>
      <c r="Z81" s="127"/>
      <c r="AA81" s="127"/>
      <c r="AB81" s="127"/>
      <c r="AC81" s="127"/>
      <c r="AD81" s="127"/>
      <c r="AE81" s="127"/>
      <c r="AF81" s="122"/>
      <c r="AG81" s="342"/>
      <c r="AH81" s="343"/>
      <c r="AI81" s="122"/>
      <c r="AJ81" s="121"/>
      <c r="AK81" s="166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</row>
    <row r="82" spans="2:89" ht="13.5" customHeight="1" thickBot="1">
      <c r="B82" s="2485" t="s">
        <v>728</v>
      </c>
      <c r="C82" s="306" t="s">
        <v>734</v>
      </c>
      <c r="D82" s="394">
        <v>105</v>
      </c>
      <c r="E82" s="128"/>
      <c r="F82" s="826"/>
      <c r="G82" s="411" t="s">
        <v>303</v>
      </c>
      <c r="H82" s="1668"/>
      <c r="I82" s="122"/>
      <c r="J82" s="127"/>
      <c r="K82" s="215"/>
      <c r="L82" s="127"/>
      <c r="M82" s="127"/>
      <c r="N82" s="127"/>
      <c r="O82" s="127"/>
      <c r="P82" s="14"/>
      <c r="Q82" s="127"/>
      <c r="R82" s="11"/>
      <c r="S82" s="11"/>
      <c r="T82" s="11"/>
      <c r="U82" s="127"/>
      <c r="V82" s="127"/>
      <c r="W82" s="127"/>
      <c r="X82" s="156"/>
      <c r="Y82" s="127"/>
      <c r="Z82" s="127"/>
      <c r="AA82" s="127"/>
      <c r="AB82" s="127"/>
      <c r="AC82" s="127"/>
      <c r="AD82" s="127"/>
      <c r="AE82" s="127"/>
      <c r="AF82" s="122"/>
      <c r="AG82" s="342"/>
      <c r="AH82" s="343"/>
      <c r="AI82" s="122"/>
      <c r="AJ82" s="121"/>
      <c r="AK82" s="173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</row>
    <row r="83" spans="2:89" ht="12.75" customHeight="1">
      <c r="B83" s="826"/>
      <c r="C83" s="411" t="s">
        <v>303</v>
      </c>
      <c r="D83" s="1668"/>
      <c r="E83" s="122"/>
      <c r="F83" s="300" t="s">
        <v>456</v>
      </c>
      <c r="G83" s="326" t="s">
        <v>489</v>
      </c>
      <c r="H83" s="1964">
        <v>200</v>
      </c>
      <c r="I83" s="127"/>
      <c r="J83" s="137"/>
      <c r="K83" s="122"/>
      <c r="L83" s="118"/>
      <c r="M83" s="127"/>
      <c r="N83" s="127"/>
      <c r="O83" s="127"/>
      <c r="P83" s="14"/>
      <c r="Q83" s="127"/>
      <c r="R83" s="11"/>
      <c r="S83" s="11"/>
      <c r="T83" s="11"/>
      <c r="U83" s="127"/>
      <c r="V83" s="127"/>
      <c r="W83" s="127"/>
      <c r="X83" s="156"/>
      <c r="Y83" s="127"/>
      <c r="Z83" s="127"/>
      <c r="AA83" s="127"/>
      <c r="AB83" s="127"/>
      <c r="AC83" s="127"/>
      <c r="AD83" s="127"/>
      <c r="AE83" s="127"/>
      <c r="AF83" s="122"/>
      <c r="AG83" s="320"/>
      <c r="AH83" s="166"/>
      <c r="AI83" s="122"/>
      <c r="AJ83" s="121"/>
      <c r="AK83" s="166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27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/>
      <c r="BM83" s="127"/>
      <c r="BN83" s="127"/>
      <c r="BO83" s="127"/>
      <c r="BP83" s="127"/>
      <c r="BQ83" s="127"/>
      <c r="BR83" s="127"/>
      <c r="BS83" s="127"/>
      <c r="BT83" s="127"/>
      <c r="BU83" s="127"/>
      <c r="BV83" s="127"/>
      <c r="BW83" s="127"/>
      <c r="BX83" s="127"/>
      <c r="BY83" s="127"/>
      <c r="BZ83" s="127"/>
      <c r="CA83" s="127"/>
      <c r="CB83" s="127"/>
      <c r="CC83" s="127"/>
      <c r="CD83" s="127"/>
      <c r="CE83" s="127"/>
      <c r="CF83" s="127"/>
      <c r="CG83" s="127"/>
      <c r="CH83" s="127"/>
      <c r="CI83" s="127"/>
      <c r="CJ83" s="127"/>
      <c r="CK83" s="127"/>
    </row>
    <row r="84" spans="2:89">
      <c r="B84" s="1969" t="s">
        <v>803</v>
      </c>
      <c r="C84" s="306" t="s">
        <v>554</v>
      </c>
      <c r="D84" s="1405">
        <v>200</v>
      </c>
      <c r="E84" s="127"/>
      <c r="F84" s="352" t="s">
        <v>805</v>
      </c>
      <c r="G84" s="2387" t="s">
        <v>483</v>
      </c>
      <c r="H84" s="123"/>
      <c r="I84" s="127"/>
      <c r="J84" s="127"/>
      <c r="K84" s="122"/>
      <c r="L84" s="127"/>
      <c r="M84" s="127"/>
      <c r="N84" s="127"/>
      <c r="O84" s="127"/>
      <c r="P84" s="11"/>
      <c r="Q84" s="127"/>
      <c r="R84" s="11"/>
      <c r="S84" s="11"/>
      <c r="T84" s="11"/>
      <c r="U84" s="127"/>
      <c r="V84" s="127"/>
      <c r="W84" s="127"/>
      <c r="X84" s="156"/>
      <c r="Y84" s="127"/>
      <c r="Z84" s="127"/>
      <c r="AA84" s="127"/>
      <c r="AB84" s="127"/>
      <c r="AC84" s="127"/>
      <c r="AD84" s="127"/>
      <c r="AE84" s="127"/>
      <c r="AF84" s="122"/>
      <c r="AG84" s="121"/>
      <c r="AH84" s="166"/>
      <c r="AI84" s="122"/>
      <c r="AJ84" s="137"/>
      <c r="AK84" s="173"/>
      <c r="AL84" s="127"/>
      <c r="AM84" s="127"/>
      <c r="AN84" s="127"/>
      <c r="AO84" s="127"/>
      <c r="AP84" s="127"/>
      <c r="AQ84" s="127"/>
      <c r="AR84" s="127"/>
      <c r="AS84" s="127"/>
      <c r="AT84" s="127"/>
      <c r="AU84" s="127"/>
      <c r="AV84" s="127"/>
      <c r="AW84" s="127"/>
      <c r="AX84" s="127"/>
      <c r="AY84" s="127"/>
      <c r="AZ84" s="127"/>
      <c r="BA84" s="127"/>
      <c r="BB84" s="127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/>
      <c r="BM84" s="127"/>
      <c r="BN84" s="127"/>
      <c r="BO84" s="127"/>
      <c r="BP84" s="127"/>
      <c r="BQ84" s="127"/>
      <c r="BR84" s="127"/>
      <c r="BS84" s="127"/>
      <c r="BT84" s="127"/>
      <c r="BU84" s="127"/>
      <c r="BV84" s="127"/>
      <c r="BW84" s="127"/>
      <c r="BX84" s="127"/>
      <c r="BY84" s="127"/>
      <c r="BZ84" s="127"/>
      <c r="CA84" s="127"/>
      <c r="CB84" s="127"/>
      <c r="CC84" s="127"/>
      <c r="CD84" s="127"/>
      <c r="CE84" s="127"/>
      <c r="CF84" s="127"/>
      <c r="CG84" s="127"/>
      <c r="CH84" s="127"/>
      <c r="CI84" s="127"/>
      <c r="CJ84" s="127"/>
      <c r="CK84" s="127"/>
    </row>
    <row r="85" spans="2:89" ht="15.75" thickBot="1">
      <c r="B85" s="300" t="s">
        <v>668</v>
      </c>
      <c r="C85" s="1390" t="s">
        <v>669</v>
      </c>
      <c r="D85" s="1405">
        <v>100</v>
      </c>
      <c r="E85" s="127"/>
      <c r="F85" s="1960" t="s">
        <v>812</v>
      </c>
      <c r="G85" s="1154" t="s">
        <v>417</v>
      </c>
      <c r="H85" s="2713" t="s">
        <v>512</v>
      </c>
      <c r="I85" s="127"/>
      <c r="J85" s="137"/>
      <c r="K85" s="122"/>
      <c r="L85" s="118"/>
      <c r="M85" s="127"/>
      <c r="N85" s="127"/>
      <c r="O85" s="127"/>
      <c r="P85" s="127"/>
      <c r="Q85" s="166"/>
      <c r="R85" s="11"/>
      <c r="S85" s="136"/>
      <c r="T85" s="11"/>
      <c r="U85" s="127"/>
      <c r="V85" s="127"/>
      <c r="W85" s="127"/>
      <c r="X85" s="242"/>
      <c r="Y85" s="338"/>
      <c r="Z85" s="242"/>
      <c r="AA85" s="338"/>
      <c r="AB85" s="127"/>
      <c r="AC85" s="125"/>
      <c r="AD85" s="237"/>
      <c r="AE85" s="127"/>
      <c r="AF85" s="125"/>
      <c r="AG85" s="121"/>
      <c r="AH85" s="156"/>
      <c r="AI85" s="122"/>
      <c r="AJ85" s="121"/>
      <c r="AK85" s="166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/>
      <c r="BM85" s="127"/>
      <c r="BN85" s="127"/>
      <c r="BO85" s="127"/>
      <c r="BP85" s="127"/>
      <c r="BQ85" s="127"/>
      <c r="BR85" s="127"/>
      <c r="BS85" s="127"/>
      <c r="BT85" s="127"/>
      <c r="BU85" s="127"/>
      <c r="BV85" s="127"/>
      <c r="BW85" s="127"/>
      <c r="BX85" s="127"/>
      <c r="BY85" s="127"/>
      <c r="BZ85" s="127"/>
      <c r="CA85" s="127"/>
      <c r="CB85" s="127"/>
      <c r="CC85" s="127"/>
      <c r="CD85" s="127"/>
      <c r="CE85" s="127"/>
      <c r="CF85" s="127"/>
      <c r="CG85" s="127"/>
      <c r="CH85" s="127"/>
      <c r="CI85" s="127"/>
      <c r="CJ85" s="127"/>
      <c r="CK85" s="127"/>
    </row>
    <row r="86" spans="2:89" ht="12.75" customHeight="1" thickBot="1">
      <c r="B86" s="1960" t="s">
        <v>9</v>
      </c>
      <c r="C86" s="1154" t="s">
        <v>643</v>
      </c>
      <c r="D86" s="2177">
        <v>50</v>
      </c>
      <c r="F86" s="127"/>
      <c r="G86" s="271"/>
      <c r="H86" s="127"/>
      <c r="I86" s="127"/>
      <c r="J86" s="2826"/>
      <c r="K86" s="127"/>
      <c r="L86" s="136"/>
      <c r="M86" s="127"/>
      <c r="N86" s="127"/>
      <c r="O86" s="127"/>
      <c r="P86" s="137"/>
      <c r="Q86" s="173"/>
      <c r="R86" s="3"/>
      <c r="S86" s="136"/>
      <c r="T86" s="11"/>
      <c r="U86" s="127"/>
      <c r="V86" s="127"/>
      <c r="W86" s="348"/>
      <c r="X86" s="121"/>
      <c r="Y86" s="173"/>
      <c r="Z86" s="457"/>
      <c r="AA86" s="458"/>
      <c r="AB86" s="127"/>
      <c r="AC86" s="127"/>
      <c r="AD86" s="127"/>
      <c r="AE86" s="127"/>
      <c r="AF86" s="122"/>
      <c r="AG86" s="121"/>
      <c r="AH86" s="173"/>
      <c r="AI86" s="122"/>
      <c r="AJ86" s="121"/>
      <c r="AK86" s="173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7"/>
      <c r="BF86" s="127"/>
      <c r="BG86" s="127"/>
      <c r="BH86" s="127"/>
      <c r="BI86" s="127"/>
      <c r="BJ86" s="127"/>
      <c r="BK86" s="127"/>
      <c r="BL86" s="127"/>
      <c r="BM86" s="127"/>
      <c r="BN86" s="127"/>
      <c r="BO86" s="127"/>
      <c r="BP86" s="127"/>
      <c r="BQ86" s="127"/>
      <c r="BR86" s="127"/>
      <c r="BS86" s="127"/>
      <c r="BT86" s="127"/>
      <c r="BU86" s="127"/>
      <c r="BV86" s="127"/>
      <c r="BW86" s="127"/>
      <c r="BX86" s="127"/>
      <c r="BY86" s="127"/>
      <c r="BZ86" s="127"/>
      <c r="CA86" s="127"/>
      <c r="CB86" s="127"/>
      <c r="CC86" s="127"/>
      <c r="CD86" s="127"/>
      <c r="CE86" s="127"/>
      <c r="CF86" s="127"/>
      <c r="CG86" s="127"/>
      <c r="CH86" s="127"/>
      <c r="CI86" s="127"/>
      <c r="CJ86" s="127"/>
      <c r="CK86" s="127"/>
    </row>
    <row r="87" spans="2:89" ht="13.5" customHeight="1">
      <c r="B87" s="137"/>
      <c r="C87" s="324"/>
      <c r="D87" s="11"/>
      <c r="I87" s="127"/>
      <c r="J87" s="127"/>
      <c r="K87" s="215"/>
      <c r="L87" s="127"/>
      <c r="M87" s="127"/>
      <c r="N87" s="127"/>
      <c r="O87" s="127"/>
      <c r="P87" s="127"/>
      <c r="Q87" s="127"/>
      <c r="R87" s="41"/>
      <c r="S87" s="7"/>
      <c r="T87" s="14"/>
      <c r="U87" s="127"/>
      <c r="V87" s="127"/>
      <c r="W87" s="348"/>
      <c r="X87" s="121"/>
      <c r="Y87" s="173"/>
      <c r="Z87" s="215"/>
      <c r="AA87" s="458"/>
      <c r="AB87" s="127"/>
      <c r="AC87" s="127"/>
      <c r="AD87" s="127"/>
      <c r="AE87" s="127"/>
      <c r="AF87" s="122"/>
      <c r="AG87" s="121"/>
      <c r="AH87" s="173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  <c r="BA87" s="127"/>
      <c r="BB87" s="127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  <c r="BM87" s="127"/>
      <c r="BN87" s="127"/>
      <c r="BO87" s="127"/>
      <c r="BP87" s="127"/>
      <c r="BQ87" s="127"/>
      <c r="BR87" s="127"/>
      <c r="BS87" s="127"/>
      <c r="BT87" s="127"/>
      <c r="BU87" s="127"/>
      <c r="BV87" s="127"/>
      <c r="BW87" s="127"/>
      <c r="BX87" s="127"/>
      <c r="BY87" s="127"/>
      <c r="BZ87" s="127"/>
      <c r="CA87" s="127"/>
      <c r="CB87" s="127"/>
      <c r="CC87" s="127"/>
      <c r="CD87" s="127"/>
      <c r="CE87" s="127"/>
      <c r="CF87" s="127"/>
      <c r="CG87" s="127"/>
      <c r="CH87" s="127"/>
      <c r="CI87" s="127"/>
      <c r="CJ87" s="127"/>
      <c r="CK87" s="127"/>
    </row>
    <row r="88" spans="2:89" ht="14.25" customHeight="1" thickBot="1">
      <c r="C88" s="2" t="s">
        <v>289</v>
      </c>
      <c r="D88" s="23"/>
      <c r="E88" s="472" t="s">
        <v>162</v>
      </c>
      <c r="I88" s="127"/>
      <c r="J88" s="148"/>
      <c r="K88" s="135"/>
      <c r="L88" s="401"/>
      <c r="M88" s="127"/>
      <c r="N88" s="127"/>
      <c r="O88" s="127"/>
      <c r="P88" s="116"/>
      <c r="Q88" s="127"/>
      <c r="R88" s="41"/>
      <c r="S88" s="11"/>
      <c r="T88" s="14"/>
      <c r="U88" s="118"/>
      <c r="V88" s="127"/>
      <c r="W88" s="122"/>
      <c r="X88" s="121"/>
      <c r="Y88" s="173"/>
      <c r="Z88" s="215"/>
      <c r="AA88" s="458"/>
      <c r="AB88" s="127"/>
      <c r="AC88" s="127"/>
      <c r="AD88" s="127"/>
      <c r="AE88" s="127"/>
      <c r="AF88" s="122"/>
      <c r="AG88" s="121"/>
      <c r="AH88" s="173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  <c r="BA88" s="127"/>
      <c r="BB88" s="127"/>
      <c r="BC88" s="127"/>
      <c r="BD88" s="127"/>
      <c r="BE88" s="127"/>
      <c r="BF88" s="127"/>
      <c r="BG88" s="127"/>
      <c r="BH88" s="127"/>
      <c r="BI88" s="127"/>
      <c r="BJ88" s="127"/>
      <c r="BK88" s="127"/>
      <c r="BL88" s="127"/>
      <c r="BM88" s="127"/>
      <c r="BN88" s="127"/>
      <c r="BO88" s="127"/>
      <c r="BP88" s="127"/>
      <c r="BQ88" s="127"/>
      <c r="BR88" s="127"/>
      <c r="BS88" s="127"/>
      <c r="BT88" s="127"/>
      <c r="BU88" s="127"/>
      <c r="BV88" s="127"/>
      <c r="BW88" s="127"/>
      <c r="BX88" s="127"/>
      <c r="BY88" s="127"/>
      <c r="BZ88" s="127"/>
      <c r="CA88" s="127"/>
      <c r="CB88" s="127"/>
      <c r="CC88" s="127"/>
      <c r="CD88" s="127"/>
      <c r="CE88" s="127"/>
      <c r="CF88" s="127"/>
      <c r="CG88" s="127"/>
      <c r="CH88" s="127"/>
      <c r="CI88" s="127"/>
      <c r="CJ88" s="127"/>
      <c r="CK88" s="127"/>
    </row>
    <row r="89" spans="2:89" ht="14.25" customHeight="1">
      <c r="B89" s="423" t="s">
        <v>2</v>
      </c>
      <c r="C89" s="424" t="s">
        <v>3</v>
      </c>
      <c r="D89" s="816" t="s">
        <v>4</v>
      </c>
      <c r="F89" s="423" t="s">
        <v>2</v>
      </c>
      <c r="G89" s="424" t="s">
        <v>3</v>
      </c>
      <c r="H89" s="816" t="s">
        <v>4</v>
      </c>
      <c r="I89" s="127"/>
      <c r="J89" s="127"/>
      <c r="K89" s="135"/>
      <c r="L89" s="127"/>
      <c r="M89" s="127"/>
      <c r="N89" s="127"/>
      <c r="O89" s="127"/>
      <c r="P89" s="15"/>
      <c r="Q89" s="127"/>
      <c r="R89" s="11"/>
      <c r="S89" s="11"/>
      <c r="T89" s="11"/>
      <c r="U89" s="125"/>
      <c r="V89" s="127"/>
      <c r="W89" s="122"/>
      <c r="X89" s="121"/>
      <c r="Y89" s="173"/>
      <c r="Z89" s="215"/>
      <c r="AA89" s="458"/>
      <c r="AB89" s="127"/>
      <c r="AC89" s="127"/>
      <c r="AD89" s="127"/>
      <c r="AE89" s="127"/>
      <c r="AF89" s="122"/>
      <c r="AG89" s="126"/>
      <c r="AH89" s="156"/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  <c r="BA89" s="127"/>
      <c r="BB89" s="127"/>
      <c r="BC89" s="127"/>
      <c r="BD89" s="127"/>
      <c r="BE89" s="127"/>
      <c r="BF89" s="127"/>
      <c r="BG89" s="127"/>
      <c r="BH89" s="127"/>
      <c r="BI89" s="127"/>
      <c r="BJ89" s="127"/>
      <c r="BK89" s="127"/>
      <c r="BL89" s="127"/>
      <c r="BM89" s="127"/>
      <c r="BN89" s="127"/>
      <c r="BO89" s="127"/>
      <c r="BP89" s="127"/>
      <c r="BQ89" s="127"/>
      <c r="BR89" s="127"/>
      <c r="BS89" s="127"/>
      <c r="BT89" s="127"/>
      <c r="BU89" s="127"/>
      <c r="BV89" s="127"/>
      <c r="BW89" s="127"/>
      <c r="BX89" s="127"/>
      <c r="BY89" s="127"/>
      <c r="BZ89" s="127"/>
      <c r="CA89" s="127"/>
      <c r="CB89" s="127"/>
      <c r="CC89" s="127"/>
      <c r="CD89" s="127"/>
      <c r="CE89" s="127"/>
      <c r="CF89" s="127"/>
      <c r="CG89" s="127"/>
      <c r="CH89" s="127"/>
      <c r="CI89" s="127"/>
      <c r="CJ89" s="127"/>
      <c r="CK89" s="127"/>
    </row>
    <row r="90" spans="2:89" ht="12.75" customHeight="1" thickBot="1">
      <c r="B90" s="426" t="s">
        <v>5</v>
      </c>
      <c r="C90" s="127"/>
      <c r="D90" s="817" t="s">
        <v>61</v>
      </c>
      <c r="E90" s="127"/>
      <c r="F90" s="426" t="s">
        <v>5</v>
      </c>
      <c r="G90" s="127"/>
      <c r="H90" s="817" t="s">
        <v>61</v>
      </c>
      <c r="I90" s="122"/>
      <c r="J90" s="137"/>
      <c r="K90" s="122"/>
      <c r="L90" s="121"/>
      <c r="M90" s="127"/>
      <c r="N90" s="127"/>
      <c r="O90" s="127"/>
      <c r="P90" s="118"/>
      <c r="Q90" s="127"/>
      <c r="R90" s="11"/>
      <c r="S90" s="11"/>
      <c r="T90" s="11"/>
      <c r="U90" s="125"/>
      <c r="V90" s="127"/>
      <c r="W90" s="128"/>
      <c r="X90" s="349"/>
      <c r="Y90" s="350"/>
      <c r="Z90" s="215"/>
      <c r="AA90" s="458"/>
      <c r="AB90" s="127"/>
      <c r="AC90" s="127"/>
      <c r="AD90" s="127"/>
      <c r="AE90" s="127"/>
      <c r="AF90" s="122"/>
      <c r="AG90" s="267"/>
      <c r="AH90" s="344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  <c r="BA90" s="127"/>
      <c r="BB90" s="127"/>
      <c r="BC90" s="127"/>
      <c r="BD90" s="127"/>
      <c r="BE90" s="127"/>
      <c r="BF90" s="127"/>
      <c r="BG90" s="127"/>
      <c r="BH90" s="127"/>
      <c r="BI90" s="127"/>
      <c r="BJ90" s="127"/>
      <c r="BK90" s="127"/>
      <c r="BL90" s="127"/>
      <c r="BM90" s="127"/>
      <c r="BN90" s="127"/>
      <c r="BO90" s="127"/>
      <c r="BP90" s="127"/>
      <c r="BQ90" s="127"/>
      <c r="BR90" s="127"/>
      <c r="BS90" s="127"/>
      <c r="BT90" s="127"/>
      <c r="BU90" s="127"/>
      <c r="BV90" s="127"/>
      <c r="BW90" s="127"/>
      <c r="BX90" s="127"/>
      <c r="BY90" s="127"/>
      <c r="BZ90" s="127"/>
      <c r="CA90" s="127"/>
      <c r="CB90" s="127"/>
      <c r="CC90" s="127"/>
      <c r="CD90" s="127"/>
      <c r="CE90" s="127"/>
      <c r="CF90" s="127"/>
      <c r="CG90" s="127"/>
      <c r="CH90" s="127"/>
      <c r="CI90" s="127"/>
      <c r="CJ90" s="127"/>
      <c r="CK90" s="127"/>
    </row>
    <row r="91" spans="2:89" ht="13.5" customHeight="1" thickBot="1">
      <c r="B91" s="911" t="s">
        <v>385</v>
      </c>
      <c r="C91" s="912"/>
      <c r="D91" s="913"/>
      <c r="E91" s="127"/>
      <c r="F91" s="983" t="s">
        <v>390</v>
      </c>
      <c r="G91" s="134"/>
      <c r="H91" s="928"/>
      <c r="I91" s="127"/>
      <c r="J91" s="127"/>
      <c r="K91" s="135"/>
      <c r="L91" s="127"/>
      <c r="M91" s="127"/>
      <c r="N91" s="127"/>
      <c r="O91" s="127"/>
      <c r="P91" s="118"/>
      <c r="Q91" s="127"/>
      <c r="R91" s="11"/>
      <c r="S91" s="11"/>
      <c r="T91" s="11"/>
      <c r="U91" s="125"/>
      <c r="V91" s="127"/>
      <c r="W91" s="128"/>
      <c r="X91" s="129"/>
      <c r="Y91" s="171"/>
      <c r="Z91" s="465"/>
      <c r="AA91" s="458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  <c r="BA91" s="127"/>
      <c r="BB91" s="127"/>
      <c r="BC91" s="127"/>
      <c r="BD91" s="127"/>
      <c r="BE91" s="127"/>
      <c r="BF91" s="127"/>
      <c r="BG91" s="127"/>
      <c r="BH91" s="127"/>
      <c r="BI91" s="127"/>
      <c r="BJ91" s="127"/>
      <c r="BK91" s="127"/>
      <c r="BL91" s="127"/>
      <c r="BM91" s="127"/>
      <c r="BN91" s="127"/>
      <c r="BO91" s="127"/>
      <c r="BP91" s="127"/>
      <c r="BQ91" s="127"/>
      <c r="BR91" s="127"/>
      <c r="BS91" s="127"/>
      <c r="BT91" s="127"/>
      <c r="BU91" s="127"/>
      <c r="BV91" s="127"/>
      <c r="BW91" s="127"/>
      <c r="BX91" s="127"/>
      <c r="BY91" s="127"/>
      <c r="BZ91" s="127"/>
      <c r="CA91" s="127"/>
      <c r="CB91" s="127"/>
      <c r="CC91" s="127"/>
      <c r="CD91" s="127"/>
      <c r="CE91" s="127"/>
      <c r="CF91" s="127"/>
      <c r="CG91" s="127"/>
      <c r="CH91" s="127"/>
      <c r="CI91" s="127"/>
      <c r="CJ91" s="127"/>
      <c r="CK91" s="127"/>
    </row>
    <row r="92" spans="2:89" ht="16.5" customHeight="1">
      <c r="B92" s="297"/>
      <c r="C92" s="411" t="s">
        <v>183</v>
      </c>
      <c r="D92" s="282"/>
      <c r="E92" s="127"/>
      <c r="F92" s="297"/>
      <c r="G92" s="411" t="s">
        <v>183</v>
      </c>
      <c r="H92" s="282"/>
      <c r="I92" s="250"/>
      <c r="J92" s="2827"/>
      <c r="K92" s="348"/>
      <c r="L92" s="2828"/>
      <c r="M92" s="127"/>
      <c r="N92" s="127"/>
      <c r="O92" s="127"/>
      <c r="P92" s="11"/>
      <c r="Q92" s="127"/>
      <c r="R92" s="11"/>
      <c r="S92" s="11"/>
      <c r="T92" s="11"/>
      <c r="U92" s="122"/>
      <c r="V92" s="127"/>
      <c r="W92" s="128"/>
      <c r="X92" s="320"/>
      <c r="Y92" s="166"/>
      <c r="Z92" s="215"/>
      <c r="AA92" s="458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  <c r="BA92" s="127"/>
      <c r="BB92" s="127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  <c r="BM92" s="127"/>
      <c r="BN92" s="127"/>
      <c r="BO92" s="127"/>
      <c r="BP92" s="127"/>
      <c r="BQ92" s="127"/>
      <c r="BR92" s="127"/>
      <c r="BS92" s="127"/>
      <c r="BT92" s="127"/>
      <c r="BU92" s="127"/>
      <c r="BV92" s="127"/>
      <c r="BW92" s="127"/>
      <c r="BX92" s="127"/>
      <c r="BY92" s="127"/>
      <c r="BZ92" s="127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</row>
    <row r="93" spans="2:89" ht="15" customHeight="1">
      <c r="B93" s="789" t="s">
        <v>753</v>
      </c>
      <c r="C93" s="326" t="s">
        <v>754</v>
      </c>
      <c r="D93" s="206">
        <v>60</v>
      </c>
      <c r="E93" s="127"/>
      <c r="F93" s="1986" t="s">
        <v>773</v>
      </c>
      <c r="G93" s="410" t="s">
        <v>774</v>
      </c>
      <c r="H93" s="2639">
        <v>60</v>
      </c>
      <c r="I93" s="264"/>
      <c r="J93" s="148"/>
      <c r="K93" s="348"/>
      <c r="L93" s="127"/>
      <c r="M93" s="127"/>
      <c r="N93" s="127"/>
      <c r="O93" s="127"/>
      <c r="P93" s="703"/>
      <c r="Q93" s="127"/>
      <c r="R93" s="11"/>
      <c r="S93" s="11"/>
      <c r="T93" s="11"/>
      <c r="U93" s="122"/>
      <c r="V93" s="127"/>
      <c r="W93" s="128"/>
      <c r="X93" s="121"/>
      <c r="Y93" s="166"/>
      <c r="Z93" s="215"/>
      <c r="AA93" s="458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  <c r="BA93" s="127"/>
      <c r="BB93" s="127"/>
      <c r="BC93" s="127"/>
      <c r="BD93" s="127"/>
      <c r="BE93" s="127"/>
      <c r="BF93" s="127"/>
      <c r="BG93" s="127"/>
      <c r="BH93" s="127"/>
      <c r="BI93" s="127"/>
      <c r="BJ93" s="127"/>
      <c r="BK93" s="127"/>
      <c r="BL93" s="127"/>
      <c r="BM93" s="127"/>
      <c r="BN93" s="127"/>
      <c r="BO93" s="127"/>
      <c r="BP93" s="127"/>
      <c r="BQ93" s="127"/>
      <c r="BR93" s="127"/>
      <c r="BS93" s="127"/>
      <c r="BT93" s="127"/>
      <c r="BU93" s="127"/>
      <c r="BV93" s="127"/>
      <c r="BW93" s="127"/>
      <c r="BX93" s="127"/>
      <c r="BY93" s="127"/>
      <c r="BZ93" s="127"/>
      <c r="CA93" s="127"/>
      <c r="CB93" s="127"/>
      <c r="CC93" s="127"/>
      <c r="CD93" s="127"/>
      <c r="CE93" s="127"/>
      <c r="CF93" s="127"/>
      <c r="CG93" s="127"/>
      <c r="CH93" s="127"/>
      <c r="CI93" s="127"/>
      <c r="CJ93" s="127"/>
      <c r="CK93" s="127"/>
    </row>
    <row r="94" spans="2:89" ht="14.25" customHeight="1">
      <c r="B94" s="1652"/>
      <c r="C94" s="207" t="s">
        <v>755</v>
      </c>
      <c r="D94" s="123"/>
      <c r="E94" s="334"/>
      <c r="F94" s="208"/>
      <c r="G94" s="2573" t="s">
        <v>775</v>
      </c>
      <c r="H94" s="1979"/>
      <c r="I94" s="122"/>
      <c r="J94" s="137"/>
      <c r="K94" s="122"/>
      <c r="L94" s="118"/>
      <c r="M94" s="127"/>
      <c r="N94" s="127"/>
      <c r="O94" s="127"/>
      <c r="P94" s="15"/>
      <c r="Q94" s="127"/>
      <c r="R94" s="11"/>
      <c r="S94" s="11"/>
      <c r="T94" s="11"/>
      <c r="U94" s="122"/>
      <c r="V94" s="127"/>
      <c r="W94" s="125"/>
      <c r="X94" s="121"/>
      <c r="Y94" s="156"/>
      <c r="Z94" s="460"/>
      <c r="AA94" s="458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  <c r="BA94" s="127"/>
      <c r="BB94" s="127"/>
      <c r="BC94" s="127"/>
      <c r="BD94" s="127"/>
      <c r="BE94" s="127"/>
      <c r="BF94" s="127"/>
      <c r="BG94" s="127"/>
      <c r="BH94" s="127"/>
      <c r="BI94" s="127"/>
      <c r="BJ94" s="127"/>
      <c r="BK94" s="127"/>
      <c r="BL94" s="127"/>
      <c r="BM94" s="127"/>
      <c r="BN94" s="127"/>
      <c r="BO94" s="127"/>
      <c r="BP94" s="127"/>
      <c r="BQ94" s="127"/>
      <c r="BR94" s="127"/>
      <c r="BS94" s="127"/>
      <c r="BT94" s="127"/>
      <c r="BU94" s="127"/>
      <c r="BV94" s="127"/>
      <c r="BW94" s="127"/>
      <c r="BX94" s="127"/>
      <c r="BY94" s="127"/>
      <c r="BZ94" s="127"/>
      <c r="CA94" s="127"/>
      <c r="CB94" s="127"/>
      <c r="CC94" s="127"/>
      <c r="CD94" s="127"/>
      <c r="CE94" s="127"/>
      <c r="CF94" s="127"/>
      <c r="CG94" s="127"/>
      <c r="CH94" s="127"/>
      <c r="CI94" s="127"/>
      <c r="CJ94" s="127"/>
      <c r="CK94" s="127"/>
    </row>
    <row r="95" spans="2:89" ht="13.5" customHeight="1">
      <c r="B95" s="789" t="s">
        <v>813</v>
      </c>
      <c r="C95" s="1494" t="s">
        <v>329</v>
      </c>
      <c r="D95" s="206">
        <v>180</v>
      </c>
      <c r="E95" s="266"/>
      <c r="F95" s="195" t="s">
        <v>821</v>
      </c>
      <c r="G95" s="326" t="s">
        <v>168</v>
      </c>
      <c r="H95" s="997" t="s">
        <v>487</v>
      </c>
      <c r="I95" s="125"/>
      <c r="J95" s="139"/>
      <c r="K95" s="122"/>
      <c r="L95" s="118"/>
      <c r="M95" s="127"/>
      <c r="N95" s="127"/>
      <c r="O95" s="127"/>
      <c r="P95" s="703"/>
      <c r="Q95" s="127"/>
      <c r="R95" s="11"/>
      <c r="S95" s="11"/>
      <c r="T95" s="11"/>
      <c r="U95" s="122"/>
      <c r="V95" s="127"/>
      <c r="W95" s="122"/>
      <c r="X95" s="121"/>
      <c r="Y95" s="173"/>
      <c r="Z95" s="215"/>
      <c r="AA95" s="458"/>
      <c r="AB95" s="127"/>
      <c r="AC95" s="127"/>
      <c r="AD95" s="127"/>
      <c r="AE95" s="127"/>
      <c r="AF95" s="127"/>
      <c r="AG95" s="127"/>
      <c r="AH95" s="122"/>
      <c r="AI95" s="122"/>
      <c r="AJ95" s="122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27"/>
      <c r="BC95" s="127"/>
      <c r="BD95" s="127"/>
      <c r="BE95" s="127"/>
      <c r="BF95" s="127"/>
      <c r="BG95" s="127"/>
      <c r="BH95" s="127"/>
      <c r="BI95" s="127"/>
      <c r="BJ95" s="127"/>
      <c r="BK95" s="127"/>
      <c r="BL95" s="127"/>
      <c r="BM95" s="127"/>
      <c r="BN95" s="127"/>
      <c r="BO95" s="127"/>
      <c r="BP95" s="127"/>
      <c r="BQ95" s="127"/>
      <c r="BR95" s="127"/>
      <c r="BS95" s="127"/>
      <c r="BT95" s="127"/>
      <c r="BU95" s="127"/>
      <c r="BV95" s="127"/>
      <c r="BW95" s="127"/>
      <c r="BX95" s="127"/>
      <c r="BY95" s="127"/>
      <c r="BZ95" s="127"/>
      <c r="CA95" s="127"/>
      <c r="CB95" s="127"/>
      <c r="CC95" s="127"/>
      <c r="CD95" s="127"/>
      <c r="CE95" s="127"/>
      <c r="CF95" s="127"/>
      <c r="CG95" s="127"/>
      <c r="CH95" s="127"/>
      <c r="CI95" s="127"/>
      <c r="CJ95" s="127"/>
      <c r="CK95" s="127"/>
    </row>
    <row r="96" spans="2:89" ht="12.75" customHeight="1">
      <c r="B96" s="1986" t="s">
        <v>520</v>
      </c>
      <c r="C96" s="1027" t="s">
        <v>596</v>
      </c>
      <c r="D96" s="1405" t="s">
        <v>485</v>
      </c>
      <c r="E96" s="264"/>
      <c r="F96" s="716"/>
      <c r="G96" s="1029" t="s">
        <v>468</v>
      </c>
      <c r="H96" s="429"/>
      <c r="I96" s="122"/>
      <c r="J96" s="139"/>
      <c r="K96" s="122"/>
      <c r="L96" s="118"/>
      <c r="M96" s="127"/>
      <c r="N96" s="127"/>
      <c r="O96" s="127"/>
      <c r="P96" s="15"/>
      <c r="Q96" s="243"/>
      <c r="R96" s="11"/>
      <c r="S96" s="11"/>
      <c r="T96" s="11"/>
      <c r="U96" s="122"/>
      <c r="V96" s="127"/>
      <c r="W96" s="122"/>
      <c r="X96" s="121"/>
      <c r="Y96" s="173"/>
      <c r="Z96" s="215"/>
      <c r="AA96" s="458"/>
      <c r="AB96" s="127"/>
      <c r="AC96" s="127"/>
      <c r="AD96" s="127"/>
      <c r="AE96" s="127"/>
      <c r="AF96" s="127"/>
      <c r="AG96" s="127"/>
      <c r="AH96" s="127"/>
      <c r="AI96" s="127"/>
      <c r="AJ96" s="149"/>
      <c r="AK96" s="125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  <c r="BA96" s="127"/>
      <c r="BB96" s="127"/>
      <c r="BC96" s="127"/>
      <c r="BD96" s="127"/>
      <c r="BE96" s="127"/>
      <c r="BF96" s="127"/>
      <c r="BG96" s="127"/>
      <c r="BH96" s="127"/>
      <c r="BI96" s="127"/>
      <c r="BJ96" s="127"/>
      <c r="BK96" s="127"/>
      <c r="BL96" s="127"/>
      <c r="BM96" s="127"/>
      <c r="BN96" s="127"/>
      <c r="BO96" s="127"/>
      <c r="BP96" s="127"/>
      <c r="BQ96" s="127"/>
      <c r="BR96" s="127"/>
      <c r="BS96" s="127"/>
      <c r="BT96" s="127"/>
      <c r="BU96" s="127"/>
      <c r="BV96" s="127"/>
      <c r="BW96" s="127"/>
      <c r="BX96" s="127"/>
      <c r="BY96" s="127"/>
      <c r="BZ96" s="127"/>
      <c r="CA96" s="127"/>
      <c r="CB96" s="127"/>
      <c r="CC96" s="127"/>
      <c r="CD96" s="127"/>
      <c r="CE96" s="127"/>
      <c r="CF96" s="127"/>
      <c r="CG96" s="127"/>
      <c r="CH96" s="127"/>
      <c r="CI96" s="127"/>
      <c r="CJ96" s="127"/>
      <c r="CK96" s="127"/>
    </row>
    <row r="97" spans="2:89" ht="14.25" customHeight="1">
      <c r="B97" s="352" t="s">
        <v>814</v>
      </c>
      <c r="C97" s="1029" t="s">
        <v>597</v>
      </c>
      <c r="D97" s="429"/>
      <c r="E97" s="125"/>
      <c r="F97" s="995" t="s">
        <v>822</v>
      </c>
      <c r="G97" s="2637" t="s">
        <v>721</v>
      </c>
      <c r="H97" s="996" t="s">
        <v>478</v>
      </c>
      <c r="I97" s="122"/>
      <c r="J97" s="127"/>
      <c r="K97" s="136"/>
      <c r="L97" s="127"/>
      <c r="M97" s="127"/>
      <c r="N97" s="127"/>
      <c r="O97" s="127"/>
      <c r="P97" s="15"/>
      <c r="Q97" s="173"/>
      <c r="R97" s="11"/>
      <c r="S97" s="11"/>
      <c r="T97" s="11"/>
      <c r="U97" s="122"/>
      <c r="V97" s="127"/>
      <c r="W97" s="122"/>
      <c r="X97" s="121"/>
      <c r="Y97" s="173"/>
      <c r="Z97" s="215"/>
      <c r="AA97" s="458"/>
      <c r="AB97" s="127"/>
      <c r="AC97" s="127"/>
      <c r="AD97" s="127"/>
      <c r="AE97" s="127"/>
      <c r="AF97" s="127"/>
      <c r="AG97" s="127"/>
      <c r="AH97" s="127"/>
      <c r="AI97" s="127"/>
      <c r="AJ97" s="149"/>
      <c r="AK97" s="125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/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  <c r="CG97" s="127"/>
      <c r="CH97" s="127"/>
      <c r="CI97" s="127"/>
      <c r="CJ97" s="127"/>
      <c r="CK97" s="127"/>
    </row>
    <row r="98" spans="2:89">
      <c r="B98" s="2715" t="s">
        <v>855</v>
      </c>
      <c r="C98" s="295" t="s">
        <v>196</v>
      </c>
      <c r="D98" s="1817">
        <v>200</v>
      </c>
      <c r="E98" s="125"/>
      <c r="F98" s="930" t="s">
        <v>823</v>
      </c>
      <c r="G98" s="2638" t="s">
        <v>720</v>
      </c>
      <c r="H98" s="123"/>
      <c r="I98" s="122"/>
      <c r="J98" s="127"/>
      <c r="K98" s="136"/>
      <c r="L98" s="127"/>
      <c r="M98" s="127"/>
      <c r="N98" s="127"/>
      <c r="O98" s="127"/>
      <c r="P98" s="15"/>
      <c r="Q98" s="166"/>
      <c r="R98" s="11"/>
      <c r="S98" s="11"/>
      <c r="T98" s="11"/>
      <c r="U98" s="122"/>
      <c r="V98" s="127"/>
      <c r="W98" s="128"/>
      <c r="X98" s="267"/>
      <c r="Y98" s="344"/>
      <c r="Z98" s="215"/>
      <c r="AA98" s="458"/>
      <c r="AB98" s="127"/>
      <c r="AC98" s="127"/>
      <c r="AD98" s="127"/>
      <c r="AE98" s="127"/>
      <c r="AF98" s="127"/>
      <c r="AG98" s="127"/>
      <c r="AH98" s="127"/>
      <c r="AI98" s="127"/>
      <c r="AJ98" s="149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  <c r="BM98" s="127"/>
      <c r="BN98" s="127"/>
      <c r="BO98" s="127"/>
      <c r="BP98" s="127"/>
      <c r="BQ98" s="127"/>
      <c r="BR98" s="127"/>
      <c r="BS98" s="127"/>
      <c r="BT98" s="127"/>
      <c r="BU98" s="127"/>
      <c r="BV98" s="127"/>
      <c r="BW98" s="127"/>
      <c r="BX98" s="127"/>
      <c r="BY98" s="127"/>
      <c r="BZ98" s="127"/>
      <c r="CA98" s="127"/>
      <c r="CB98" s="127"/>
      <c r="CC98" s="127"/>
      <c r="CD98" s="127"/>
      <c r="CE98" s="127"/>
      <c r="CF98" s="127"/>
      <c r="CG98" s="127"/>
      <c r="CH98" s="127"/>
      <c r="CI98" s="127"/>
      <c r="CJ98" s="127"/>
      <c r="CK98" s="127"/>
    </row>
    <row r="99" spans="2:89" ht="15" customHeight="1">
      <c r="B99" s="1391" t="s">
        <v>9</v>
      </c>
      <c r="C99" s="207" t="s">
        <v>10</v>
      </c>
      <c r="D99" s="394">
        <v>40</v>
      </c>
      <c r="E99" s="122"/>
      <c r="F99" s="301" t="s">
        <v>856</v>
      </c>
      <c r="G99" s="306" t="s">
        <v>140</v>
      </c>
      <c r="H99" s="294">
        <v>200</v>
      </c>
      <c r="I99" s="122"/>
      <c r="J99" s="141"/>
      <c r="K99" s="122"/>
      <c r="L99" s="121"/>
      <c r="M99" s="127"/>
      <c r="N99" s="127"/>
      <c r="O99" s="127"/>
      <c r="P99" s="15"/>
      <c r="Q99" s="173"/>
      <c r="R99" s="11"/>
      <c r="S99" s="11"/>
      <c r="T99" s="11"/>
      <c r="U99" s="122"/>
      <c r="V99" s="259"/>
      <c r="W99" s="132"/>
      <c r="X99" s="126"/>
      <c r="Y99" s="156"/>
      <c r="Z99" s="215"/>
      <c r="AA99" s="458"/>
      <c r="AB99" s="127"/>
      <c r="AC99" s="127"/>
      <c r="AD99" s="127"/>
      <c r="AE99" s="127"/>
      <c r="AF99" s="127"/>
      <c r="AG99" s="127"/>
      <c r="AH99" s="127"/>
      <c r="AI99" s="127"/>
      <c r="AJ99" s="161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  <c r="BA99" s="127"/>
      <c r="BB99" s="127"/>
      <c r="BC99" s="127"/>
      <c r="BD99" s="127"/>
      <c r="BE99" s="127"/>
      <c r="BF99" s="127"/>
      <c r="BG99" s="127"/>
      <c r="BH99" s="127"/>
      <c r="BI99" s="127"/>
      <c r="BJ99" s="127"/>
      <c r="BK99" s="127"/>
      <c r="BL99" s="127"/>
      <c r="BM99" s="127"/>
      <c r="BN99" s="127"/>
      <c r="BO99" s="127"/>
      <c r="BP99" s="127"/>
      <c r="BQ99" s="127"/>
      <c r="BR99" s="127"/>
      <c r="BS99" s="127"/>
      <c r="BT99" s="127"/>
      <c r="BU99" s="127"/>
      <c r="BV99" s="127"/>
      <c r="BW99" s="127"/>
      <c r="BX99" s="127"/>
      <c r="BY99" s="127"/>
      <c r="BZ99" s="127"/>
      <c r="CA99" s="127"/>
      <c r="CB99" s="127"/>
      <c r="CC99" s="127"/>
      <c r="CD99" s="127"/>
      <c r="CE99" s="127"/>
      <c r="CF99" s="127"/>
      <c r="CG99" s="127"/>
      <c r="CH99" s="127"/>
      <c r="CI99" s="127"/>
      <c r="CJ99" s="127"/>
      <c r="CK99" s="127"/>
    </row>
    <row r="100" spans="2:89" ht="13.5" customHeight="1" thickBot="1">
      <c r="B100" s="234" t="s">
        <v>9</v>
      </c>
      <c r="C100" s="306" t="s">
        <v>643</v>
      </c>
      <c r="D100" s="294">
        <v>30</v>
      </c>
      <c r="E100" s="125"/>
      <c r="F100" s="792" t="s">
        <v>9</v>
      </c>
      <c r="G100" s="306" t="s">
        <v>10</v>
      </c>
      <c r="H100" s="294">
        <v>40</v>
      </c>
      <c r="I100" s="250"/>
      <c r="J100" s="127"/>
      <c r="K100" s="136"/>
      <c r="L100" s="127"/>
      <c r="M100" s="127"/>
      <c r="N100" s="127"/>
      <c r="O100" s="127"/>
      <c r="P100" s="15"/>
      <c r="Q100" s="173"/>
      <c r="R100" s="11"/>
      <c r="S100" s="11"/>
      <c r="T100" s="11"/>
      <c r="U100" s="150"/>
      <c r="V100" s="127"/>
      <c r="W100" s="122"/>
      <c r="X100" s="121"/>
      <c r="Y100" s="166"/>
      <c r="Z100" s="215"/>
      <c r="AA100" s="458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  <c r="BA100" s="127"/>
      <c r="BB100" s="127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  <c r="BM100" s="127"/>
      <c r="BN100" s="127"/>
      <c r="BO100" s="127"/>
      <c r="BP100" s="127"/>
      <c r="BQ100" s="127"/>
      <c r="BR100" s="127"/>
      <c r="BS100" s="127"/>
      <c r="BT100" s="127"/>
      <c r="BU100" s="127"/>
      <c r="BV100" s="127"/>
      <c r="BW100" s="127"/>
      <c r="BX100" s="127"/>
      <c r="BY100" s="127"/>
      <c r="BZ100" s="127"/>
      <c r="CA100" s="127"/>
      <c r="CB100" s="127"/>
      <c r="CC100" s="127"/>
      <c r="CD100" s="127"/>
      <c r="CE100" s="127"/>
      <c r="CF100" s="127"/>
      <c r="CG100" s="127"/>
      <c r="CH100" s="127"/>
      <c r="CI100" s="127"/>
      <c r="CJ100" s="127"/>
      <c r="CK100" s="127"/>
    </row>
    <row r="101" spans="2:89" ht="15.75" customHeight="1" thickBot="1">
      <c r="B101" s="826"/>
      <c r="C101" s="411" t="s">
        <v>141</v>
      </c>
      <c r="D101" s="282"/>
      <c r="E101" s="122"/>
      <c r="F101" s="792" t="s">
        <v>9</v>
      </c>
      <c r="G101" s="306" t="s">
        <v>643</v>
      </c>
      <c r="H101" s="294">
        <v>30</v>
      </c>
      <c r="I101" s="264"/>
      <c r="J101" s="127"/>
      <c r="K101" s="136"/>
      <c r="L101" s="127"/>
      <c r="M101" s="127"/>
      <c r="N101" s="127"/>
      <c r="O101" s="127"/>
      <c r="P101" s="11"/>
      <c r="Q101" s="127"/>
      <c r="R101" s="11"/>
      <c r="S101" s="11"/>
      <c r="T101" s="11"/>
      <c r="U101" s="127"/>
      <c r="V101" s="127"/>
      <c r="W101" s="122"/>
      <c r="X101" s="121"/>
      <c r="Y101" s="166"/>
      <c r="Z101" s="215"/>
      <c r="AA101" s="458"/>
      <c r="AB101" s="127"/>
      <c r="AC101" s="127"/>
      <c r="AD101" s="127"/>
      <c r="AE101" s="122"/>
      <c r="AF101" s="127"/>
      <c r="AG101" s="127"/>
      <c r="AH101" s="127"/>
      <c r="AI101" s="127"/>
      <c r="AJ101" s="466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  <c r="BA101" s="127"/>
      <c r="BB101" s="127"/>
      <c r="BC101" s="127"/>
      <c r="BD101" s="127"/>
      <c r="BE101" s="127"/>
      <c r="BF101" s="127"/>
      <c r="BG101" s="127"/>
      <c r="BH101" s="127"/>
      <c r="BI101" s="127"/>
      <c r="BJ101" s="127"/>
      <c r="BK101" s="127"/>
      <c r="BL101" s="127"/>
      <c r="BM101" s="127"/>
      <c r="BN101" s="127"/>
      <c r="BO101" s="127"/>
      <c r="BP101" s="127"/>
      <c r="BQ101" s="127"/>
      <c r="BR101" s="127"/>
      <c r="BS101" s="127"/>
      <c r="BT101" s="127"/>
      <c r="BU101" s="127"/>
      <c r="BV101" s="127"/>
      <c r="BW101" s="127"/>
      <c r="BX101" s="127"/>
      <c r="BY101" s="127"/>
      <c r="BZ101" s="127"/>
      <c r="CA101" s="127"/>
      <c r="CB101" s="127"/>
      <c r="CC101" s="127"/>
      <c r="CD101" s="127"/>
      <c r="CE101" s="127"/>
      <c r="CF101" s="127"/>
      <c r="CG101" s="127"/>
      <c r="CH101" s="127"/>
      <c r="CI101" s="127"/>
      <c r="CJ101" s="127"/>
      <c r="CK101" s="127"/>
    </row>
    <row r="102" spans="2:89" ht="12.75" customHeight="1">
      <c r="B102" s="2759" t="s">
        <v>893</v>
      </c>
      <c r="C102" s="295" t="s">
        <v>896</v>
      </c>
      <c r="D102" s="315">
        <v>60</v>
      </c>
      <c r="E102" s="121"/>
      <c r="F102" s="826"/>
      <c r="G102" s="411" t="s">
        <v>141</v>
      </c>
      <c r="H102" s="282"/>
      <c r="I102" s="122"/>
      <c r="J102" s="127"/>
      <c r="K102" s="136"/>
      <c r="L102" s="127"/>
      <c r="M102" s="127"/>
      <c r="N102" s="127"/>
      <c r="O102" s="127"/>
      <c r="P102" s="11"/>
      <c r="Q102" s="127"/>
      <c r="R102" s="11"/>
      <c r="S102" s="11"/>
      <c r="T102" s="11"/>
      <c r="U102" s="127"/>
      <c r="V102" s="127"/>
      <c r="W102" s="122"/>
      <c r="X102" s="121"/>
      <c r="Y102" s="166"/>
      <c r="Z102" s="215"/>
      <c r="AA102" s="458"/>
      <c r="AB102" s="127"/>
      <c r="AC102" s="127"/>
      <c r="AD102" s="127"/>
      <c r="AE102" s="125"/>
      <c r="AF102" s="127"/>
      <c r="AG102" s="127"/>
      <c r="AH102" s="127"/>
      <c r="AI102" s="127"/>
      <c r="AJ102" s="126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  <c r="BA102" s="127"/>
      <c r="BB102" s="127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  <c r="BM102" s="127"/>
      <c r="BN102" s="127"/>
      <c r="BO102" s="127"/>
      <c r="BP102" s="127"/>
      <c r="BQ102" s="127"/>
      <c r="BR102" s="127"/>
      <c r="BS102" s="127"/>
      <c r="BT102" s="127"/>
      <c r="BU102" s="127"/>
      <c r="BV102" s="127"/>
      <c r="BW102" s="127"/>
      <c r="BX102" s="127"/>
      <c r="BY102" s="127"/>
      <c r="BZ102" s="127"/>
      <c r="CA102" s="127"/>
      <c r="CB102" s="127"/>
      <c r="CC102" s="127"/>
      <c r="CD102" s="127"/>
      <c r="CE102" s="127"/>
      <c r="CF102" s="127"/>
      <c r="CG102" s="127"/>
      <c r="CH102" s="127"/>
      <c r="CI102" s="127"/>
      <c r="CJ102" s="127"/>
      <c r="CK102" s="127"/>
    </row>
    <row r="103" spans="2:89" ht="12.75" customHeight="1">
      <c r="B103" s="1969" t="s">
        <v>816</v>
      </c>
      <c r="C103" s="306" t="s">
        <v>719</v>
      </c>
      <c r="D103" s="1783">
        <v>250</v>
      </c>
      <c r="E103" s="125"/>
      <c r="F103" s="1651" t="s">
        <v>793</v>
      </c>
      <c r="G103" s="289" t="s">
        <v>717</v>
      </c>
      <c r="H103" s="1765">
        <v>60</v>
      </c>
      <c r="I103" s="125"/>
      <c r="J103" s="127"/>
      <c r="K103" s="136"/>
      <c r="L103" s="127"/>
      <c r="M103" s="127"/>
      <c r="N103" s="127"/>
      <c r="O103" s="127"/>
      <c r="P103" s="11"/>
      <c r="Q103" s="127"/>
      <c r="R103" s="11"/>
      <c r="S103" s="11"/>
      <c r="T103" s="11"/>
      <c r="U103" s="127"/>
      <c r="V103" s="127"/>
      <c r="W103" s="122"/>
      <c r="X103" s="121"/>
      <c r="Y103" s="166"/>
      <c r="Z103" s="215"/>
      <c r="AA103" s="458"/>
      <c r="AB103" s="127"/>
      <c r="AC103" s="127"/>
      <c r="AD103" s="127"/>
      <c r="AE103" s="121"/>
      <c r="AF103" s="127"/>
      <c r="AG103" s="127"/>
      <c r="AH103" s="127"/>
      <c r="AI103" s="127"/>
      <c r="AJ103" s="121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  <c r="BA103" s="127"/>
      <c r="BB103" s="127"/>
      <c r="BC103" s="127"/>
      <c r="BD103" s="127"/>
      <c r="BE103" s="127"/>
      <c r="BF103" s="127"/>
      <c r="BG103" s="127"/>
      <c r="BH103" s="127"/>
      <c r="BI103" s="127"/>
      <c r="BJ103" s="127"/>
      <c r="BK103" s="127"/>
      <c r="BL103" s="127"/>
      <c r="BM103" s="127"/>
      <c r="BN103" s="127"/>
      <c r="BO103" s="127"/>
      <c r="BP103" s="127"/>
      <c r="BQ103" s="127"/>
      <c r="BR103" s="127"/>
      <c r="BS103" s="127"/>
      <c r="BT103" s="127"/>
      <c r="BU103" s="127"/>
      <c r="BV103" s="127"/>
      <c r="BW103" s="127"/>
      <c r="BX103" s="127"/>
      <c r="BY103" s="127"/>
      <c r="BZ103" s="127"/>
      <c r="CA103" s="127"/>
      <c r="CB103" s="127"/>
      <c r="CC103" s="127"/>
      <c r="CD103" s="127"/>
      <c r="CE103" s="127"/>
      <c r="CF103" s="127"/>
      <c r="CG103" s="127"/>
      <c r="CH103" s="127"/>
      <c r="CI103" s="127"/>
      <c r="CJ103" s="127"/>
      <c r="CK103" s="127"/>
    </row>
    <row r="104" spans="2:89" ht="14.25" customHeight="1">
      <c r="B104" s="195" t="s">
        <v>817</v>
      </c>
      <c r="C104" s="326" t="s">
        <v>399</v>
      </c>
      <c r="D104" s="206">
        <v>210</v>
      </c>
      <c r="E104" s="122"/>
      <c r="F104" s="1969" t="s">
        <v>819</v>
      </c>
      <c r="G104" s="317" t="s">
        <v>201</v>
      </c>
      <c r="H104" s="1765">
        <v>250</v>
      </c>
      <c r="I104" s="122"/>
      <c r="J104" s="148"/>
      <c r="K104" s="215"/>
      <c r="L104" s="127"/>
      <c r="M104" s="127"/>
      <c r="N104" s="127"/>
      <c r="O104" s="127"/>
      <c r="P104" s="11"/>
      <c r="Q104" s="132"/>
      <c r="R104" s="11"/>
      <c r="S104" s="11"/>
      <c r="T104" s="11"/>
      <c r="U104" s="122"/>
      <c r="V104" s="121"/>
      <c r="W104" s="125"/>
      <c r="X104" s="228"/>
      <c r="Y104" s="459"/>
      <c r="Z104" s="215"/>
      <c r="AA104" s="458"/>
      <c r="AB104" s="127"/>
      <c r="AC104" s="127"/>
      <c r="AD104" s="127"/>
      <c r="AE104" s="121"/>
      <c r="AF104" s="127"/>
      <c r="AG104" s="127"/>
      <c r="AH104" s="127"/>
      <c r="AI104" s="127"/>
      <c r="AJ104" s="126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  <c r="BA104" s="127"/>
      <c r="BB104" s="127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/>
      <c r="BM104" s="127"/>
      <c r="BN104" s="127"/>
      <c r="BO104" s="127"/>
      <c r="BP104" s="127"/>
      <c r="BQ104" s="127"/>
      <c r="BR104" s="127"/>
      <c r="BS104" s="127"/>
      <c r="BT104" s="127"/>
      <c r="BU104" s="127"/>
      <c r="BV104" s="127"/>
      <c r="BW104" s="127"/>
      <c r="BX104" s="127"/>
      <c r="BY104" s="127"/>
      <c r="BZ104" s="127"/>
      <c r="CA104" s="127"/>
      <c r="CB104" s="127"/>
      <c r="CC104" s="127"/>
      <c r="CD104" s="127"/>
      <c r="CE104" s="127"/>
      <c r="CF104" s="127"/>
      <c r="CG104" s="127"/>
      <c r="CH104" s="127"/>
      <c r="CI104" s="127"/>
      <c r="CJ104" s="127"/>
      <c r="CK104" s="127"/>
    </row>
    <row r="105" spans="2:89" ht="15" customHeight="1">
      <c r="B105" s="124"/>
      <c r="C105" s="1032" t="s">
        <v>192</v>
      </c>
      <c r="D105" s="123"/>
      <c r="E105" s="251"/>
      <c r="F105" s="195" t="s">
        <v>761</v>
      </c>
      <c r="G105" s="326" t="s">
        <v>105</v>
      </c>
      <c r="H105" s="206" t="s">
        <v>506</v>
      </c>
      <c r="I105" s="122"/>
      <c r="J105" s="148"/>
      <c r="K105" s="126"/>
      <c r="L105" s="401"/>
      <c r="M105" s="127"/>
      <c r="N105" s="127"/>
      <c r="O105" s="127"/>
      <c r="P105" s="11"/>
      <c r="Q105" s="132"/>
      <c r="R105" s="11"/>
      <c r="S105" s="11"/>
      <c r="T105" s="11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1"/>
      <c r="AF105" s="127"/>
      <c r="AG105" s="127"/>
      <c r="AH105" s="127"/>
      <c r="AI105" s="127"/>
      <c r="AJ105" s="126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  <c r="BA105" s="127"/>
      <c r="BB105" s="127"/>
      <c r="BC105" s="127"/>
      <c r="BD105" s="127"/>
      <c r="BE105" s="127"/>
      <c r="BF105" s="127"/>
      <c r="BG105" s="127"/>
      <c r="BH105" s="127"/>
      <c r="BI105" s="127"/>
      <c r="BJ105" s="127"/>
      <c r="BK105" s="127"/>
      <c r="BL105" s="127"/>
      <c r="BM105" s="127"/>
      <c r="BN105" s="127"/>
      <c r="BO105" s="127"/>
      <c r="BP105" s="127"/>
      <c r="BQ105" s="127"/>
      <c r="BR105" s="127"/>
      <c r="BS105" s="127"/>
      <c r="BT105" s="127"/>
      <c r="BU105" s="127"/>
      <c r="BV105" s="127"/>
      <c r="BW105" s="127"/>
      <c r="BX105" s="127"/>
      <c r="BY105" s="127"/>
      <c r="BZ105" s="127"/>
      <c r="CA105" s="127"/>
      <c r="CB105" s="127"/>
      <c r="CC105" s="127"/>
      <c r="CD105" s="127"/>
      <c r="CE105" s="127"/>
      <c r="CF105" s="127"/>
      <c r="CG105" s="127"/>
      <c r="CH105" s="127"/>
      <c r="CI105" s="127"/>
      <c r="CJ105" s="127"/>
      <c r="CK105" s="127"/>
    </row>
    <row r="106" spans="2:89" ht="14.25" customHeight="1">
      <c r="B106" s="301" t="s">
        <v>856</v>
      </c>
      <c r="C106" s="306" t="s">
        <v>556</v>
      </c>
      <c r="D106" s="294">
        <v>200</v>
      </c>
      <c r="E106" s="194"/>
      <c r="F106" s="1969" t="s">
        <v>796</v>
      </c>
      <c r="G106" s="326" t="s">
        <v>623</v>
      </c>
      <c r="H106" s="206">
        <v>200</v>
      </c>
      <c r="I106" s="128"/>
      <c r="J106" s="2824"/>
      <c r="K106" s="135"/>
      <c r="L106" s="401"/>
      <c r="M106" s="127"/>
      <c r="N106" s="127"/>
      <c r="O106" s="127"/>
      <c r="P106" s="11"/>
      <c r="Q106" s="243"/>
      <c r="R106" s="11"/>
      <c r="S106" s="11"/>
      <c r="T106" s="11"/>
      <c r="U106" s="122"/>
      <c r="V106" s="122"/>
      <c r="W106" s="137"/>
      <c r="X106" s="122"/>
      <c r="Y106" s="127"/>
      <c r="Z106" s="127"/>
      <c r="AA106" s="127"/>
      <c r="AB106" s="127"/>
      <c r="AC106" s="127"/>
      <c r="AD106" s="127"/>
      <c r="AE106" s="121"/>
      <c r="AF106" s="127"/>
      <c r="AG106" s="127"/>
      <c r="AH106" s="127"/>
      <c r="AI106" s="127"/>
      <c r="AJ106" s="126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  <c r="BA106" s="127"/>
      <c r="BB106" s="127"/>
      <c r="BC106" s="127"/>
      <c r="BD106" s="127"/>
      <c r="BE106" s="127"/>
      <c r="BF106" s="127"/>
      <c r="BG106" s="127"/>
      <c r="BH106" s="127"/>
      <c r="BI106" s="127"/>
      <c r="BJ106" s="127"/>
      <c r="BK106" s="127"/>
      <c r="BL106" s="127"/>
      <c r="BM106" s="127"/>
      <c r="BN106" s="127"/>
      <c r="BO106" s="127"/>
      <c r="BP106" s="127"/>
      <c r="BQ106" s="127"/>
      <c r="BR106" s="127"/>
      <c r="BS106" s="127"/>
      <c r="BT106" s="127"/>
      <c r="BU106" s="127"/>
      <c r="BV106" s="127"/>
      <c r="BW106" s="127"/>
      <c r="BX106" s="127"/>
      <c r="BY106" s="127"/>
      <c r="BZ106" s="127"/>
      <c r="CA106" s="127"/>
      <c r="CB106" s="127"/>
      <c r="CC106" s="127"/>
      <c r="CD106" s="127"/>
      <c r="CE106" s="127"/>
      <c r="CF106" s="127"/>
      <c r="CG106" s="127"/>
      <c r="CH106" s="127"/>
      <c r="CI106" s="127"/>
      <c r="CJ106" s="127"/>
      <c r="CK106" s="127"/>
    </row>
    <row r="107" spans="2:89" ht="15" customHeight="1">
      <c r="B107" s="234" t="s">
        <v>9</v>
      </c>
      <c r="C107" s="207" t="s">
        <v>10</v>
      </c>
      <c r="D107" s="294">
        <v>60</v>
      </c>
      <c r="E107" s="122"/>
      <c r="F107" s="1387" t="s">
        <v>9</v>
      </c>
      <c r="G107" s="306" t="s">
        <v>10</v>
      </c>
      <c r="H107" s="294">
        <v>70</v>
      </c>
      <c r="I107" s="1408"/>
      <c r="J107" s="137"/>
      <c r="K107" s="122"/>
      <c r="L107" s="118"/>
      <c r="M107" s="127"/>
      <c r="N107" s="127"/>
      <c r="O107" s="127"/>
      <c r="P107" s="11"/>
      <c r="Q107" s="166"/>
      <c r="R107" s="11"/>
      <c r="S107" s="11"/>
      <c r="T107" s="11"/>
      <c r="U107" s="127"/>
      <c r="V107" s="127"/>
      <c r="W107" s="150"/>
      <c r="X107" s="127"/>
      <c r="Y107" s="127"/>
      <c r="Z107" s="127"/>
      <c r="AA107" s="127"/>
      <c r="AB107" s="127"/>
      <c r="AC107" s="127"/>
      <c r="AD107" s="127"/>
      <c r="AE107" s="121"/>
      <c r="AF107" s="127"/>
      <c r="AG107" s="127"/>
      <c r="AH107" s="127"/>
      <c r="AI107" s="127"/>
      <c r="AJ107" s="122"/>
      <c r="AK107" s="127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  <c r="AW107" s="127"/>
      <c r="AX107" s="127"/>
      <c r="AY107" s="127"/>
      <c r="AZ107" s="127"/>
      <c r="BA107" s="127"/>
      <c r="BB107" s="127"/>
      <c r="BC107" s="127"/>
      <c r="BD107" s="127"/>
      <c r="BE107" s="127"/>
      <c r="BF107" s="127"/>
      <c r="BG107" s="127"/>
      <c r="BH107" s="127"/>
      <c r="BI107" s="127"/>
      <c r="BJ107" s="127"/>
      <c r="BK107" s="127"/>
      <c r="BL107" s="127"/>
      <c r="BM107" s="127"/>
      <c r="BN107" s="127"/>
      <c r="BO107" s="127"/>
      <c r="BP107" s="127"/>
      <c r="BQ107" s="127"/>
      <c r="BR107" s="127"/>
      <c r="BS107" s="127"/>
      <c r="BT107" s="127"/>
      <c r="BU107" s="127"/>
      <c r="BV107" s="127"/>
      <c r="BW107" s="127"/>
      <c r="BX107" s="127"/>
      <c r="BY107" s="127"/>
      <c r="BZ107" s="127"/>
      <c r="CA107" s="127"/>
      <c r="CB107" s="127"/>
      <c r="CC107" s="127"/>
      <c r="CD107" s="127"/>
      <c r="CE107" s="127"/>
      <c r="CF107" s="127"/>
      <c r="CG107" s="127"/>
      <c r="CH107" s="127"/>
      <c r="CI107" s="127"/>
      <c r="CJ107" s="127"/>
      <c r="CK107" s="127"/>
    </row>
    <row r="108" spans="2:89">
      <c r="B108" s="234" t="s">
        <v>9</v>
      </c>
      <c r="C108" s="306" t="s">
        <v>643</v>
      </c>
      <c r="D108" s="294">
        <v>50</v>
      </c>
      <c r="E108" s="122"/>
      <c r="F108" s="234" t="s">
        <v>9</v>
      </c>
      <c r="G108" s="306" t="s">
        <v>643</v>
      </c>
      <c r="H108" s="294">
        <v>40</v>
      </c>
      <c r="I108" s="122"/>
      <c r="J108" s="2824"/>
      <c r="K108" s="122"/>
      <c r="L108" s="118"/>
      <c r="M108" s="127"/>
      <c r="N108" s="127"/>
      <c r="O108" s="127"/>
      <c r="P108" s="11"/>
      <c r="Q108" s="166"/>
      <c r="R108" s="11"/>
      <c r="S108" s="11"/>
      <c r="T108" s="11"/>
      <c r="U108" s="127"/>
      <c r="V108" s="127"/>
      <c r="W108" s="161"/>
      <c r="X108" s="161"/>
      <c r="Y108" s="161"/>
      <c r="Z108" s="161"/>
      <c r="AA108" s="161"/>
      <c r="AB108" s="161"/>
      <c r="AC108" s="161"/>
      <c r="AD108" s="127"/>
      <c r="AE108" s="161"/>
      <c r="AF108" s="127"/>
      <c r="AG108" s="126"/>
      <c r="AH108" s="127"/>
      <c r="AI108" s="127"/>
      <c r="AJ108" s="122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/>
      <c r="BA108" s="127"/>
      <c r="BB108" s="127"/>
      <c r="BC108" s="127"/>
      <c r="BD108" s="127"/>
      <c r="BE108" s="127"/>
      <c r="BF108" s="127"/>
      <c r="BG108" s="127"/>
      <c r="BH108" s="127"/>
      <c r="BI108" s="127"/>
      <c r="BJ108" s="127"/>
      <c r="BK108" s="127"/>
      <c r="BL108" s="127"/>
      <c r="BM108" s="127"/>
      <c r="BN108" s="127"/>
      <c r="BO108" s="127"/>
      <c r="BP108" s="127"/>
      <c r="BQ108" s="127"/>
      <c r="BR108" s="127"/>
      <c r="BS108" s="127"/>
      <c r="BT108" s="127"/>
      <c r="BU108" s="127"/>
      <c r="BV108" s="127"/>
      <c r="BW108" s="127"/>
      <c r="BX108" s="127"/>
      <c r="BY108" s="127"/>
      <c r="BZ108" s="127"/>
      <c r="CA108" s="127"/>
      <c r="CB108" s="127"/>
      <c r="CC108" s="127"/>
      <c r="CD108" s="127"/>
      <c r="CE108" s="127"/>
      <c r="CF108" s="127"/>
      <c r="CG108" s="127"/>
      <c r="CH108" s="127"/>
      <c r="CI108" s="127"/>
      <c r="CJ108" s="127"/>
      <c r="CK108" s="127"/>
    </row>
    <row r="109" spans="2:89" ht="14.25" customHeight="1" thickBot="1">
      <c r="B109" s="2487" t="s">
        <v>728</v>
      </c>
      <c r="C109" s="306" t="s">
        <v>727</v>
      </c>
      <c r="D109" s="294">
        <v>105</v>
      </c>
      <c r="E109" s="122"/>
      <c r="F109" s="2485" t="s">
        <v>728</v>
      </c>
      <c r="G109" s="306" t="s">
        <v>736</v>
      </c>
      <c r="H109" s="394">
        <v>105</v>
      </c>
      <c r="I109" s="122"/>
      <c r="J109" s="137"/>
      <c r="K109" s="122"/>
      <c r="L109" s="118"/>
      <c r="M109" s="127"/>
      <c r="N109" s="127"/>
      <c r="O109" s="127"/>
      <c r="P109" s="11"/>
      <c r="Q109" s="166"/>
      <c r="R109" s="11"/>
      <c r="S109" s="136"/>
      <c r="T109" s="11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456"/>
      <c r="AF109" s="127"/>
      <c r="AG109" s="121"/>
      <c r="AH109" s="127"/>
      <c r="AI109" s="127"/>
      <c r="AJ109" s="122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27"/>
      <c r="AX109" s="127"/>
      <c r="AY109" s="127"/>
      <c r="AZ109" s="127"/>
      <c r="BA109" s="127"/>
      <c r="BB109" s="127"/>
      <c r="BC109" s="127"/>
      <c r="BD109" s="127"/>
      <c r="BE109" s="127"/>
      <c r="BF109" s="127"/>
      <c r="BG109" s="127"/>
      <c r="BH109" s="127"/>
      <c r="BI109" s="127"/>
      <c r="BJ109" s="127"/>
      <c r="BK109" s="127"/>
      <c r="BL109" s="127"/>
      <c r="BM109" s="127"/>
      <c r="BN109" s="127"/>
      <c r="BO109" s="127"/>
      <c r="BP109" s="127"/>
      <c r="BQ109" s="127"/>
      <c r="BR109" s="127"/>
      <c r="BS109" s="127"/>
      <c r="BT109" s="127"/>
      <c r="BU109" s="127"/>
      <c r="BV109" s="127"/>
      <c r="BW109" s="127"/>
      <c r="BX109" s="127"/>
      <c r="BY109" s="127"/>
      <c r="BZ109" s="127"/>
      <c r="CA109" s="127"/>
      <c r="CB109" s="127"/>
      <c r="CC109" s="127"/>
      <c r="CD109" s="127"/>
      <c r="CE109" s="127"/>
      <c r="CF109" s="127"/>
      <c r="CG109" s="127"/>
      <c r="CH109" s="127"/>
      <c r="CI109" s="127"/>
      <c r="CJ109" s="127"/>
      <c r="CK109" s="127"/>
    </row>
    <row r="110" spans="2:89" ht="12.75" customHeight="1">
      <c r="B110" s="826"/>
      <c r="C110" s="411" t="s">
        <v>303</v>
      </c>
      <c r="D110" s="1668"/>
      <c r="E110" s="122"/>
      <c r="F110" s="826"/>
      <c r="G110" s="411" t="s">
        <v>303</v>
      </c>
      <c r="H110" s="1668"/>
      <c r="I110" s="128"/>
      <c r="J110" s="137"/>
      <c r="K110" s="122"/>
      <c r="L110" s="118"/>
      <c r="M110" s="127"/>
      <c r="N110" s="127"/>
      <c r="O110" s="127"/>
      <c r="P110" s="11"/>
      <c r="Q110" s="173"/>
      <c r="R110" s="11"/>
      <c r="S110" s="136"/>
      <c r="T110" s="11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456"/>
      <c r="AF110" s="127"/>
      <c r="AG110" s="121"/>
      <c r="AH110" s="127"/>
      <c r="AI110" s="127"/>
      <c r="AJ110" s="122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  <c r="BA110" s="127"/>
      <c r="BB110" s="127"/>
      <c r="BC110" s="127"/>
      <c r="BD110" s="127"/>
      <c r="BE110" s="127"/>
      <c r="BF110" s="127"/>
      <c r="BG110" s="127"/>
      <c r="BH110" s="127"/>
      <c r="BI110" s="127"/>
      <c r="BJ110" s="127"/>
      <c r="BK110" s="127"/>
      <c r="BL110" s="127"/>
      <c r="BM110" s="127"/>
      <c r="BN110" s="127"/>
      <c r="BO110" s="127"/>
      <c r="BP110" s="127"/>
      <c r="BQ110" s="127"/>
      <c r="BR110" s="127"/>
      <c r="BS110" s="127"/>
      <c r="BT110" s="127"/>
      <c r="BU110" s="127"/>
      <c r="BV110" s="127"/>
      <c r="BW110" s="127"/>
      <c r="BX110" s="127"/>
      <c r="BY110" s="127"/>
      <c r="BZ110" s="127"/>
      <c r="CA110" s="127"/>
      <c r="CB110" s="127"/>
      <c r="CC110" s="127"/>
      <c r="CD110" s="127"/>
      <c r="CE110" s="127"/>
      <c r="CF110" s="127"/>
      <c r="CG110" s="127"/>
      <c r="CH110" s="127"/>
      <c r="CI110" s="127"/>
      <c r="CJ110" s="127"/>
      <c r="CK110" s="127"/>
    </row>
    <row r="111" spans="2:89" ht="11.25" customHeight="1">
      <c r="B111" s="2715" t="s">
        <v>855</v>
      </c>
      <c r="C111" s="295" t="s">
        <v>196</v>
      </c>
      <c r="D111" s="1405">
        <v>200</v>
      </c>
      <c r="E111" s="122"/>
      <c r="F111" s="1969" t="s">
        <v>803</v>
      </c>
      <c r="G111" s="326" t="s">
        <v>557</v>
      </c>
      <c r="H111" s="1405">
        <v>200</v>
      </c>
      <c r="I111" s="128"/>
      <c r="J111" s="141"/>
      <c r="K111" s="122"/>
      <c r="L111" s="118"/>
      <c r="M111" s="127"/>
      <c r="N111" s="127"/>
      <c r="O111" s="127"/>
      <c r="P111" s="11"/>
      <c r="Q111" s="344"/>
      <c r="R111" s="11"/>
      <c r="S111" s="47"/>
      <c r="T111" s="11"/>
      <c r="U111" s="127"/>
      <c r="V111" s="127"/>
      <c r="W111" s="127"/>
      <c r="X111" s="127"/>
      <c r="Y111" s="127"/>
      <c r="Z111" s="127"/>
      <c r="AA111" s="127"/>
      <c r="AB111" s="127"/>
      <c r="AC111" s="189"/>
      <c r="AD111" s="241"/>
      <c r="AE111" s="456"/>
      <c r="AF111" s="127"/>
      <c r="AG111" s="127"/>
      <c r="AH111" s="127"/>
      <c r="AI111" s="127"/>
      <c r="AJ111" s="122"/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  <c r="BA111" s="127"/>
      <c r="BB111" s="127"/>
      <c r="BC111" s="127"/>
      <c r="BD111" s="127"/>
      <c r="BE111" s="127"/>
      <c r="BF111" s="127"/>
      <c r="BG111" s="127"/>
      <c r="BH111" s="127"/>
      <c r="BI111" s="127"/>
      <c r="BJ111" s="127"/>
      <c r="BK111" s="127"/>
      <c r="BL111" s="127"/>
      <c r="BM111" s="127"/>
      <c r="BN111" s="127"/>
      <c r="BO111" s="127"/>
      <c r="BP111" s="127"/>
      <c r="BQ111" s="127"/>
      <c r="BR111" s="127"/>
      <c r="BS111" s="127"/>
      <c r="BT111" s="127"/>
      <c r="BU111" s="127"/>
      <c r="BV111" s="127"/>
      <c r="BW111" s="127"/>
      <c r="BX111" s="127"/>
      <c r="BY111" s="127"/>
      <c r="BZ111" s="127"/>
      <c r="CA111" s="127"/>
      <c r="CB111" s="127"/>
      <c r="CC111" s="127"/>
      <c r="CD111" s="127"/>
      <c r="CE111" s="127"/>
      <c r="CF111" s="127"/>
      <c r="CG111" s="127"/>
      <c r="CH111" s="127"/>
      <c r="CI111" s="127"/>
      <c r="CJ111" s="127"/>
      <c r="CK111" s="127"/>
    </row>
    <row r="112" spans="2:89" ht="15" customHeight="1">
      <c r="B112" s="1980" t="s">
        <v>818</v>
      </c>
      <c r="C112" s="2099" t="s">
        <v>424</v>
      </c>
      <c r="D112" s="2714" t="s">
        <v>477</v>
      </c>
      <c r="E112" s="128"/>
      <c r="F112" s="234" t="s">
        <v>820</v>
      </c>
      <c r="G112" s="2642" t="s">
        <v>421</v>
      </c>
      <c r="H112" s="314" t="s">
        <v>351</v>
      </c>
      <c r="I112" s="122"/>
      <c r="J112" s="127"/>
      <c r="K112" s="136"/>
      <c r="L112" s="127"/>
      <c r="M112" s="127"/>
      <c r="N112" s="127"/>
      <c r="O112" s="127"/>
      <c r="P112" s="127"/>
      <c r="Q112" s="626"/>
      <c r="R112" s="11"/>
      <c r="S112" s="47"/>
      <c r="T112" s="11"/>
      <c r="U112" s="127"/>
      <c r="V112" s="127"/>
      <c r="W112" s="127"/>
      <c r="X112" s="127"/>
      <c r="Y112" s="127"/>
      <c r="Z112" s="127"/>
      <c r="AA112" s="189"/>
      <c r="AB112" s="189"/>
      <c r="AC112" s="189"/>
      <c r="AD112" s="127"/>
      <c r="AE112" s="456"/>
      <c r="AF112" s="127"/>
      <c r="AG112" s="127"/>
      <c r="AH112" s="127"/>
      <c r="AI112" s="127"/>
      <c r="AJ112" s="122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27"/>
      <c r="AY112" s="127"/>
      <c r="AZ112" s="127"/>
      <c r="BA112" s="127"/>
      <c r="BB112" s="127"/>
      <c r="BC112" s="127"/>
      <c r="BD112" s="127"/>
      <c r="BE112" s="127"/>
      <c r="BF112" s="127"/>
      <c r="BG112" s="127"/>
      <c r="BH112" s="127"/>
      <c r="BI112" s="127"/>
      <c r="BJ112" s="127"/>
      <c r="BK112" s="127"/>
      <c r="BL112" s="127"/>
      <c r="BM112" s="127"/>
      <c r="BN112" s="127"/>
      <c r="BO112" s="127"/>
      <c r="BP112" s="127"/>
      <c r="BQ112" s="127"/>
      <c r="BR112" s="127"/>
      <c r="BS112" s="127"/>
      <c r="BT112" s="127"/>
      <c r="BU112" s="127"/>
      <c r="BV112" s="127"/>
      <c r="BW112" s="127"/>
      <c r="BX112" s="127"/>
      <c r="BY112" s="127"/>
      <c r="BZ112" s="127"/>
      <c r="CA112" s="127"/>
      <c r="CB112" s="127"/>
      <c r="CC112" s="127"/>
      <c r="CD112" s="127"/>
      <c r="CE112" s="127"/>
      <c r="CF112" s="127"/>
      <c r="CG112" s="127"/>
      <c r="CH112" s="127"/>
      <c r="CI112" s="127"/>
      <c r="CJ112" s="127"/>
      <c r="CK112" s="127"/>
    </row>
    <row r="113" spans="2:89" ht="13.5" customHeight="1" thickBot="1">
      <c r="B113" s="1960" t="s">
        <v>9</v>
      </c>
      <c r="C113" s="1723" t="s">
        <v>643</v>
      </c>
      <c r="D113" s="2178">
        <v>30</v>
      </c>
      <c r="E113" s="128"/>
      <c r="F113" s="1960" t="s">
        <v>9</v>
      </c>
      <c r="G113" s="1154" t="s">
        <v>10</v>
      </c>
      <c r="H113" s="473">
        <v>40</v>
      </c>
      <c r="I113" s="127"/>
      <c r="J113" s="127"/>
      <c r="K113" s="136"/>
      <c r="L113" s="127"/>
      <c r="M113" s="127"/>
      <c r="N113" s="127"/>
      <c r="O113" s="127"/>
      <c r="P113" s="121"/>
      <c r="Q113" s="156"/>
      <c r="R113" s="11"/>
      <c r="S113" s="47"/>
      <c r="T113" s="11"/>
      <c r="U113" s="127"/>
      <c r="V113" s="127"/>
      <c r="W113" s="127"/>
      <c r="X113" s="127"/>
      <c r="Y113" s="127"/>
      <c r="Z113" s="127"/>
      <c r="AA113" s="189"/>
      <c r="AB113" s="189"/>
      <c r="AC113" s="189"/>
      <c r="AD113" s="127"/>
      <c r="AE113" s="456"/>
      <c r="AF113" s="127"/>
      <c r="AG113" s="127"/>
      <c r="AH113" s="127"/>
      <c r="AI113" s="127"/>
      <c r="AJ113" s="122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  <c r="BA113" s="127"/>
      <c r="BB113" s="127"/>
      <c r="BC113" s="127"/>
      <c r="BD113" s="127"/>
      <c r="BE113" s="127"/>
      <c r="BF113" s="127"/>
      <c r="BG113" s="127"/>
      <c r="BH113" s="127"/>
      <c r="BI113" s="127"/>
      <c r="BJ113" s="127"/>
      <c r="BK113" s="127"/>
      <c r="BL113" s="127"/>
      <c r="BM113" s="127"/>
      <c r="BN113" s="127"/>
      <c r="BO113" s="127"/>
      <c r="BP113" s="127"/>
      <c r="BQ113" s="127"/>
      <c r="BR113" s="127"/>
      <c r="BS113" s="127"/>
      <c r="BT113" s="127"/>
      <c r="BU113" s="127"/>
      <c r="BV113" s="127"/>
      <c r="BW113" s="127"/>
      <c r="BX113" s="127"/>
      <c r="BY113" s="127"/>
      <c r="BZ113" s="127"/>
      <c r="CA113" s="127"/>
      <c r="CB113" s="127"/>
      <c r="CC113" s="127"/>
      <c r="CD113" s="127"/>
      <c r="CE113" s="127"/>
      <c r="CF113" s="127"/>
      <c r="CG113" s="127"/>
      <c r="CH113" s="127"/>
      <c r="CI113" s="127"/>
      <c r="CJ113" s="127"/>
      <c r="CK113" s="127"/>
    </row>
    <row r="114" spans="2:89" ht="12.75" customHeight="1">
      <c r="B114" s="2041"/>
      <c r="C114" s="122"/>
      <c r="D114" s="138"/>
      <c r="E114" s="122"/>
      <c r="I114" s="127"/>
      <c r="J114" s="127"/>
      <c r="K114" s="136"/>
      <c r="L114" s="127"/>
      <c r="M114" s="127"/>
      <c r="N114" s="127"/>
      <c r="O114" s="127"/>
      <c r="P114" s="127"/>
      <c r="Q114" s="156"/>
      <c r="R114" s="11"/>
      <c r="S114" s="627"/>
      <c r="T114" s="11"/>
      <c r="U114" s="127"/>
      <c r="V114" s="127"/>
      <c r="W114" s="127"/>
      <c r="X114" s="127"/>
      <c r="Y114" s="127"/>
      <c r="Z114" s="127"/>
      <c r="AA114" s="189"/>
      <c r="AB114" s="189"/>
      <c r="AC114" s="189"/>
      <c r="AD114" s="127"/>
      <c r="AE114" s="456"/>
      <c r="AF114" s="127"/>
      <c r="AG114" s="127"/>
      <c r="AH114" s="127"/>
      <c r="AI114" s="127"/>
      <c r="AJ114" s="122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  <c r="BM114" s="127"/>
      <c r="BN114" s="127"/>
      <c r="BO114" s="127"/>
      <c r="BP114" s="127"/>
      <c r="BQ114" s="127"/>
      <c r="BR114" s="127"/>
      <c r="BS114" s="127"/>
      <c r="BT114" s="127"/>
      <c r="BU114" s="127"/>
      <c r="BV114" s="127"/>
      <c r="BW114" s="127"/>
      <c r="BX114" s="127"/>
      <c r="BY114" s="127"/>
      <c r="BZ114" s="127"/>
      <c r="CA114" s="127"/>
      <c r="CB114" s="127"/>
      <c r="CC114" s="127"/>
      <c r="CD114" s="127"/>
      <c r="CE114" s="127"/>
      <c r="CF114" s="127"/>
      <c r="CG114" s="127"/>
      <c r="CH114" s="127"/>
      <c r="CI114" s="127"/>
      <c r="CJ114" s="127"/>
      <c r="CK114" s="127"/>
    </row>
    <row r="115" spans="2:89" ht="14.25" customHeight="1">
      <c r="B115" s="137"/>
      <c r="C115" s="122"/>
      <c r="D115" s="118"/>
      <c r="E115" s="127"/>
      <c r="I115" s="127"/>
      <c r="J115" s="127"/>
      <c r="K115" s="136"/>
      <c r="L115" s="127"/>
      <c r="M115" s="127"/>
      <c r="N115" s="127"/>
      <c r="O115" s="127"/>
      <c r="P115" s="121"/>
      <c r="Q115" s="127"/>
      <c r="R115" s="11"/>
      <c r="S115" s="47"/>
      <c r="T115" s="11"/>
      <c r="U115" s="127"/>
      <c r="V115" s="127"/>
      <c r="W115" s="127"/>
      <c r="X115" s="143"/>
      <c r="Y115" s="137"/>
      <c r="Z115" s="122"/>
      <c r="AA115" s="118"/>
      <c r="AB115" s="127"/>
      <c r="AC115" s="127"/>
      <c r="AD115" s="127"/>
      <c r="AE115" s="127"/>
      <c r="AF115" s="127"/>
      <c r="AG115" s="127"/>
      <c r="AH115" s="127"/>
      <c r="AI115" s="127"/>
      <c r="AJ115" s="122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  <c r="BA115" s="127"/>
      <c r="BB115" s="127"/>
      <c r="BC115" s="127"/>
      <c r="BD115" s="127"/>
      <c r="BE115" s="127"/>
      <c r="BF115" s="127"/>
      <c r="BG115" s="127"/>
      <c r="BH115" s="127"/>
      <c r="BI115" s="127"/>
      <c r="BJ115" s="127"/>
      <c r="BK115" s="127"/>
      <c r="BL115" s="127"/>
      <c r="BM115" s="127"/>
      <c r="BN115" s="127"/>
      <c r="BO115" s="127"/>
      <c r="BP115" s="127"/>
      <c r="BQ115" s="127"/>
      <c r="BR115" s="127"/>
      <c r="BS115" s="127"/>
      <c r="BT115" s="127"/>
      <c r="BU115" s="127"/>
      <c r="BV115" s="127"/>
      <c r="BW115" s="127"/>
      <c r="BX115" s="127"/>
      <c r="BY115" s="127"/>
      <c r="BZ115" s="127"/>
      <c r="CA115" s="127"/>
      <c r="CB115" s="127"/>
      <c r="CC115" s="127"/>
      <c r="CD115" s="127"/>
      <c r="CE115" s="127"/>
      <c r="CF115" s="127"/>
      <c r="CG115" s="127"/>
      <c r="CH115" s="127"/>
      <c r="CI115" s="127"/>
      <c r="CJ115" s="127"/>
      <c r="CK115" s="127"/>
    </row>
    <row r="116" spans="2:89" ht="16.5" customHeight="1">
      <c r="E116" s="127"/>
      <c r="I116" s="127"/>
      <c r="J116" s="127"/>
      <c r="K116" s="136"/>
      <c r="L116" s="127"/>
      <c r="M116" s="127"/>
      <c r="N116" s="127"/>
      <c r="O116" s="127"/>
      <c r="P116" s="127"/>
      <c r="Q116" s="173"/>
      <c r="R116" s="11"/>
      <c r="S116" s="47"/>
      <c r="T116" s="619"/>
      <c r="U116" s="127"/>
      <c r="V116" s="127"/>
      <c r="W116" s="127"/>
      <c r="X116" s="127"/>
      <c r="Y116" s="266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  <c r="BA116" s="127"/>
      <c r="BB116" s="127"/>
      <c r="BC116" s="127"/>
      <c r="BD116" s="127"/>
      <c r="BE116" s="127"/>
      <c r="BF116" s="127"/>
      <c r="BG116" s="127"/>
      <c r="BH116" s="127"/>
      <c r="BI116" s="127"/>
      <c r="BJ116" s="127"/>
      <c r="BK116" s="127"/>
      <c r="BL116" s="127"/>
      <c r="BM116" s="127"/>
      <c r="BN116" s="127"/>
      <c r="BO116" s="127"/>
      <c r="BP116" s="127"/>
      <c r="BQ116" s="127"/>
      <c r="BR116" s="127"/>
      <c r="BS116" s="127"/>
      <c r="BT116" s="127"/>
      <c r="BU116" s="127"/>
      <c r="BV116" s="127"/>
      <c r="BW116" s="127"/>
      <c r="BX116" s="127"/>
      <c r="BY116" s="127"/>
      <c r="BZ116" s="127"/>
      <c r="CA116" s="127"/>
      <c r="CB116" s="127"/>
      <c r="CC116" s="127"/>
      <c r="CD116" s="127"/>
      <c r="CE116" s="127"/>
      <c r="CF116" s="127"/>
      <c r="CG116" s="127"/>
      <c r="CH116" s="127"/>
      <c r="CI116" s="127"/>
      <c r="CJ116" s="127"/>
      <c r="CK116" s="127"/>
    </row>
    <row r="117" spans="2:89" ht="14.25" customHeight="1">
      <c r="B117" s="211" t="s">
        <v>328</v>
      </c>
      <c r="G117" s="2"/>
      <c r="H117" s="2"/>
      <c r="I117" s="127"/>
      <c r="J117" s="127"/>
      <c r="K117" s="136"/>
      <c r="L117" s="127"/>
      <c r="M117" s="127"/>
      <c r="N117" s="127"/>
      <c r="O117" s="127"/>
      <c r="P117" s="127"/>
      <c r="Q117" s="173"/>
      <c r="R117" s="11"/>
      <c r="S117" s="47"/>
      <c r="T117" s="11"/>
      <c r="U117" s="127"/>
      <c r="V117" s="127"/>
      <c r="W117" s="127"/>
      <c r="X117" s="127"/>
      <c r="Y117" s="266"/>
      <c r="Z117" s="127"/>
      <c r="AA117" s="127"/>
      <c r="AB117" s="127"/>
      <c r="AC117" s="127"/>
      <c r="AD117" s="127"/>
      <c r="AE117" s="127"/>
      <c r="AF117" s="127"/>
      <c r="AG117" s="127"/>
      <c r="AH117" s="128"/>
      <c r="AI117" s="122"/>
      <c r="AJ117" s="122"/>
      <c r="AK117" s="122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/>
      <c r="AZ117" s="127"/>
      <c r="BA117" s="127"/>
      <c r="BB117" s="127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7"/>
      <c r="BM117" s="127"/>
      <c r="BN117" s="127"/>
      <c r="BO117" s="127"/>
      <c r="BP117" s="127"/>
      <c r="BQ117" s="127"/>
      <c r="BR117" s="127"/>
      <c r="BS117" s="127"/>
      <c r="BT117" s="127"/>
      <c r="BU117" s="127"/>
      <c r="BV117" s="127"/>
      <c r="BW117" s="127"/>
      <c r="BX117" s="127"/>
      <c r="BY117" s="127"/>
      <c r="BZ117" s="127"/>
      <c r="CA117" s="127"/>
      <c r="CB117" s="127"/>
      <c r="CC117" s="127"/>
      <c r="CD117" s="127"/>
      <c r="CE117" s="127"/>
      <c r="CF117" s="127"/>
      <c r="CG117" s="127"/>
      <c r="CH117" s="127"/>
      <c r="CI117" s="127"/>
      <c r="CJ117" s="127"/>
      <c r="CK117" s="127"/>
    </row>
    <row r="118" spans="2:89" ht="15.75" customHeight="1">
      <c r="E118" s="472" t="s">
        <v>163</v>
      </c>
      <c r="F118" s="92"/>
      <c r="I118" s="127"/>
      <c r="J118" s="148"/>
      <c r="K118" s="215"/>
      <c r="L118" s="189"/>
      <c r="M118" s="127"/>
      <c r="N118" s="127"/>
      <c r="O118" s="127"/>
      <c r="P118" s="121"/>
      <c r="Q118" s="173"/>
      <c r="R118" s="3"/>
      <c r="S118" s="3"/>
      <c r="T118" s="629"/>
      <c r="U118" s="127"/>
      <c r="V118" s="127"/>
      <c r="W118" s="122"/>
      <c r="X118" s="127"/>
      <c r="Y118" s="264"/>
      <c r="Z118" s="242"/>
      <c r="AA118" s="243"/>
      <c r="AB118" s="127"/>
      <c r="AC118" s="127"/>
      <c r="AD118" s="127"/>
      <c r="AE118" s="127"/>
      <c r="AF118" s="127"/>
      <c r="AG118" s="127"/>
      <c r="AH118" s="127"/>
      <c r="AI118" s="127"/>
      <c r="AJ118" s="122"/>
      <c r="AK118" s="122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27"/>
      <c r="BC118" s="127"/>
      <c r="BD118" s="127"/>
      <c r="BE118" s="127"/>
      <c r="BF118" s="127"/>
      <c r="BG118" s="127"/>
      <c r="BH118" s="127"/>
      <c r="BI118" s="127"/>
      <c r="BJ118" s="127"/>
      <c r="BK118" s="127"/>
      <c r="BL118" s="127"/>
      <c r="BM118" s="127"/>
      <c r="BN118" s="127"/>
      <c r="BO118" s="127"/>
      <c r="BP118" s="127"/>
      <c r="BQ118" s="127"/>
      <c r="BR118" s="127"/>
      <c r="BS118" s="127"/>
      <c r="BT118" s="127"/>
      <c r="BU118" s="127"/>
      <c r="BV118" s="127"/>
      <c r="BW118" s="127"/>
      <c r="BX118" s="127"/>
      <c r="BY118" s="127"/>
      <c r="BZ118" s="127"/>
      <c r="CA118" s="127"/>
      <c r="CB118" s="127"/>
      <c r="CC118" s="127"/>
      <c r="CD118" s="127"/>
      <c r="CE118" s="127"/>
      <c r="CF118" s="127"/>
      <c r="CG118" s="127"/>
      <c r="CH118" s="127"/>
      <c r="CI118" s="127"/>
      <c r="CJ118" s="127"/>
      <c r="CK118" s="127"/>
    </row>
    <row r="119" spans="2:89" ht="15" customHeight="1">
      <c r="B119" s="474"/>
      <c r="C119" s="119" t="s">
        <v>475</v>
      </c>
      <c r="F119" s="119" t="s">
        <v>475</v>
      </c>
      <c r="G119" s="2"/>
      <c r="H119" s="92"/>
      <c r="I119" s="127"/>
      <c r="J119" s="2824"/>
      <c r="K119" s="122"/>
      <c r="L119" s="116"/>
      <c r="M119" s="127"/>
      <c r="N119" s="127"/>
      <c r="O119" s="127"/>
      <c r="P119" s="127"/>
      <c r="Q119" s="173"/>
      <c r="R119" s="11"/>
      <c r="S119" s="47"/>
      <c r="T119" s="11"/>
      <c r="U119" s="127"/>
      <c r="V119" s="127"/>
      <c r="W119" s="122"/>
      <c r="X119" s="121"/>
      <c r="Y119" s="122"/>
      <c r="Z119" s="252"/>
      <c r="AA119" s="167"/>
      <c r="AB119" s="127"/>
      <c r="AC119" s="127"/>
      <c r="AD119" s="127"/>
      <c r="AE119" s="127"/>
      <c r="AF119" s="127"/>
      <c r="AG119" s="127"/>
      <c r="AH119" s="127"/>
      <c r="AI119" s="127"/>
      <c r="AJ119" s="122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27"/>
      <c r="BC119" s="127"/>
      <c r="BD119" s="127"/>
      <c r="BE119" s="127"/>
      <c r="BF119" s="127"/>
      <c r="BG119" s="127"/>
      <c r="BH119" s="127"/>
      <c r="BI119" s="127"/>
      <c r="BJ119" s="127"/>
      <c r="BK119" s="127"/>
      <c r="BL119" s="127"/>
      <c r="BM119" s="127"/>
      <c r="BN119" s="127"/>
      <c r="BO119" s="127"/>
      <c r="BP119" s="127"/>
      <c r="BQ119" s="127"/>
      <c r="BR119" s="127"/>
      <c r="BS119" s="127"/>
      <c r="BT119" s="127"/>
      <c r="BU119" s="127"/>
      <c r="BV119" s="127"/>
      <c r="BW119" s="127"/>
      <c r="BX119" s="127"/>
      <c r="BY119" s="127"/>
      <c r="BZ119" s="127"/>
      <c r="CA119" s="127"/>
      <c r="CB119" s="127"/>
      <c r="CC119" s="127"/>
      <c r="CD119" s="127"/>
      <c r="CE119" s="127"/>
      <c r="CF119" s="127"/>
      <c r="CG119" s="127"/>
      <c r="CH119" s="127"/>
      <c r="CI119" s="127"/>
      <c r="CJ119" s="127"/>
      <c r="CK119" s="127"/>
    </row>
    <row r="120" spans="2:89" ht="15" customHeight="1" thickBot="1">
      <c r="E120" s="175"/>
      <c r="F120" s="11"/>
      <c r="G120" s="11"/>
      <c r="H120" s="11"/>
      <c r="I120" s="127"/>
      <c r="J120" s="137"/>
      <c r="K120" s="835"/>
      <c r="L120" s="116"/>
      <c r="M120" s="127"/>
      <c r="N120" s="127"/>
      <c r="O120" s="127"/>
      <c r="P120" s="121"/>
      <c r="Q120" s="344"/>
      <c r="R120" s="41"/>
      <c r="S120" s="122"/>
      <c r="T120" s="14"/>
      <c r="U120" s="127"/>
      <c r="V120" s="127"/>
      <c r="W120" s="127"/>
      <c r="X120" s="143"/>
      <c r="Y120" s="324"/>
      <c r="Z120" s="135"/>
      <c r="AA120" s="170"/>
      <c r="AB120" s="127"/>
      <c r="AC120" s="127"/>
      <c r="AD120" s="127"/>
      <c r="AE120" s="127"/>
      <c r="AF120" s="127"/>
      <c r="AG120" s="127"/>
      <c r="AH120" s="127"/>
      <c r="AI120" s="127"/>
      <c r="AJ120" s="122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  <c r="BM120" s="127"/>
      <c r="BN120" s="127"/>
      <c r="BO120" s="127"/>
      <c r="BP120" s="127"/>
      <c r="BQ120" s="127"/>
      <c r="BR120" s="127"/>
      <c r="BS120" s="127"/>
      <c r="BT120" s="127"/>
      <c r="BU120" s="127"/>
      <c r="BV120" s="127"/>
      <c r="BW120" s="127"/>
      <c r="BX120" s="127"/>
      <c r="BY120" s="127"/>
      <c r="BZ120" s="127"/>
      <c r="CA120" s="127"/>
      <c r="CB120" s="127"/>
      <c r="CC120" s="127"/>
      <c r="CD120" s="127"/>
      <c r="CE120" s="127"/>
      <c r="CF120" s="127"/>
      <c r="CG120" s="127"/>
      <c r="CH120" s="127"/>
      <c r="CI120" s="127"/>
      <c r="CJ120" s="127"/>
      <c r="CK120" s="127"/>
    </row>
    <row r="121" spans="2:89" ht="14.25" customHeight="1">
      <c r="B121" s="34" t="s">
        <v>2</v>
      </c>
      <c r="C121" s="424" t="s">
        <v>3</v>
      </c>
      <c r="D121" s="307" t="s">
        <v>4</v>
      </c>
      <c r="E121" s="223"/>
      <c r="F121" s="34" t="s">
        <v>2</v>
      </c>
      <c r="G121" s="424" t="s">
        <v>3</v>
      </c>
      <c r="H121" s="307" t="s">
        <v>4</v>
      </c>
      <c r="I121" s="127"/>
      <c r="J121" s="137"/>
      <c r="K121" s="122"/>
      <c r="L121" s="118"/>
      <c r="M121" s="127"/>
      <c r="N121" s="127"/>
      <c r="O121" s="127"/>
      <c r="P121" s="127"/>
      <c r="Q121" s="156"/>
      <c r="R121" s="41"/>
      <c r="S121" s="127"/>
      <c r="T121" s="14"/>
      <c r="U121" s="118"/>
      <c r="V121" s="127"/>
      <c r="W121" s="127"/>
      <c r="X121" s="127"/>
      <c r="Y121" s="122"/>
      <c r="Z121" s="121"/>
      <c r="AA121" s="173"/>
      <c r="AB121" s="127"/>
      <c r="AC121" s="127"/>
      <c r="AD121" s="127"/>
      <c r="AE121" s="127"/>
      <c r="AF121" s="127"/>
      <c r="AG121" s="127"/>
      <c r="AH121" s="127"/>
      <c r="AI121" s="127"/>
      <c r="AJ121" s="122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27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/>
      <c r="BM121" s="127"/>
      <c r="BN121" s="127"/>
      <c r="BO121" s="127"/>
      <c r="BP121" s="127"/>
      <c r="BQ121" s="127"/>
      <c r="BR121" s="127"/>
      <c r="BS121" s="127"/>
      <c r="BT121" s="127"/>
      <c r="BU121" s="127"/>
      <c r="BV121" s="127"/>
      <c r="BW121" s="127"/>
      <c r="BX121" s="127"/>
      <c r="BY121" s="127"/>
      <c r="BZ121" s="127"/>
      <c r="CA121" s="127"/>
      <c r="CB121" s="127"/>
      <c r="CC121" s="127"/>
      <c r="CD121" s="127"/>
      <c r="CE121" s="127"/>
      <c r="CF121" s="127"/>
      <c r="CG121" s="127"/>
      <c r="CH121" s="127"/>
      <c r="CI121" s="127"/>
      <c r="CJ121" s="127"/>
      <c r="CK121" s="127"/>
    </row>
    <row r="122" spans="2:89" ht="14.25" customHeight="1" thickBot="1">
      <c r="B122" s="318" t="s">
        <v>5</v>
      </c>
      <c r="C122" s="149"/>
      <c r="D122" s="330" t="s">
        <v>61</v>
      </c>
      <c r="E122" s="223"/>
      <c r="F122" s="318" t="s">
        <v>5</v>
      </c>
      <c r="G122" s="127"/>
      <c r="H122" s="330" t="s">
        <v>61</v>
      </c>
      <c r="I122" s="169"/>
      <c r="J122" s="127"/>
      <c r="K122" s="136"/>
      <c r="L122" s="127"/>
      <c r="M122" s="127"/>
      <c r="N122" s="127"/>
      <c r="O122" s="127"/>
      <c r="P122" s="127"/>
      <c r="Q122" s="127"/>
      <c r="R122" s="11"/>
      <c r="S122" s="11"/>
      <c r="T122" s="11"/>
      <c r="U122" s="125"/>
      <c r="V122" s="127"/>
      <c r="W122" s="127"/>
      <c r="X122" s="127"/>
      <c r="Y122" s="128"/>
      <c r="Z122" s="131"/>
      <c r="AA122" s="244"/>
      <c r="AB122" s="127"/>
      <c r="AC122" s="127"/>
      <c r="AD122" s="127"/>
      <c r="AE122" s="127"/>
      <c r="AF122" s="127"/>
      <c r="AG122" s="127"/>
      <c r="AH122" s="127"/>
      <c r="AI122" s="127"/>
      <c r="AJ122" s="122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27"/>
      <c r="BC122" s="127"/>
      <c r="BD122" s="127"/>
      <c r="BE122" s="127"/>
      <c r="BF122" s="127"/>
      <c r="BG122" s="127"/>
      <c r="BH122" s="127"/>
      <c r="BI122" s="127"/>
      <c r="BJ122" s="127"/>
      <c r="BK122" s="127"/>
      <c r="BL122" s="127"/>
      <c r="BM122" s="127"/>
      <c r="BN122" s="127"/>
      <c r="BO122" s="127"/>
      <c r="BP122" s="127"/>
      <c r="BQ122" s="127"/>
      <c r="BR122" s="127"/>
      <c r="BS122" s="127"/>
      <c r="BT122" s="127"/>
      <c r="BU122" s="127"/>
      <c r="BV122" s="127"/>
      <c r="BW122" s="127"/>
      <c r="BX122" s="127"/>
      <c r="BY122" s="127"/>
      <c r="BZ122" s="127"/>
      <c r="CA122" s="127"/>
      <c r="CB122" s="127"/>
      <c r="CC122" s="127"/>
      <c r="CD122" s="127"/>
      <c r="CE122" s="127"/>
      <c r="CF122" s="127"/>
      <c r="CG122" s="127"/>
      <c r="CH122" s="127"/>
      <c r="CI122" s="127"/>
      <c r="CJ122" s="127"/>
      <c r="CK122" s="127"/>
    </row>
    <row r="123" spans="2:89" ht="14.25" customHeight="1" thickBot="1">
      <c r="B123" s="2707" t="s">
        <v>392</v>
      </c>
      <c r="C123" s="146"/>
      <c r="D123" s="2708"/>
      <c r="E123" s="348"/>
      <c r="F123" s="911" t="s">
        <v>395</v>
      </c>
      <c r="G123" s="134"/>
      <c r="H123" s="928"/>
      <c r="I123" s="194"/>
      <c r="J123" s="127"/>
      <c r="K123" s="136"/>
      <c r="L123" s="127"/>
      <c r="M123" s="127"/>
      <c r="N123" s="127"/>
      <c r="O123" s="127"/>
      <c r="P123" s="127"/>
      <c r="Q123" s="127"/>
      <c r="R123" s="11"/>
      <c r="S123" s="11"/>
      <c r="T123" s="11"/>
      <c r="U123" s="125"/>
      <c r="V123" s="127"/>
      <c r="W123" s="127"/>
      <c r="X123" s="127"/>
      <c r="Y123" s="122"/>
      <c r="Z123" s="121"/>
      <c r="AA123" s="173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331"/>
      <c r="AN123" s="127"/>
      <c r="AO123" s="150"/>
      <c r="AP123" s="127"/>
      <c r="AQ123" s="127"/>
      <c r="AR123" s="127"/>
      <c r="AS123" s="169"/>
      <c r="AT123" s="125"/>
      <c r="AU123" s="127"/>
      <c r="AV123" s="127"/>
      <c r="AW123" s="127"/>
      <c r="AX123" s="127"/>
      <c r="AY123" s="127"/>
      <c r="AZ123" s="127"/>
      <c r="BA123" s="127"/>
      <c r="BB123" s="127"/>
      <c r="BC123" s="127"/>
      <c r="BD123" s="127"/>
      <c r="BE123" s="127"/>
      <c r="BF123" s="127"/>
      <c r="BG123" s="127"/>
      <c r="BH123" s="127"/>
      <c r="BI123" s="127"/>
      <c r="BJ123" s="127"/>
      <c r="BK123" s="127"/>
      <c r="BL123" s="127"/>
      <c r="BM123" s="127"/>
      <c r="BN123" s="127"/>
      <c r="BO123" s="127"/>
      <c r="BP123" s="127"/>
      <c r="BQ123" s="127"/>
      <c r="BR123" s="127"/>
      <c r="BS123" s="127"/>
      <c r="BT123" s="127"/>
      <c r="BU123" s="127"/>
      <c r="BV123" s="127"/>
      <c r="BW123" s="127"/>
      <c r="BX123" s="127"/>
      <c r="BY123" s="127"/>
      <c r="BZ123" s="127"/>
      <c r="CA123" s="127"/>
      <c r="CB123" s="127"/>
      <c r="CC123" s="127"/>
      <c r="CD123" s="127"/>
      <c r="CE123" s="127"/>
      <c r="CF123" s="127"/>
      <c r="CG123" s="127"/>
      <c r="CH123" s="127"/>
      <c r="CI123" s="127"/>
      <c r="CJ123" s="127"/>
      <c r="CK123" s="127"/>
    </row>
    <row r="124" spans="2:89" ht="14.25" customHeight="1" thickBot="1">
      <c r="B124" s="124"/>
      <c r="C124" s="215" t="s">
        <v>183</v>
      </c>
      <c r="D124" s="123"/>
      <c r="E124" s="125"/>
      <c r="F124" s="297"/>
      <c r="G124" s="411" t="s">
        <v>183</v>
      </c>
      <c r="H124" s="282"/>
      <c r="I124" s="122"/>
      <c r="J124" s="127"/>
      <c r="K124" s="136"/>
      <c r="L124" s="127"/>
      <c r="M124" s="127"/>
      <c r="N124" s="127"/>
      <c r="O124" s="127"/>
      <c r="P124" s="127"/>
      <c r="Q124" s="127"/>
      <c r="R124" s="11"/>
      <c r="S124" s="11"/>
      <c r="T124" s="11"/>
      <c r="U124" s="125"/>
      <c r="V124" s="127"/>
      <c r="W124" s="127"/>
      <c r="X124" s="127"/>
      <c r="Y124" s="132"/>
      <c r="Z124" s="135"/>
      <c r="AA124" s="458"/>
      <c r="AB124" s="127"/>
      <c r="AC124" s="127"/>
      <c r="AD124" s="127"/>
      <c r="AE124" s="127"/>
      <c r="AF124" s="127"/>
      <c r="AG124" s="127"/>
      <c r="AH124" s="127"/>
      <c r="AI124" s="127"/>
      <c r="AJ124" s="141"/>
      <c r="AK124" s="122"/>
      <c r="AL124" s="121"/>
      <c r="AM124" s="122"/>
      <c r="AN124" s="122"/>
      <c r="AO124" s="128"/>
      <c r="AP124" s="128"/>
      <c r="AQ124" s="467"/>
      <c r="AR124" s="467"/>
      <c r="AS124" s="122"/>
      <c r="AT124" s="122"/>
      <c r="AU124" s="127"/>
      <c r="AV124" s="127"/>
      <c r="AW124" s="127"/>
      <c r="AX124" s="127"/>
      <c r="AY124" s="127"/>
      <c r="AZ124" s="127"/>
      <c r="BA124" s="127"/>
      <c r="BB124" s="127"/>
      <c r="BC124" s="127"/>
      <c r="BD124" s="127"/>
      <c r="BE124" s="127"/>
      <c r="BF124" s="127"/>
      <c r="BG124" s="127"/>
      <c r="BH124" s="127"/>
      <c r="BI124" s="127"/>
      <c r="BJ124" s="127"/>
      <c r="BK124" s="127"/>
      <c r="BL124" s="127"/>
      <c r="BM124" s="127"/>
      <c r="BN124" s="127"/>
      <c r="BO124" s="127"/>
      <c r="BP124" s="127"/>
      <c r="BQ124" s="127"/>
      <c r="BR124" s="127"/>
      <c r="BS124" s="127"/>
      <c r="BT124" s="127"/>
      <c r="BU124" s="127"/>
      <c r="BV124" s="127"/>
      <c r="BW124" s="127"/>
      <c r="BX124" s="127"/>
      <c r="BY124" s="127"/>
      <c r="BZ124" s="127"/>
      <c r="CA124" s="127"/>
      <c r="CB124" s="127"/>
      <c r="CC124" s="127"/>
      <c r="CD124" s="127"/>
      <c r="CE124" s="127"/>
      <c r="CF124" s="127"/>
      <c r="CG124" s="127"/>
      <c r="CH124" s="127"/>
      <c r="CI124" s="127"/>
      <c r="CJ124" s="127"/>
      <c r="CK124" s="127"/>
    </row>
    <row r="125" spans="2:89" ht="15.75" customHeight="1">
      <c r="B125" s="1155" t="s">
        <v>824</v>
      </c>
      <c r="C125" s="326" t="s">
        <v>338</v>
      </c>
      <c r="D125" s="206">
        <v>240</v>
      </c>
      <c r="E125" s="122"/>
      <c r="F125" s="846" t="s">
        <v>768</v>
      </c>
      <c r="G125" s="1422" t="s">
        <v>769</v>
      </c>
      <c r="H125" s="2719">
        <v>60</v>
      </c>
      <c r="I125" s="122"/>
      <c r="J125" s="127"/>
      <c r="K125" s="136"/>
      <c r="L125" s="127"/>
      <c r="M125" s="127"/>
      <c r="N125" s="127"/>
      <c r="O125" s="127"/>
      <c r="P125" s="127"/>
      <c r="Q125" s="264"/>
      <c r="R125" s="11"/>
      <c r="S125" s="11"/>
      <c r="T125" s="11"/>
      <c r="U125" s="122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2"/>
      <c r="AL125" s="121"/>
      <c r="AM125" s="122"/>
      <c r="AN125" s="122"/>
      <c r="AO125" s="128"/>
      <c r="AP125" s="468"/>
      <c r="AQ125" s="467"/>
      <c r="AR125" s="467"/>
      <c r="AS125" s="122"/>
      <c r="AT125" s="122"/>
      <c r="AU125" s="127"/>
      <c r="AV125" s="127"/>
      <c r="AW125" s="127"/>
      <c r="AX125" s="127"/>
      <c r="AY125" s="127"/>
      <c r="AZ125" s="127"/>
      <c r="BA125" s="127"/>
      <c r="BB125" s="127"/>
      <c r="BC125" s="127"/>
      <c r="BD125" s="127"/>
      <c r="BE125" s="127"/>
      <c r="BF125" s="127"/>
      <c r="BG125" s="127"/>
      <c r="BH125" s="127"/>
      <c r="BI125" s="127"/>
      <c r="BJ125" s="127"/>
      <c r="BK125" s="127"/>
      <c r="BL125" s="127"/>
      <c r="BM125" s="127"/>
      <c r="BN125" s="127"/>
      <c r="BO125" s="127"/>
      <c r="BP125" s="127"/>
      <c r="BQ125" s="127"/>
      <c r="BR125" s="127"/>
      <c r="BS125" s="127"/>
      <c r="BT125" s="127"/>
      <c r="BU125" s="127"/>
      <c r="BV125" s="127"/>
      <c r="BW125" s="127"/>
      <c r="BX125" s="127"/>
      <c r="BY125" s="127"/>
      <c r="BZ125" s="127"/>
      <c r="CA125" s="127"/>
      <c r="CB125" s="127"/>
      <c r="CC125" s="127"/>
      <c r="CD125" s="127"/>
      <c r="CE125" s="127"/>
      <c r="CF125" s="127"/>
      <c r="CG125" s="127"/>
      <c r="CH125" s="127"/>
      <c r="CI125" s="127"/>
      <c r="CJ125" s="127"/>
      <c r="CK125" s="127"/>
    </row>
    <row r="126" spans="2:89" ht="16.5" customHeight="1">
      <c r="B126" s="716"/>
      <c r="C126" s="207" t="s">
        <v>391</v>
      </c>
      <c r="D126" s="429"/>
      <c r="E126" s="122"/>
      <c r="F126" s="930"/>
      <c r="G126" s="207" t="s">
        <v>770</v>
      </c>
      <c r="H126" s="123"/>
      <c r="I126" s="122"/>
      <c r="J126" s="127"/>
      <c r="K126" s="136"/>
      <c r="L126" s="127"/>
      <c r="M126" s="127"/>
      <c r="N126" s="127"/>
      <c r="O126" s="127"/>
      <c r="P126" s="127"/>
      <c r="Q126" s="156"/>
      <c r="R126" s="11"/>
      <c r="S126" s="11"/>
      <c r="T126" s="11"/>
      <c r="U126" s="122"/>
      <c r="V126" s="259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2"/>
      <c r="AL126" s="121"/>
      <c r="AM126" s="122"/>
      <c r="AN126" s="122"/>
      <c r="AO126" s="128"/>
      <c r="AP126" s="128"/>
      <c r="AQ126" s="467"/>
      <c r="AR126" s="467"/>
      <c r="AS126" s="122"/>
      <c r="AT126" s="122"/>
      <c r="AU126" s="127"/>
      <c r="AV126" s="127"/>
      <c r="AW126" s="127"/>
      <c r="AX126" s="127"/>
      <c r="AY126" s="127"/>
      <c r="AZ126" s="127"/>
      <c r="BA126" s="127"/>
      <c r="BB126" s="127"/>
      <c r="BC126" s="127"/>
      <c r="BD126" s="127"/>
      <c r="BE126" s="127"/>
      <c r="BF126" s="127"/>
      <c r="BG126" s="127"/>
      <c r="BH126" s="127"/>
      <c r="BI126" s="127"/>
      <c r="BJ126" s="127"/>
      <c r="BK126" s="127"/>
      <c r="BL126" s="127"/>
      <c r="BM126" s="127"/>
      <c r="BN126" s="127"/>
      <c r="BO126" s="127"/>
      <c r="BP126" s="127"/>
      <c r="BQ126" s="127"/>
      <c r="BR126" s="127"/>
      <c r="BS126" s="127"/>
      <c r="BT126" s="127"/>
      <c r="BU126" s="127"/>
      <c r="BV126" s="127"/>
      <c r="BW126" s="127"/>
      <c r="BX126" s="127"/>
      <c r="BY126" s="127"/>
      <c r="BZ126" s="127"/>
      <c r="CA126" s="127"/>
      <c r="CB126" s="127"/>
      <c r="CC126" s="127"/>
      <c r="CD126" s="127"/>
      <c r="CE126" s="127"/>
      <c r="CF126" s="127"/>
      <c r="CG126" s="127"/>
      <c r="CH126" s="127"/>
      <c r="CI126" s="127"/>
      <c r="CJ126" s="127"/>
      <c r="CK126" s="127"/>
    </row>
    <row r="127" spans="2:89" ht="15.75" customHeight="1">
      <c r="B127" s="2722" t="s">
        <v>785</v>
      </c>
      <c r="C127" s="207" t="s">
        <v>290</v>
      </c>
      <c r="D127" s="939">
        <v>10</v>
      </c>
      <c r="E127" s="122"/>
      <c r="F127" s="234" t="s">
        <v>834</v>
      </c>
      <c r="G127" s="306" t="s">
        <v>173</v>
      </c>
      <c r="H127" s="294" t="s">
        <v>488</v>
      </c>
      <c r="I127" s="122"/>
      <c r="J127" s="127"/>
      <c r="K127" s="136"/>
      <c r="L127" s="127"/>
      <c r="M127" s="127"/>
      <c r="N127" s="127"/>
      <c r="O127" s="127"/>
      <c r="P127" s="127"/>
      <c r="Q127" s="173"/>
      <c r="R127" s="11"/>
      <c r="S127" s="11"/>
      <c r="T127" s="11"/>
      <c r="U127" s="122"/>
      <c r="V127" s="259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2"/>
      <c r="AL127" s="125"/>
      <c r="AM127" s="122"/>
      <c r="AN127" s="122"/>
      <c r="AO127" s="128"/>
      <c r="AP127" s="128"/>
      <c r="AQ127" s="467"/>
      <c r="AR127" s="46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  <c r="BQ127" s="127"/>
      <c r="BR127" s="127"/>
      <c r="BS127" s="127"/>
      <c r="BT127" s="127"/>
      <c r="BU127" s="127"/>
      <c r="BV127" s="127"/>
      <c r="BW127" s="127"/>
      <c r="BX127" s="127"/>
      <c r="BY127" s="127"/>
      <c r="BZ127" s="127"/>
      <c r="CA127" s="127"/>
      <c r="CB127" s="127"/>
      <c r="CC127" s="127"/>
      <c r="CD127" s="127"/>
      <c r="CE127" s="127"/>
      <c r="CF127" s="127"/>
      <c r="CG127" s="127"/>
      <c r="CH127" s="127"/>
      <c r="CI127" s="127"/>
      <c r="CJ127" s="127"/>
      <c r="CK127" s="127"/>
    </row>
    <row r="128" spans="2:89" ht="15" customHeight="1">
      <c r="B128" s="2699" t="s">
        <v>615</v>
      </c>
      <c r="C128" s="1577" t="s">
        <v>616</v>
      </c>
      <c r="D128" s="294">
        <v>20</v>
      </c>
      <c r="E128" s="266"/>
      <c r="F128" s="2721" t="s">
        <v>803</v>
      </c>
      <c r="G128" s="306" t="s">
        <v>554</v>
      </c>
      <c r="H128" s="314">
        <v>200</v>
      </c>
      <c r="I128" s="250"/>
      <c r="J128" s="127"/>
      <c r="K128" s="136"/>
      <c r="L128" s="127"/>
      <c r="M128" s="127"/>
      <c r="N128" s="127"/>
      <c r="O128" s="127"/>
      <c r="P128" s="127"/>
      <c r="Q128" s="173"/>
      <c r="R128" s="11"/>
      <c r="S128" s="11"/>
      <c r="T128" s="11"/>
      <c r="U128" s="122"/>
      <c r="V128" s="261"/>
      <c r="W128" s="127"/>
      <c r="X128" s="127"/>
      <c r="Y128" s="127"/>
      <c r="Z128" s="33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2"/>
      <c r="AL128" s="121"/>
      <c r="AM128" s="122"/>
      <c r="AN128" s="122"/>
      <c r="AO128" s="128"/>
      <c r="AP128" s="128"/>
      <c r="AQ128" s="467"/>
      <c r="AR128" s="46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  <c r="BQ128" s="127"/>
      <c r="BR128" s="127"/>
      <c r="BS128" s="127"/>
      <c r="BT128" s="127"/>
      <c r="BU128" s="127"/>
      <c r="BV128" s="127"/>
      <c r="BW128" s="127"/>
      <c r="BX128" s="127"/>
      <c r="BY128" s="127"/>
      <c r="BZ128" s="127"/>
      <c r="CA128" s="127"/>
      <c r="CB128" s="127"/>
      <c r="CC128" s="127"/>
      <c r="CD128" s="127"/>
      <c r="CE128" s="127"/>
      <c r="CF128" s="127"/>
      <c r="CG128" s="127"/>
      <c r="CH128" s="127"/>
      <c r="CI128" s="127"/>
      <c r="CJ128" s="127"/>
      <c r="CK128" s="127"/>
    </row>
    <row r="129" spans="2:89" ht="15" customHeight="1">
      <c r="B129" s="2715" t="s">
        <v>724</v>
      </c>
      <c r="C129" s="295" t="s">
        <v>725</v>
      </c>
      <c r="D129" s="206">
        <v>200</v>
      </c>
      <c r="E129" s="248"/>
      <c r="F129" s="234" t="s">
        <v>9</v>
      </c>
      <c r="G129" s="306" t="s">
        <v>10</v>
      </c>
      <c r="H129" s="314">
        <v>70</v>
      </c>
      <c r="I129" s="264"/>
      <c r="J129" s="127"/>
      <c r="K129" s="136"/>
      <c r="L129" s="127"/>
      <c r="M129" s="127"/>
      <c r="N129" s="127"/>
      <c r="O129" s="127"/>
      <c r="P129" s="127"/>
      <c r="Q129" s="173"/>
      <c r="R129" s="11"/>
      <c r="S129" s="11"/>
      <c r="T129" s="11"/>
      <c r="U129" s="122"/>
      <c r="V129" s="127"/>
      <c r="W129" s="127"/>
      <c r="X129" s="127"/>
      <c r="Y129" s="264"/>
      <c r="Z129" s="242"/>
      <c r="AA129" s="338"/>
      <c r="AB129" s="264"/>
      <c r="AC129" s="242"/>
      <c r="AD129" s="338"/>
      <c r="AE129" s="127"/>
      <c r="AF129" s="127"/>
      <c r="AG129" s="127"/>
      <c r="AH129" s="127"/>
      <c r="AI129" s="127"/>
      <c r="AJ129" s="118"/>
      <c r="AK129" s="122"/>
      <c r="AL129" s="121"/>
      <c r="AM129" s="125"/>
      <c r="AN129" s="125"/>
      <c r="AO129" s="128"/>
      <c r="AP129" s="128"/>
      <c r="AQ129" s="467"/>
      <c r="AR129" s="469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  <c r="BQ129" s="127"/>
      <c r="BR129" s="127"/>
      <c r="BS129" s="127"/>
      <c r="BT129" s="127"/>
      <c r="BU129" s="127"/>
      <c r="BV129" s="127"/>
      <c r="BW129" s="127"/>
      <c r="BX129" s="127"/>
      <c r="BY129" s="127"/>
      <c r="BZ129" s="127"/>
      <c r="CA129" s="127"/>
      <c r="CB129" s="127"/>
      <c r="CC129" s="127"/>
      <c r="CD129" s="127"/>
      <c r="CE129" s="127"/>
      <c r="CF129" s="127"/>
      <c r="CG129" s="127"/>
      <c r="CH129" s="127"/>
      <c r="CI129" s="127"/>
      <c r="CJ129" s="127"/>
      <c r="CK129" s="127"/>
    </row>
    <row r="130" spans="2:89" ht="12.75" customHeight="1" thickBot="1">
      <c r="B130" s="790" t="s">
        <v>9</v>
      </c>
      <c r="C130" s="306" t="s">
        <v>10</v>
      </c>
      <c r="D130" s="294">
        <v>50</v>
      </c>
      <c r="E130" s="194"/>
      <c r="F130" s="234" t="s">
        <v>9</v>
      </c>
      <c r="G130" s="306" t="s">
        <v>643</v>
      </c>
      <c r="H130" s="294">
        <v>40</v>
      </c>
      <c r="I130" s="125"/>
      <c r="J130" s="127"/>
      <c r="K130" s="136"/>
      <c r="L130" s="127"/>
      <c r="M130" s="127"/>
      <c r="N130" s="127"/>
      <c r="O130" s="127"/>
      <c r="P130" s="127"/>
      <c r="Q130" s="127"/>
      <c r="R130" s="11"/>
      <c r="S130" s="11"/>
      <c r="T130" s="11"/>
      <c r="U130" s="122"/>
      <c r="V130" s="127"/>
      <c r="W130" s="127"/>
      <c r="X130" s="127"/>
      <c r="Y130" s="122"/>
      <c r="Z130" s="130"/>
      <c r="AA130" s="339"/>
      <c r="AB130" s="122"/>
      <c r="AC130" s="121"/>
      <c r="AD130" s="166"/>
      <c r="AE130" s="127"/>
      <c r="AF130" s="127"/>
      <c r="AG130" s="127"/>
      <c r="AH130" s="127"/>
      <c r="AI130" s="127"/>
      <c r="AJ130" s="127"/>
      <c r="AK130" s="127"/>
      <c r="AL130" s="136"/>
      <c r="AM130" s="122"/>
      <c r="AN130" s="122"/>
      <c r="AO130" s="122"/>
      <c r="AP130" s="122"/>
      <c r="AQ130" s="127"/>
      <c r="AR130" s="127"/>
      <c r="AS130" s="248"/>
      <c r="AT130" s="125"/>
      <c r="AU130" s="127"/>
      <c r="AV130" s="127"/>
      <c r="AW130" s="127"/>
      <c r="AX130" s="127"/>
      <c r="AY130" s="127"/>
      <c r="AZ130" s="127"/>
      <c r="BA130" s="127"/>
      <c r="BB130" s="127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/>
      <c r="BQ130" s="127"/>
      <c r="BR130" s="127"/>
      <c r="BS130" s="127"/>
      <c r="BT130" s="127"/>
      <c r="BU130" s="127"/>
      <c r="BV130" s="127"/>
      <c r="BW130" s="127"/>
      <c r="BX130" s="127"/>
      <c r="BY130" s="127"/>
      <c r="BZ130" s="127"/>
      <c r="CA130" s="127"/>
      <c r="CB130" s="127"/>
      <c r="CC130" s="127"/>
      <c r="CD130" s="127"/>
      <c r="CE130" s="127"/>
      <c r="CF130" s="127"/>
      <c r="CG130" s="127"/>
      <c r="CH130" s="127"/>
      <c r="CI130" s="127"/>
      <c r="CJ130" s="127"/>
      <c r="CK130" s="127"/>
    </row>
    <row r="131" spans="2:89" ht="17.25" customHeight="1">
      <c r="B131" s="790" t="s">
        <v>9</v>
      </c>
      <c r="C131" s="306" t="s">
        <v>643</v>
      </c>
      <c r="D131" s="294">
        <v>40</v>
      </c>
      <c r="E131" s="122"/>
      <c r="F131" s="826"/>
      <c r="G131" s="411" t="s">
        <v>141</v>
      </c>
      <c r="H131" s="282"/>
      <c r="I131" s="337"/>
      <c r="J131" s="127"/>
      <c r="K131" s="136"/>
      <c r="L131" s="127"/>
      <c r="M131" s="127"/>
      <c r="N131" s="127"/>
      <c r="O131" s="127"/>
      <c r="P131" s="127"/>
      <c r="Q131" s="243"/>
      <c r="R131" s="11"/>
      <c r="S131" s="11"/>
      <c r="T131" s="11"/>
      <c r="U131" s="122"/>
      <c r="V131" s="127"/>
      <c r="W131" s="127"/>
      <c r="X131" s="127"/>
      <c r="Y131" s="122"/>
      <c r="Z131" s="121"/>
      <c r="AA131" s="173"/>
      <c r="AB131" s="122"/>
      <c r="AC131" s="126"/>
      <c r="AD131" s="156"/>
      <c r="AE131" s="127"/>
      <c r="AF131" s="127"/>
      <c r="AG131" s="127"/>
      <c r="AH131" s="127"/>
      <c r="AI131" s="127"/>
      <c r="AJ131" s="127"/>
      <c r="AK131" s="127"/>
      <c r="AL131" s="127"/>
      <c r="AM131" s="122"/>
      <c r="AN131" s="122"/>
      <c r="AO131" s="127"/>
      <c r="AP131" s="127"/>
      <c r="AQ131" s="127"/>
      <c r="AR131" s="127"/>
      <c r="AS131" s="125"/>
      <c r="AT131" s="470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  <c r="BQ131" s="127"/>
      <c r="BR131" s="127"/>
      <c r="BS131" s="127"/>
      <c r="BT131" s="127"/>
      <c r="BU131" s="127"/>
      <c r="BV131" s="127"/>
      <c r="BW131" s="127"/>
      <c r="BX131" s="127"/>
      <c r="BY131" s="127"/>
      <c r="BZ131" s="127"/>
      <c r="CA131" s="127"/>
      <c r="CB131" s="127"/>
      <c r="CC131" s="127"/>
      <c r="CD131" s="127"/>
      <c r="CE131" s="127"/>
      <c r="CF131" s="127"/>
      <c r="CG131" s="127"/>
      <c r="CH131" s="127"/>
      <c r="CI131" s="127"/>
      <c r="CJ131" s="127"/>
      <c r="CK131" s="127"/>
    </row>
    <row r="132" spans="2:89" ht="14.25" customHeight="1" thickBot="1">
      <c r="B132" s="2485" t="s">
        <v>728</v>
      </c>
      <c r="C132" s="306" t="s">
        <v>736</v>
      </c>
      <c r="D132" s="473">
        <v>105</v>
      </c>
      <c r="E132" s="122"/>
      <c r="F132" s="2699" t="s">
        <v>836</v>
      </c>
      <c r="G132" s="306" t="s">
        <v>837</v>
      </c>
      <c r="H132" s="206">
        <v>60</v>
      </c>
      <c r="I132" s="264"/>
      <c r="J132" s="127"/>
      <c r="K132" s="136"/>
      <c r="L132" s="127"/>
      <c r="M132" s="127"/>
      <c r="N132" s="127"/>
      <c r="O132" s="127"/>
      <c r="P132" s="127"/>
      <c r="Q132" s="173"/>
      <c r="R132" s="11"/>
      <c r="S132" s="11"/>
      <c r="T132" s="11"/>
      <c r="U132" s="122"/>
      <c r="V132" s="127"/>
      <c r="W132" s="127"/>
      <c r="X132" s="127"/>
      <c r="Y132" s="122"/>
      <c r="Z132" s="121"/>
      <c r="AA132" s="173"/>
      <c r="AB132" s="122"/>
      <c r="AC132" s="121"/>
      <c r="AD132" s="166"/>
      <c r="AE132" s="127"/>
      <c r="AF132" s="127"/>
      <c r="AG132" s="127"/>
      <c r="AH132" s="127"/>
      <c r="AI132" s="127"/>
      <c r="AJ132" s="122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  <c r="BQ132" s="127"/>
      <c r="BR132" s="127"/>
      <c r="BS132" s="127"/>
      <c r="BT132" s="127"/>
      <c r="BU132" s="127"/>
      <c r="BV132" s="127"/>
      <c r="BW132" s="127"/>
      <c r="BX132" s="127"/>
      <c r="BY132" s="127"/>
      <c r="BZ132" s="127"/>
      <c r="CA132" s="127"/>
      <c r="CB132" s="127"/>
      <c r="CC132" s="127"/>
      <c r="CD132" s="127"/>
      <c r="CE132" s="127"/>
      <c r="CF132" s="127"/>
      <c r="CG132" s="127"/>
      <c r="CH132" s="127"/>
      <c r="CI132" s="127"/>
      <c r="CJ132" s="127"/>
      <c r="CK132" s="127"/>
    </row>
    <row r="133" spans="2:89" ht="15" customHeight="1">
      <c r="B133" s="826"/>
      <c r="C133" s="411" t="s">
        <v>141</v>
      </c>
      <c r="D133" s="282"/>
      <c r="E133" s="122"/>
      <c r="F133" s="1985" t="s">
        <v>456</v>
      </c>
      <c r="G133" s="1027" t="s">
        <v>138</v>
      </c>
      <c r="H133" s="1405">
        <v>250</v>
      </c>
      <c r="I133" s="122"/>
      <c r="J133" s="127"/>
      <c r="K133" s="136"/>
      <c r="L133" s="127"/>
      <c r="M133" s="127"/>
      <c r="N133" s="127"/>
      <c r="O133" s="127"/>
      <c r="P133" s="127"/>
      <c r="Q133" s="166"/>
      <c r="R133" s="11"/>
      <c r="S133" s="11"/>
      <c r="T133" s="11"/>
      <c r="U133" s="150"/>
      <c r="V133" s="127"/>
      <c r="W133" s="194"/>
      <c r="X133" s="127"/>
      <c r="Y133" s="122"/>
      <c r="Z133" s="121"/>
      <c r="AA133" s="166"/>
      <c r="AB133" s="122"/>
      <c r="AC133" s="121"/>
      <c r="AD133" s="173"/>
      <c r="AE133" s="127"/>
      <c r="AF133" s="127"/>
      <c r="AG133" s="127"/>
      <c r="AH133" s="128"/>
      <c r="AI133" s="122"/>
      <c r="AJ133" s="122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/>
      <c r="BQ133" s="127"/>
      <c r="BR133" s="127"/>
      <c r="BS133" s="127"/>
      <c r="BT133" s="127"/>
      <c r="BU133" s="127"/>
      <c r="BV133" s="127"/>
      <c r="BW133" s="127"/>
      <c r="BX133" s="127"/>
      <c r="BY133" s="127"/>
      <c r="BZ133" s="127"/>
      <c r="CA133" s="127"/>
      <c r="CB133" s="127"/>
      <c r="CC133" s="127"/>
      <c r="CD133" s="127"/>
      <c r="CE133" s="127"/>
      <c r="CF133" s="127"/>
      <c r="CG133" s="127"/>
      <c r="CH133" s="127"/>
      <c r="CI133" s="127"/>
      <c r="CJ133" s="127"/>
      <c r="CK133" s="127"/>
    </row>
    <row r="134" spans="2:89" ht="16.5" customHeight="1">
      <c r="B134" s="1986" t="s">
        <v>827</v>
      </c>
      <c r="C134" s="1027" t="s">
        <v>828</v>
      </c>
      <c r="D134" s="2639">
        <v>60</v>
      </c>
      <c r="E134" s="122"/>
      <c r="F134" s="352" t="s">
        <v>838</v>
      </c>
      <c r="G134" s="2659" t="s">
        <v>137</v>
      </c>
      <c r="H134" s="429"/>
      <c r="I134" s="122"/>
      <c r="J134" s="127"/>
      <c r="K134" s="136"/>
      <c r="L134" s="127"/>
      <c r="M134" s="127"/>
      <c r="N134" s="127"/>
      <c r="O134" s="127"/>
      <c r="P134" s="127"/>
      <c r="Q134" s="173"/>
      <c r="R134" s="11"/>
      <c r="S134" s="11"/>
      <c r="T134" s="11"/>
      <c r="U134" s="122"/>
      <c r="V134" s="127"/>
      <c r="W134" s="122"/>
      <c r="X134" s="127"/>
      <c r="Y134" s="127"/>
      <c r="Z134" s="127"/>
      <c r="AA134" s="127"/>
      <c r="AB134" s="122"/>
      <c r="AC134" s="121"/>
      <c r="AD134" s="173"/>
      <c r="AE134" s="127"/>
      <c r="AF134" s="127"/>
      <c r="AG134" s="127"/>
      <c r="AH134" s="128"/>
      <c r="AI134" s="122"/>
      <c r="AJ134" s="122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  <c r="BM134" s="127"/>
      <c r="BN134" s="127"/>
      <c r="BO134" s="127"/>
      <c r="BP134" s="127"/>
      <c r="BQ134" s="127"/>
      <c r="BR134" s="127"/>
      <c r="BS134" s="127"/>
      <c r="BT134" s="127"/>
      <c r="BU134" s="127"/>
      <c r="BV134" s="127"/>
      <c r="BW134" s="127"/>
      <c r="BX134" s="127"/>
      <c r="BY134" s="127"/>
      <c r="BZ134" s="127"/>
      <c r="CA134" s="127"/>
      <c r="CB134" s="127"/>
      <c r="CC134" s="127"/>
      <c r="CD134" s="127"/>
      <c r="CE134" s="127"/>
      <c r="CF134" s="127"/>
      <c r="CG134" s="127"/>
      <c r="CH134" s="127"/>
      <c r="CI134" s="127"/>
      <c r="CJ134" s="127"/>
      <c r="CK134" s="127"/>
    </row>
    <row r="135" spans="2:89" ht="16.5" customHeight="1">
      <c r="B135" s="208"/>
      <c r="C135" s="1029" t="s">
        <v>829</v>
      </c>
      <c r="D135" s="1979"/>
      <c r="E135" s="122"/>
      <c r="F135" s="300" t="s">
        <v>783</v>
      </c>
      <c r="G135" s="326" t="s">
        <v>559</v>
      </c>
      <c r="H135" s="1964" t="s">
        <v>352</v>
      </c>
      <c r="I135" s="122"/>
      <c r="J135" s="127"/>
      <c r="K135" s="136"/>
      <c r="L135" s="345"/>
      <c r="M135" s="127"/>
      <c r="N135" s="127"/>
      <c r="O135" s="127"/>
      <c r="P135" s="127"/>
      <c r="Q135" s="170"/>
      <c r="R135" s="11"/>
      <c r="S135" s="11"/>
      <c r="T135" s="11"/>
      <c r="U135" s="127"/>
      <c r="V135" s="127"/>
      <c r="W135" s="266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8"/>
      <c r="AI135" s="122"/>
      <c r="AJ135" s="122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  <c r="BA135" s="127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  <c r="BM135" s="127"/>
      <c r="BN135" s="127"/>
      <c r="BO135" s="127"/>
      <c r="BP135" s="127"/>
      <c r="BQ135" s="127"/>
      <c r="BR135" s="127"/>
      <c r="BS135" s="127"/>
      <c r="BT135" s="127"/>
      <c r="BU135" s="127"/>
      <c r="BV135" s="127"/>
      <c r="BW135" s="127"/>
      <c r="BX135" s="127"/>
      <c r="BY135" s="127"/>
      <c r="BZ135" s="127"/>
      <c r="CA135" s="127"/>
      <c r="CB135" s="127"/>
      <c r="CC135" s="127"/>
      <c r="CD135" s="127"/>
      <c r="CE135" s="127"/>
      <c r="CF135" s="127"/>
      <c r="CG135" s="127"/>
      <c r="CH135" s="127"/>
      <c r="CI135" s="127"/>
      <c r="CJ135" s="127"/>
      <c r="CK135" s="127"/>
    </row>
    <row r="136" spans="2:89" ht="15.75" customHeight="1">
      <c r="B136" s="1641" t="s">
        <v>9</v>
      </c>
      <c r="C136" s="306" t="s">
        <v>361</v>
      </c>
      <c r="D136" s="294">
        <v>52</v>
      </c>
      <c r="E136" s="122"/>
      <c r="F136" s="300" t="s">
        <v>782</v>
      </c>
      <c r="G136" s="1038" t="s">
        <v>501</v>
      </c>
      <c r="H136" s="1405">
        <v>180</v>
      </c>
      <c r="I136" s="122"/>
      <c r="J136" s="127"/>
      <c r="K136" s="2825"/>
      <c r="L136" s="127"/>
      <c r="M136" s="127"/>
      <c r="N136" s="127"/>
      <c r="O136" s="127"/>
      <c r="P136" s="127"/>
      <c r="Q136" s="173"/>
      <c r="R136" s="11"/>
      <c r="S136" s="11"/>
      <c r="T136" s="11"/>
      <c r="U136" s="127"/>
      <c r="V136" s="127"/>
      <c r="W136" s="194"/>
      <c r="X136" s="453"/>
      <c r="Y136" s="263"/>
      <c r="Z136" s="156"/>
      <c r="AA136" s="127"/>
      <c r="AB136" s="266"/>
      <c r="AC136" s="127"/>
      <c r="AD136" s="127"/>
      <c r="AE136" s="127"/>
      <c r="AF136" s="127"/>
      <c r="AG136" s="127"/>
      <c r="AH136" s="127"/>
      <c r="AI136" s="127"/>
      <c r="AJ136" s="122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  <c r="BA136" s="127"/>
      <c r="BB136" s="127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  <c r="BM136" s="127"/>
      <c r="BN136" s="127"/>
      <c r="BO136" s="127"/>
      <c r="BP136" s="127"/>
      <c r="BQ136" s="127"/>
      <c r="BR136" s="127"/>
      <c r="BS136" s="127"/>
      <c r="BT136" s="127"/>
      <c r="BU136" s="127"/>
      <c r="BV136" s="127"/>
      <c r="BW136" s="127"/>
      <c r="BX136" s="127"/>
      <c r="BY136" s="127"/>
      <c r="BZ136" s="127"/>
      <c r="CA136" s="127"/>
      <c r="CB136" s="127"/>
      <c r="CC136" s="127"/>
      <c r="CD136" s="127"/>
      <c r="CE136" s="127"/>
      <c r="CF136" s="127"/>
      <c r="CG136" s="127"/>
      <c r="CH136" s="127"/>
      <c r="CI136" s="127"/>
      <c r="CJ136" s="127"/>
      <c r="CK136" s="127"/>
    </row>
    <row r="137" spans="2:89" ht="13.5" customHeight="1">
      <c r="B137" s="1969" t="s">
        <v>825</v>
      </c>
      <c r="C137" s="306" t="s">
        <v>191</v>
      </c>
      <c r="D137" s="1783">
        <v>250</v>
      </c>
      <c r="E137" s="122"/>
      <c r="F137" s="2574" t="s">
        <v>888</v>
      </c>
      <c r="G137" s="295" t="s">
        <v>312</v>
      </c>
      <c r="H137" s="206">
        <v>200</v>
      </c>
      <c r="I137" s="128"/>
      <c r="J137" s="190"/>
      <c r="K137" s="190"/>
      <c r="L137" s="346"/>
      <c r="M137" s="127"/>
      <c r="N137" s="127"/>
      <c r="O137" s="127"/>
      <c r="P137" s="127"/>
      <c r="Q137" s="173"/>
      <c r="R137" s="11"/>
      <c r="S137" s="11"/>
      <c r="T137" s="11"/>
      <c r="U137" s="127"/>
      <c r="V137" s="127"/>
      <c r="W137" s="161"/>
      <c r="X137" s="122"/>
      <c r="Y137" s="121"/>
      <c r="Z137" s="173"/>
      <c r="AA137" s="127"/>
      <c r="AB137" s="264"/>
      <c r="AC137" s="242"/>
      <c r="AD137" s="243"/>
      <c r="AE137" s="127"/>
      <c r="AF137" s="140"/>
      <c r="AG137" s="139"/>
      <c r="AH137" s="121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/>
      <c r="AZ137" s="127"/>
      <c r="BA137" s="127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  <c r="BM137" s="127"/>
      <c r="BN137" s="127"/>
      <c r="BO137" s="127"/>
      <c r="BP137" s="127"/>
      <c r="BQ137" s="127"/>
      <c r="BR137" s="127"/>
      <c r="BS137" s="127"/>
      <c r="BT137" s="127"/>
      <c r="BU137" s="127"/>
      <c r="BV137" s="127"/>
      <c r="BW137" s="127"/>
      <c r="BX137" s="127"/>
      <c r="BY137" s="127"/>
      <c r="BZ137" s="127"/>
      <c r="CA137" s="127"/>
      <c r="CB137" s="127"/>
      <c r="CC137" s="127"/>
      <c r="CD137" s="127"/>
      <c r="CE137" s="127"/>
      <c r="CF137" s="127"/>
      <c r="CG137" s="127"/>
      <c r="CH137" s="127"/>
      <c r="CI137" s="127"/>
      <c r="CJ137" s="127"/>
      <c r="CK137" s="127"/>
    </row>
    <row r="138" spans="2:89" ht="17.25" customHeight="1">
      <c r="B138" s="195" t="s">
        <v>826</v>
      </c>
      <c r="C138" s="2705" t="s">
        <v>461</v>
      </c>
      <c r="D138" s="206">
        <v>100</v>
      </c>
      <c r="E138" s="128"/>
      <c r="F138" s="301" t="s">
        <v>9</v>
      </c>
      <c r="G138" s="306" t="s">
        <v>10</v>
      </c>
      <c r="H138" s="294">
        <v>50</v>
      </c>
      <c r="I138" s="128"/>
      <c r="J138" s="127"/>
      <c r="K138" s="136"/>
      <c r="L138" s="127"/>
      <c r="M138" s="127"/>
      <c r="N138" s="127"/>
      <c r="O138" s="127"/>
      <c r="P138" s="127"/>
      <c r="Q138" s="173"/>
      <c r="R138" s="11"/>
      <c r="S138" s="11"/>
      <c r="T138" s="11"/>
      <c r="U138" s="122"/>
      <c r="V138" s="121"/>
      <c r="W138" s="127"/>
      <c r="X138" s="125"/>
      <c r="Y138" s="126"/>
      <c r="Z138" s="156"/>
      <c r="AA138" s="127"/>
      <c r="AB138" s="122"/>
      <c r="AC138" s="135"/>
      <c r="AD138" s="170"/>
      <c r="AE138" s="137"/>
      <c r="AF138" s="127"/>
      <c r="AG138" s="127"/>
      <c r="AH138" s="122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  <c r="BM138" s="127"/>
      <c r="BN138" s="127"/>
      <c r="BO138" s="127"/>
      <c r="BP138" s="127"/>
      <c r="BQ138" s="127"/>
      <c r="BR138" s="127"/>
      <c r="BS138" s="127"/>
      <c r="BT138" s="127"/>
      <c r="BU138" s="127"/>
      <c r="BV138" s="127"/>
      <c r="BW138" s="127"/>
      <c r="BX138" s="127"/>
      <c r="BY138" s="127"/>
      <c r="BZ138" s="127"/>
      <c r="CA138" s="127"/>
      <c r="CB138" s="127"/>
      <c r="CC138" s="127"/>
      <c r="CD138" s="127"/>
      <c r="CE138" s="127"/>
      <c r="CF138" s="127"/>
      <c r="CG138" s="127"/>
      <c r="CH138" s="127"/>
      <c r="CI138" s="127"/>
      <c r="CJ138" s="127"/>
      <c r="CK138" s="127"/>
    </row>
    <row r="139" spans="2:89" ht="18" customHeight="1">
      <c r="B139" s="195" t="s">
        <v>519</v>
      </c>
      <c r="C139" s="326" t="s">
        <v>353</v>
      </c>
      <c r="D139" s="1864" t="s">
        <v>505</v>
      </c>
      <c r="E139" s="122"/>
      <c r="F139" s="301" t="s">
        <v>9</v>
      </c>
      <c r="G139" s="306" t="s">
        <v>643</v>
      </c>
      <c r="H139" s="294">
        <v>40</v>
      </c>
      <c r="I139" s="122"/>
      <c r="J139" s="137"/>
      <c r="K139" s="122"/>
      <c r="L139" s="121"/>
      <c r="M139" s="127"/>
      <c r="N139" s="127"/>
      <c r="O139" s="127"/>
      <c r="P139" s="127"/>
      <c r="Q139" s="173"/>
      <c r="R139" s="11"/>
      <c r="S139" s="11"/>
      <c r="T139" s="11"/>
      <c r="U139" s="127"/>
      <c r="V139" s="127"/>
      <c r="W139" s="127"/>
      <c r="X139" s="125"/>
      <c r="Y139" s="147"/>
      <c r="Z139" s="173"/>
      <c r="AA139" s="127"/>
      <c r="AB139" s="122"/>
      <c r="AC139" s="320"/>
      <c r="AD139" s="166"/>
      <c r="AE139" s="127"/>
      <c r="AF139" s="122"/>
      <c r="AG139" s="122"/>
      <c r="AH139" s="127"/>
      <c r="AI139" s="237"/>
      <c r="AJ139" s="127"/>
      <c r="AK139" s="122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  <c r="AW139" s="127"/>
      <c r="AX139" s="127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  <c r="BM139" s="127"/>
      <c r="BN139" s="127"/>
      <c r="BO139" s="127"/>
      <c r="BP139" s="127"/>
      <c r="BQ139" s="127"/>
      <c r="BR139" s="127"/>
      <c r="BS139" s="127"/>
      <c r="BT139" s="127"/>
      <c r="BU139" s="127"/>
      <c r="BV139" s="127"/>
      <c r="BW139" s="127"/>
      <c r="BX139" s="127"/>
      <c r="BY139" s="127"/>
      <c r="BZ139" s="127"/>
      <c r="CA139" s="127"/>
      <c r="CB139" s="127"/>
      <c r="CC139" s="127"/>
      <c r="CD139" s="127"/>
      <c r="CE139" s="127"/>
      <c r="CF139" s="127"/>
      <c r="CG139" s="127"/>
      <c r="CH139" s="127"/>
      <c r="CI139" s="127"/>
      <c r="CJ139" s="127"/>
      <c r="CK139" s="127"/>
    </row>
    <row r="140" spans="2:89" ht="18" customHeight="1" thickBot="1">
      <c r="B140" s="414" t="s">
        <v>800</v>
      </c>
      <c r="C140" s="207" t="s">
        <v>563</v>
      </c>
      <c r="D140" s="429"/>
      <c r="E140" s="125"/>
      <c r="F140" s="2485" t="s">
        <v>728</v>
      </c>
      <c r="G140" s="306" t="s">
        <v>739</v>
      </c>
      <c r="H140" s="314">
        <v>110</v>
      </c>
      <c r="I140" s="132"/>
      <c r="J140" s="137"/>
      <c r="K140" s="149"/>
      <c r="L140" s="121"/>
      <c r="M140" s="127"/>
      <c r="N140" s="127"/>
      <c r="O140" s="127"/>
      <c r="P140" s="127"/>
      <c r="Q140" s="127"/>
      <c r="R140" s="11"/>
      <c r="S140" s="11"/>
      <c r="T140" s="11"/>
      <c r="U140" s="127"/>
      <c r="V140" s="127"/>
      <c r="W140" s="127"/>
      <c r="X140" s="125"/>
      <c r="Y140" s="126"/>
      <c r="Z140" s="171"/>
      <c r="AA140" s="127"/>
      <c r="AB140" s="122"/>
      <c r="AC140" s="121"/>
      <c r="AD140" s="156"/>
      <c r="AE140" s="127"/>
      <c r="AF140" s="127"/>
      <c r="AG140" s="127"/>
      <c r="AH140" s="125"/>
      <c r="AI140" s="237"/>
      <c r="AJ140" s="127"/>
      <c r="AK140" s="122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  <c r="BM140" s="127"/>
      <c r="BN140" s="127"/>
      <c r="BO140" s="127"/>
      <c r="BP140" s="127"/>
      <c r="BQ140" s="127"/>
      <c r="BR140" s="127"/>
      <c r="BS140" s="127"/>
      <c r="BT140" s="127"/>
      <c r="BU140" s="127"/>
      <c r="BV140" s="127"/>
      <c r="BW140" s="127"/>
      <c r="BX140" s="127"/>
      <c r="BY140" s="127"/>
      <c r="BZ140" s="127"/>
      <c r="CA140" s="127"/>
      <c r="CB140" s="127"/>
      <c r="CC140" s="127"/>
      <c r="CD140" s="127"/>
      <c r="CE140" s="127"/>
      <c r="CF140" s="127"/>
      <c r="CG140" s="127"/>
      <c r="CH140" s="127"/>
      <c r="CI140" s="127"/>
      <c r="CJ140" s="127"/>
      <c r="CK140" s="127"/>
    </row>
    <row r="141" spans="2:89" ht="15" customHeight="1">
      <c r="B141" s="301" t="s">
        <v>620</v>
      </c>
      <c r="C141" s="306" t="s">
        <v>196</v>
      </c>
      <c r="D141" s="1405">
        <v>200</v>
      </c>
      <c r="E141" s="122"/>
      <c r="F141" s="826"/>
      <c r="G141" s="411" t="s">
        <v>303</v>
      </c>
      <c r="H141" s="1668"/>
      <c r="I141" s="324"/>
      <c r="J141" s="624"/>
      <c r="K141" s="127"/>
      <c r="L141" s="136"/>
      <c r="M141" s="127"/>
      <c r="N141" s="127"/>
      <c r="O141" s="127"/>
      <c r="P141" s="127"/>
      <c r="Q141" s="243"/>
      <c r="R141" s="11"/>
      <c r="S141" s="11"/>
      <c r="T141" s="11"/>
      <c r="U141" s="127"/>
      <c r="V141" s="127"/>
      <c r="W141" s="127"/>
      <c r="X141" s="125"/>
      <c r="Y141" s="126"/>
      <c r="Z141" s="171"/>
      <c r="AA141" s="127"/>
      <c r="AB141" s="122"/>
      <c r="AC141" s="121"/>
      <c r="AD141" s="156"/>
      <c r="AE141" s="122"/>
      <c r="AF141" s="135"/>
      <c r="AG141" s="238"/>
      <c r="AH141" s="127"/>
      <c r="AI141" s="127"/>
      <c r="AJ141" s="127"/>
      <c r="AK141" s="150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/>
      <c r="BN141" s="127"/>
      <c r="BO141" s="127"/>
      <c r="BP141" s="127"/>
      <c r="BQ141" s="127"/>
      <c r="BR141" s="127"/>
      <c r="BS141" s="127"/>
      <c r="BT141" s="127"/>
      <c r="BU141" s="127"/>
      <c r="BV141" s="127"/>
      <c r="BW141" s="127"/>
      <c r="BX141" s="127"/>
      <c r="BY141" s="127"/>
      <c r="BZ141" s="127"/>
      <c r="CA141" s="127"/>
      <c r="CB141" s="127"/>
      <c r="CC141" s="127"/>
      <c r="CD141" s="127"/>
      <c r="CE141" s="127"/>
      <c r="CF141" s="127"/>
      <c r="CG141" s="127"/>
      <c r="CH141" s="127"/>
      <c r="CI141" s="127"/>
      <c r="CJ141" s="127"/>
      <c r="CK141" s="127"/>
    </row>
    <row r="142" spans="2:89" ht="15.75" customHeight="1">
      <c r="B142" s="790" t="s">
        <v>9</v>
      </c>
      <c r="C142" s="306" t="s">
        <v>10</v>
      </c>
      <c r="D142" s="294">
        <v>50</v>
      </c>
      <c r="E142" s="127"/>
      <c r="F142" s="2723" t="s">
        <v>637</v>
      </c>
      <c r="G142" s="295" t="s">
        <v>639</v>
      </c>
      <c r="H142" s="315">
        <v>200</v>
      </c>
      <c r="I142" s="122"/>
      <c r="J142" s="127"/>
      <c r="K142" s="215"/>
      <c r="L142" s="127"/>
      <c r="M142" s="127"/>
      <c r="N142" s="127"/>
      <c r="O142" s="127"/>
      <c r="P142" s="127"/>
      <c r="Q142" s="173"/>
      <c r="R142" s="11"/>
      <c r="S142" s="11"/>
      <c r="T142" s="11"/>
      <c r="U142" s="127"/>
      <c r="V142" s="127"/>
      <c r="W142" s="127"/>
      <c r="X142" s="128"/>
      <c r="Y142" s="129"/>
      <c r="Z142" s="171"/>
      <c r="AA142" s="127"/>
      <c r="AB142" s="122"/>
      <c r="AC142" s="121"/>
      <c r="AD142" s="156"/>
      <c r="AE142" s="122"/>
      <c r="AF142" s="130"/>
      <c r="AG142" s="143"/>
      <c r="AH142" s="127"/>
      <c r="AI142" s="127"/>
      <c r="AJ142" s="127"/>
      <c r="AK142" s="125"/>
      <c r="AL142" s="126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  <c r="BM142" s="127"/>
      <c r="BN142" s="127"/>
      <c r="BO142" s="127"/>
      <c r="BP142" s="127"/>
      <c r="BQ142" s="127"/>
      <c r="BR142" s="127"/>
      <c r="BS142" s="127"/>
      <c r="BT142" s="127"/>
      <c r="BU142" s="127"/>
      <c r="BV142" s="127"/>
      <c r="BW142" s="127"/>
      <c r="BX142" s="127"/>
      <c r="BY142" s="127"/>
      <c r="BZ142" s="127"/>
      <c r="CA142" s="127"/>
      <c r="CB142" s="127"/>
      <c r="CC142" s="127"/>
      <c r="CD142" s="127"/>
      <c r="CE142" s="127"/>
      <c r="CF142" s="127"/>
      <c r="CG142" s="127"/>
      <c r="CH142" s="127"/>
      <c r="CI142" s="127"/>
      <c r="CJ142" s="127"/>
      <c r="CK142" s="127"/>
    </row>
    <row r="143" spans="2:89" ht="15.75" customHeight="1" thickBot="1">
      <c r="B143" s="790" t="s">
        <v>9</v>
      </c>
      <c r="C143" s="306" t="s">
        <v>643</v>
      </c>
      <c r="D143" s="294">
        <v>30</v>
      </c>
      <c r="E143" s="127"/>
      <c r="F143" s="847" t="s">
        <v>839</v>
      </c>
      <c r="G143" s="326" t="s">
        <v>341</v>
      </c>
      <c r="H143" s="2714" t="s">
        <v>511</v>
      </c>
      <c r="I143" s="132"/>
      <c r="J143" s="147"/>
      <c r="K143" s="122"/>
      <c r="L143" s="118"/>
      <c r="M143" s="127"/>
      <c r="N143" s="127"/>
      <c r="O143" s="127"/>
      <c r="P143" s="127"/>
      <c r="Q143" s="173"/>
      <c r="R143" s="11"/>
      <c r="S143" s="11"/>
      <c r="T143" s="11"/>
      <c r="U143" s="127"/>
      <c r="V143" s="127"/>
      <c r="W143" s="127"/>
      <c r="X143" s="125"/>
      <c r="Y143" s="126"/>
      <c r="Z143" s="171"/>
      <c r="AA143" s="127"/>
      <c r="AB143" s="122"/>
      <c r="AC143" s="137"/>
      <c r="AD143" s="173"/>
      <c r="AE143" s="127"/>
      <c r="AF143" s="127"/>
      <c r="AG143" s="127"/>
      <c r="AH143" s="127"/>
      <c r="AI143" s="127"/>
      <c r="AJ143" s="126"/>
      <c r="AK143" s="125"/>
      <c r="AL143" s="125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  <c r="BM143" s="127"/>
      <c r="BN143" s="127"/>
      <c r="BO143" s="127"/>
      <c r="BP143" s="127"/>
      <c r="BQ143" s="127"/>
      <c r="BR143" s="127"/>
      <c r="BS143" s="127"/>
      <c r="BT143" s="127"/>
      <c r="BU143" s="127"/>
      <c r="BV143" s="127"/>
      <c r="BW143" s="127"/>
      <c r="BX143" s="127"/>
      <c r="BY143" s="127"/>
      <c r="BZ143" s="127"/>
      <c r="CA143" s="127"/>
      <c r="CB143" s="127"/>
      <c r="CC143" s="127"/>
      <c r="CD143" s="127"/>
      <c r="CE143" s="127"/>
      <c r="CF143" s="127"/>
      <c r="CG143" s="127"/>
      <c r="CH143" s="127"/>
      <c r="CI143" s="127"/>
      <c r="CJ143" s="127"/>
      <c r="CK143" s="127"/>
    </row>
    <row r="144" spans="2:89" ht="18" customHeight="1" thickBot="1">
      <c r="B144" s="826"/>
      <c r="C144" s="411" t="s">
        <v>303</v>
      </c>
      <c r="D144" s="1668"/>
      <c r="E144" s="127"/>
      <c r="F144" s="2720" t="s">
        <v>9</v>
      </c>
      <c r="G144" s="1154" t="s">
        <v>643</v>
      </c>
      <c r="H144" s="2178">
        <v>20</v>
      </c>
      <c r="I144" s="122"/>
      <c r="J144" s="127"/>
      <c r="K144" s="122"/>
      <c r="L144" s="127"/>
      <c r="M144" s="127"/>
      <c r="N144" s="127"/>
      <c r="O144" s="127"/>
      <c r="P144" s="127"/>
      <c r="Q144" s="173"/>
      <c r="R144" s="11"/>
      <c r="S144" s="47"/>
      <c r="T144" s="11"/>
      <c r="U144" s="127"/>
      <c r="V144" s="127"/>
      <c r="W144" s="122"/>
      <c r="X144" s="122"/>
      <c r="Y144" s="121"/>
      <c r="Z144" s="173"/>
      <c r="AA144" s="127"/>
      <c r="AB144" s="122"/>
      <c r="AC144" s="121"/>
      <c r="AD144" s="156"/>
      <c r="AE144" s="127"/>
      <c r="AF144" s="127"/>
      <c r="AG144" s="127"/>
      <c r="AH144" s="127"/>
      <c r="AI144" s="127"/>
      <c r="AJ144" s="268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  <c r="BU144" s="127"/>
      <c r="BV144" s="127"/>
      <c r="BW144" s="127"/>
      <c r="BX144" s="127"/>
      <c r="BY144" s="127"/>
      <c r="BZ144" s="127"/>
      <c r="CA144" s="127"/>
      <c r="CB144" s="127"/>
      <c r="CC144" s="127"/>
      <c r="CD144" s="127"/>
      <c r="CE144" s="127"/>
      <c r="CF144" s="127"/>
      <c r="CG144" s="127"/>
      <c r="CH144" s="127"/>
      <c r="CI144" s="127"/>
      <c r="CJ144" s="127"/>
      <c r="CK144" s="127"/>
    </row>
    <row r="145" spans="2:89" ht="15" customHeight="1">
      <c r="B145" s="301" t="s">
        <v>856</v>
      </c>
      <c r="C145" s="306" t="s">
        <v>140</v>
      </c>
      <c r="D145" s="2716">
        <v>200</v>
      </c>
      <c r="E145" s="127"/>
      <c r="F145" s="137"/>
      <c r="G145" s="122"/>
      <c r="H145" s="118"/>
      <c r="I145" s="132"/>
      <c r="J145" s="2823"/>
      <c r="K145" s="122"/>
      <c r="L145" s="118"/>
      <c r="M145" s="127"/>
      <c r="N145" s="127"/>
      <c r="O145" s="127"/>
      <c r="P145" s="127"/>
      <c r="Q145" s="173"/>
      <c r="R145" s="11"/>
      <c r="S145" s="47"/>
      <c r="T145" s="11"/>
      <c r="U145" s="127"/>
      <c r="V145" s="127"/>
      <c r="W145" s="127"/>
      <c r="X145" s="137"/>
      <c r="Y145" s="122"/>
      <c r="Z145" s="118"/>
      <c r="AA145" s="127"/>
      <c r="AB145" s="122"/>
      <c r="AC145" s="121"/>
      <c r="AD145" s="156"/>
      <c r="AE145" s="127"/>
      <c r="AF145" s="127"/>
      <c r="AG145" s="127"/>
      <c r="AH145" s="127"/>
      <c r="AI145" s="127"/>
      <c r="AJ145" s="126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  <c r="BU145" s="127"/>
      <c r="BV145" s="127"/>
      <c r="BW145" s="127"/>
      <c r="BX145" s="127"/>
      <c r="BY145" s="127"/>
      <c r="BZ145" s="127"/>
      <c r="CA145" s="127"/>
      <c r="CB145" s="127"/>
      <c r="CC145" s="127"/>
      <c r="CD145" s="127"/>
      <c r="CE145" s="127"/>
      <c r="CF145" s="127"/>
      <c r="CG145" s="127"/>
      <c r="CH145" s="127"/>
      <c r="CI145" s="127"/>
      <c r="CJ145" s="127"/>
      <c r="CK145" s="127"/>
    </row>
    <row r="146" spans="2:89" ht="15.75" customHeight="1">
      <c r="B146" s="2706" t="s">
        <v>638</v>
      </c>
      <c r="C146" s="317" t="s">
        <v>427</v>
      </c>
      <c r="D146" s="2717" t="s">
        <v>516</v>
      </c>
      <c r="E146" s="264"/>
      <c r="F146" s="11"/>
      <c r="G146" s="11"/>
      <c r="H146" s="11"/>
      <c r="I146" s="251"/>
      <c r="J146" s="698"/>
      <c r="K146" s="139"/>
      <c r="L146" s="118"/>
      <c r="M146" s="127"/>
      <c r="N146" s="127"/>
      <c r="O146" s="127"/>
      <c r="P146" s="127"/>
      <c r="Q146" s="173"/>
      <c r="R146" s="11"/>
      <c r="S146" s="47"/>
      <c r="T146" s="11"/>
      <c r="U146" s="118"/>
      <c r="V146" s="127"/>
      <c r="W146" s="194"/>
      <c r="X146" s="150"/>
      <c r="Y146" s="127"/>
      <c r="Z146" s="127"/>
      <c r="AA146" s="127"/>
      <c r="AB146" s="122"/>
      <c r="AC146" s="129"/>
      <c r="AD146" s="171"/>
      <c r="AE146" s="122"/>
      <c r="AF146" s="121"/>
      <c r="AG146" s="166"/>
      <c r="AH146" s="127"/>
      <c r="AI146" s="127"/>
      <c r="AJ146" s="126"/>
      <c r="AK146" s="127"/>
      <c r="AL146" s="127"/>
      <c r="AM146" s="125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  <c r="BU146" s="127"/>
      <c r="BV146" s="127"/>
      <c r="BW146" s="127"/>
      <c r="BX146" s="127"/>
      <c r="BY146" s="127"/>
      <c r="BZ146" s="127"/>
      <c r="CA146" s="127"/>
      <c r="CB146" s="127"/>
      <c r="CC146" s="127"/>
      <c r="CD146" s="127"/>
      <c r="CE146" s="127"/>
      <c r="CF146" s="127"/>
      <c r="CG146" s="127"/>
      <c r="CH146" s="127"/>
      <c r="CI146" s="127"/>
      <c r="CJ146" s="127"/>
      <c r="CK146" s="127"/>
    </row>
    <row r="147" spans="2:89" ht="14.25" customHeight="1" thickBot="1">
      <c r="B147" s="1246" t="s">
        <v>9</v>
      </c>
      <c r="C147" s="1154" t="s">
        <v>643</v>
      </c>
      <c r="D147" s="2718">
        <v>20</v>
      </c>
      <c r="E147" s="128"/>
      <c r="I147" s="264"/>
      <c r="J147" s="137"/>
      <c r="K147" s="122"/>
      <c r="L147" s="118"/>
      <c r="M147" s="127"/>
      <c r="N147" s="127"/>
      <c r="O147" s="127"/>
      <c r="P147" s="127"/>
      <c r="Q147" s="127"/>
      <c r="R147" s="11"/>
      <c r="S147" s="11"/>
      <c r="T147" s="11"/>
      <c r="U147" s="125"/>
      <c r="V147" s="127"/>
      <c r="W147" s="127"/>
      <c r="X147" s="122"/>
      <c r="Y147" s="121"/>
      <c r="Z147" s="173"/>
      <c r="AA147" s="127"/>
      <c r="AB147" s="127"/>
      <c r="AC147" s="127"/>
      <c r="AD147" s="127"/>
      <c r="AE147" s="122"/>
      <c r="AF147" s="121"/>
      <c r="AG147" s="166"/>
      <c r="AH147" s="127"/>
      <c r="AI147" s="127"/>
      <c r="AJ147" s="143"/>
      <c r="AK147" s="127"/>
      <c r="AL147" s="127"/>
      <c r="AM147" s="127"/>
      <c r="AN147" s="242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  <c r="BU147" s="127"/>
      <c r="BV147" s="127"/>
      <c r="BW147" s="127"/>
      <c r="BX147" s="127"/>
      <c r="BY147" s="127"/>
      <c r="BZ147" s="127"/>
      <c r="CA147" s="127"/>
      <c r="CB147" s="127"/>
      <c r="CC147" s="127"/>
      <c r="CD147" s="127"/>
      <c r="CE147" s="127"/>
      <c r="CF147" s="127"/>
      <c r="CG147" s="127"/>
      <c r="CH147" s="127"/>
      <c r="CI147" s="127"/>
      <c r="CJ147" s="127"/>
      <c r="CK147" s="127"/>
    </row>
    <row r="148" spans="2:89" ht="15.75" customHeight="1">
      <c r="B148" s="137"/>
      <c r="C148" s="122"/>
      <c r="D148" s="116"/>
      <c r="E148" s="128"/>
      <c r="I148" s="125"/>
      <c r="J148" s="125"/>
      <c r="K148" s="135"/>
      <c r="L148" s="127"/>
      <c r="M148" s="127"/>
      <c r="N148" s="127"/>
      <c r="O148" s="127"/>
      <c r="P148" s="127"/>
      <c r="Q148" s="127"/>
      <c r="R148" s="11"/>
      <c r="S148" s="11"/>
      <c r="T148" s="11"/>
      <c r="U148" s="125"/>
      <c r="V148" s="127"/>
      <c r="W148" s="127"/>
      <c r="X148" s="122"/>
      <c r="Y148" s="121"/>
      <c r="Z148" s="173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39"/>
      <c r="AN148" s="125"/>
      <c r="AO148" s="125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  <c r="BU148" s="127"/>
      <c r="BV148" s="127"/>
      <c r="BW148" s="127"/>
      <c r="BX148" s="127"/>
      <c r="BY148" s="127"/>
      <c r="BZ148" s="127"/>
      <c r="CA148" s="127"/>
      <c r="CB148" s="127"/>
      <c r="CC148" s="127"/>
      <c r="CD148" s="127"/>
      <c r="CE148" s="127"/>
      <c r="CF148" s="127"/>
      <c r="CG148" s="127"/>
      <c r="CH148" s="127"/>
      <c r="CI148" s="127"/>
      <c r="CJ148" s="127"/>
      <c r="CK148" s="127"/>
    </row>
    <row r="149" spans="2:89" ht="18" customHeight="1">
      <c r="B149" s="56"/>
      <c r="C149" s="135"/>
      <c r="D149" s="115"/>
      <c r="E149" s="128"/>
      <c r="I149" s="125"/>
      <c r="J149" s="138"/>
      <c r="K149" s="122"/>
      <c r="L149" s="118"/>
      <c r="M149" s="127"/>
      <c r="N149" s="127"/>
      <c r="O149" s="127"/>
      <c r="P149" s="127"/>
      <c r="Q149" s="127"/>
      <c r="R149" s="11"/>
      <c r="S149" s="11"/>
      <c r="T149" s="11"/>
      <c r="U149" s="125"/>
      <c r="V149" s="127"/>
      <c r="W149" s="127"/>
      <c r="X149" s="122"/>
      <c r="Y149" s="121"/>
      <c r="Z149" s="173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2"/>
      <c r="AK149" s="122"/>
      <c r="AL149" s="122"/>
      <c r="AM149" s="122"/>
      <c r="AN149" s="122"/>
      <c r="AO149" s="122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  <c r="BU149" s="127"/>
      <c r="BV149" s="127"/>
      <c r="BW149" s="127"/>
      <c r="BX149" s="127"/>
      <c r="BY149" s="127"/>
      <c r="BZ149" s="127"/>
      <c r="CA149" s="127"/>
      <c r="CB149" s="127"/>
      <c r="CC149" s="127"/>
      <c r="CD149" s="127"/>
      <c r="CE149" s="127"/>
      <c r="CF149" s="127"/>
      <c r="CG149" s="127"/>
      <c r="CH149" s="127"/>
      <c r="CI149" s="127"/>
      <c r="CJ149" s="127"/>
      <c r="CK149" s="127"/>
    </row>
    <row r="150" spans="2:89" ht="16.5" customHeight="1">
      <c r="B150" s="752"/>
      <c r="C150" s="136"/>
      <c r="D150" s="11"/>
      <c r="E150" s="128"/>
      <c r="I150" s="127"/>
      <c r="J150" s="138"/>
      <c r="K150" s="122"/>
      <c r="L150" s="118"/>
      <c r="M150" s="127"/>
      <c r="N150" s="127"/>
      <c r="O150" s="127"/>
      <c r="P150" s="127"/>
      <c r="Q150" s="127"/>
      <c r="R150" s="11"/>
      <c r="S150" s="11"/>
      <c r="T150" s="11"/>
      <c r="U150" s="122"/>
      <c r="V150" s="127"/>
      <c r="W150" s="127"/>
      <c r="X150" s="122"/>
      <c r="Y150" s="121"/>
      <c r="Z150" s="173"/>
      <c r="AA150" s="127"/>
      <c r="AB150" s="127"/>
      <c r="AC150" s="127"/>
      <c r="AD150" s="127"/>
      <c r="AE150" s="122"/>
      <c r="AF150" s="320"/>
      <c r="AG150" s="166"/>
      <c r="AH150" s="127"/>
      <c r="AI150" s="127"/>
      <c r="AJ150" s="122"/>
      <c r="AK150" s="122"/>
      <c r="AL150" s="122"/>
      <c r="AM150" s="122"/>
      <c r="AN150" s="125"/>
      <c r="AO150" s="126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  <c r="BU150" s="127"/>
      <c r="BV150" s="127"/>
      <c r="BW150" s="127"/>
      <c r="BX150" s="127"/>
      <c r="BY150" s="127"/>
      <c r="BZ150" s="127"/>
      <c r="CA150" s="127"/>
      <c r="CB150" s="127"/>
      <c r="CC150" s="127"/>
      <c r="CD150" s="127"/>
      <c r="CE150" s="127"/>
      <c r="CF150" s="127"/>
      <c r="CG150" s="127"/>
      <c r="CH150" s="127"/>
      <c r="CI150" s="127"/>
      <c r="CJ150" s="127"/>
      <c r="CK150" s="127"/>
    </row>
    <row r="151" spans="2:89" ht="15" customHeight="1">
      <c r="B151" s="41"/>
      <c r="C151" s="122"/>
      <c r="D151" s="15"/>
      <c r="E151" s="128"/>
      <c r="F151" s="11"/>
      <c r="G151" s="11"/>
      <c r="H151" s="11"/>
      <c r="I151" s="127"/>
      <c r="J151" s="141"/>
      <c r="K151" s="122"/>
      <c r="L151" s="118"/>
      <c r="M151" s="127"/>
      <c r="N151" s="127"/>
      <c r="O151" s="127"/>
      <c r="P151" s="127"/>
      <c r="Q151" s="127"/>
      <c r="R151" s="11"/>
      <c r="S151" s="47"/>
      <c r="T151" s="11"/>
      <c r="U151" s="122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8"/>
      <c r="AK151" s="128"/>
      <c r="AL151" s="122"/>
      <c r="AM151" s="122"/>
      <c r="AN151" s="122"/>
      <c r="AO151" s="121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  <c r="BU151" s="127"/>
      <c r="BV151" s="127"/>
      <c r="BW151" s="127"/>
      <c r="BX151" s="127"/>
      <c r="BY151" s="127"/>
      <c r="BZ151" s="127"/>
      <c r="CA151" s="127"/>
      <c r="CB151" s="127"/>
      <c r="CC151" s="127"/>
      <c r="CD151" s="127"/>
      <c r="CE151" s="127"/>
      <c r="CF151" s="127"/>
      <c r="CG151" s="127"/>
      <c r="CH151" s="127"/>
      <c r="CI151" s="127"/>
      <c r="CJ151" s="127"/>
      <c r="CK151" s="127"/>
    </row>
    <row r="152" spans="2:89" ht="17.25" customHeight="1">
      <c r="E152" s="127"/>
      <c r="F152" s="11"/>
      <c r="G152" s="11"/>
      <c r="H152" s="11"/>
      <c r="I152" s="264"/>
      <c r="J152" s="148"/>
      <c r="K152" s="215"/>
      <c r="L152" s="127"/>
      <c r="M152" s="127"/>
      <c r="N152" s="127"/>
      <c r="O152" s="127"/>
      <c r="P152" s="127"/>
      <c r="Q152" s="127"/>
      <c r="R152" s="11"/>
      <c r="S152" s="47"/>
      <c r="T152" s="11"/>
      <c r="U152" s="122"/>
      <c r="V152" s="127"/>
      <c r="W152" s="127"/>
      <c r="X152" s="242"/>
      <c r="Y152" s="338"/>
      <c r="Z152" s="242"/>
      <c r="AA152" s="338"/>
      <c r="AB152" s="127"/>
      <c r="AC152" s="125"/>
      <c r="AD152" s="237"/>
      <c r="AE152" s="127"/>
      <c r="AF152" s="127"/>
      <c r="AG152" s="127"/>
      <c r="AH152" s="127"/>
      <c r="AI152" s="127"/>
      <c r="AJ152" s="128"/>
      <c r="AK152" s="269"/>
      <c r="AL152" s="127"/>
      <c r="AM152" s="127"/>
      <c r="AN152" s="122"/>
      <c r="AO152" s="121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  <c r="BU152" s="127"/>
      <c r="BV152" s="127"/>
      <c r="BW152" s="127"/>
      <c r="BX152" s="127"/>
      <c r="BY152" s="127"/>
      <c r="BZ152" s="127"/>
      <c r="CA152" s="127"/>
      <c r="CB152" s="127"/>
      <c r="CC152" s="127"/>
      <c r="CD152" s="127"/>
      <c r="CE152" s="127"/>
      <c r="CF152" s="127"/>
      <c r="CG152" s="127"/>
      <c r="CH152" s="127"/>
      <c r="CI152" s="127"/>
      <c r="CJ152" s="127"/>
      <c r="CK152" s="127"/>
    </row>
    <row r="153" spans="2:89" ht="17.25" customHeight="1">
      <c r="E153" s="624"/>
      <c r="F153" s="11"/>
      <c r="G153" s="11"/>
      <c r="H153" s="11"/>
      <c r="I153" s="125"/>
      <c r="J153" s="148"/>
      <c r="K153" s="135"/>
      <c r="L153" s="401"/>
      <c r="M153" s="127"/>
      <c r="N153" s="127"/>
      <c r="O153" s="127"/>
      <c r="P153" s="127"/>
      <c r="Q153" s="127"/>
      <c r="R153" s="11"/>
      <c r="S153" s="47"/>
      <c r="T153" s="11"/>
      <c r="U153" s="122"/>
      <c r="V153" s="127"/>
      <c r="W153" s="122"/>
      <c r="X153" s="121"/>
      <c r="Y153" s="166"/>
      <c r="Z153" s="460"/>
      <c r="AA153" s="458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2"/>
      <c r="AO153" s="121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  <c r="BU153" s="127"/>
      <c r="BV153" s="127"/>
      <c r="BW153" s="127"/>
      <c r="BX153" s="127"/>
      <c r="BY153" s="127"/>
      <c r="BZ153" s="127"/>
      <c r="CA153" s="127"/>
      <c r="CB153" s="127"/>
      <c r="CC153" s="127"/>
      <c r="CD153" s="127"/>
      <c r="CE153" s="127"/>
      <c r="CF153" s="127"/>
      <c r="CG153" s="127"/>
      <c r="CH153" s="127"/>
      <c r="CI153" s="127"/>
      <c r="CJ153" s="127"/>
      <c r="CK153" s="127"/>
    </row>
    <row r="154" spans="2:89" ht="16.5" customHeight="1">
      <c r="E154" s="264"/>
      <c r="F154" s="11"/>
      <c r="G154" s="11"/>
      <c r="H154" s="11"/>
      <c r="I154" s="122"/>
      <c r="J154" s="127"/>
      <c r="K154" s="135"/>
      <c r="L154" s="127"/>
      <c r="M154" s="127"/>
      <c r="N154" s="127"/>
      <c r="O154" s="127"/>
      <c r="P154" s="127"/>
      <c r="Q154" s="127"/>
      <c r="R154" s="11"/>
      <c r="S154" s="47"/>
      <c r="T154" s="11"/>
      <c r="U154" s="122"/>
      <c r="V154" s="127"/>
      <c r="W154" s="122"/>
      <c r="X154" s="121"/>
      <c r="Y154" s="166"/>
      <c r="Z154" s="215"/>
      <c r="AA154" s="458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32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  <c r="BU154" s="127"/>
      <c r="BV154" s="127"/>
      <c r="BW154" s="127"/>
      <c r="BX154" s="127"/>
      <c r="BY154" s="127"/>
      <c r="BZ154" s="127"/>
      <c r="CA154" s="127"/>
      <c r="CB154" s="127"/>
      <c r="CC154" s="127"/>
      <c r="CD154" s="127"/>
      <c r="CE154" s="127"/>
      <c r="CF154" s="127"/>
      <c r="CG154" s="127"/>
      <c r="CH154" s="127"/>
      <c r="CI154" s="127"/>
      <c r="CJ154" s="127"/>
      <c r="CK154" s="127"/>
    </row>
    <row r="155" spans="2:89" ht="13.5" customHeight="1">
      <c r="E155" s="122"/>
      <c r="F155" s="11"/>
      <c r="G155" s="11"/>
      <c r="H155" s="11"/>
      <c r="I155" s="122"/>
      <c r="J155" s="138"/>
      <c r="K155" s="122"/>
      <c r="L155" s="118"/>
      <c r="M155" s="127"/>
      <c r="N155" s="127"/>
      <c r="O155" s="127"/>
      <c r="P155" s="127"/>
      <c r="Q155" s="127"/>
      <c r="R155" s="11"/>
      <c r="S155" s="47"/>
      <c r="T155" s="11"/>
      <c r="U155" s="122"/>
      <c r="V155" s="127"/>
      <c r="W155" s="122"/>
      <c r="X155" s="121"/>
      <c r="Y155" s="166"/>
      <c r="Z155" s="215"/>
      <c r="AA155" s="458"/>
      <c r="AB155" s="127"/>
      <c r="AC155" s="127"/>
      <c r="AD155" s="127"/>
      <c r="AE155" s="122"/>
      <c r="AF155" s="121"/>
      <c r="AG155" s="173"/>
      <c r="AH155" s="127"/>
      <c r="AI155" s="127"/>
      <c r="AJ155" s="121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  <c r="BU155" s="127"/>
      <c r="BV155" s="127"/>
      <c r="BW155" s="127"/>
      <c r="BX155" s="127"/>
      <c r="BY155" s="127"/>
      <c r="BZ155" s="127"/>
      <c r="CA155" s="127"/>
      <c r="CB155" s="127"/>
      <c r="CC155" s="127"/>
      <c r="CD155" s="127"/>
      <c r="CE155" s="127"/>
      <c r="CF155" s="127"/>
      <c r="CG155" s="127"/>
      <c r="CH155" s="127"/>
      <c r="CI155" s="127"/>
      <c r="CJ155" s="127"/>
      <c r="CK155" s="127"/>
    </row>
    <row r="156" spans="2:89" ht="16.5" customHeight="1">
      <c r="E156" s="122"/>
      <c r="F156" s="11"/>
      <c r="G156" s="11"/>
      <c r="H156" s="11"/>
      <c r="I156" s="127"/>
      <c r="J156" s="2824"/>
      <c r="K156" s="122"/>
      <c r="L156" s="401"/>
      <c r="M156" s="127"/>
      <c r="N156" s="127"/>
      <c r="O156" s="127"/>
      <c r="P156" s="127"/>
      <c r="Q156" s="127"/>
      <c r="R156" s="11"/>
      <c r="S156" s="47"/>
      <c r="T156" s="11"/>
      <c r="U156" s="122"/>
      <c r="V156" s="127"/>
      <c r="W156" s="122"/>
      <c r="X156" s="342"/>
      <c r="Y156" s="343"/>
      <c r="Z156" s="215"/>
      <c r="AA156" s="458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  <c r="BA156" s="127"/>
      <c r="BB156" s="127"/>
      <c r="BC156" s="127"/>
      <c r="BD156" s="127"/>
      <c r="BE156" s="127"/>
      <c r="BF156" s="127"/>
      <c r="BG156" s="127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  <c r="BU156" s="127"/>
      <c r="BV156" s="127"/>
      <c r="BW156" s="127"/>
      <c r="BX156" s="127"/>
      <c r="BY156" s="127"/>
      <c r="BZ156" s="127"/>
      <c r="CA156" s="127"/>
      <c r="CB156" s="127"/>
      <c r="CC156" s="127"/>
      <c r="CD156" s="127"/>
      <c r="CE156" s="127"/>
      <c r="CF156" s="127"/>
      <c r="CG156" s="127"/>
      <c r="CH156" s="127"/>
      <c r="CI156" s="127"/>
      <c r="CJ156" s="127"/>
      <c r="CK156" s="127"/>
    </row>
    <row r="157" spans="2:89" ht="14.25" customHeight="1">
      <c r="E157" s="122"/>
      <c r="F157" s="11"/>
      <c r="G157" s="11"/>
      <c r="H157" s="11"/>
      <c r="I157" s="169"/>
      <c r="J157" s="137"/>
      <c r="K157" s="122"/>
      <c r="L157" s="118"/>
      <c r="M157" s="127"/>
      <c r="N157" s="127"/>
      <c r="O157" s="127"/>
      <c r="P157" s="127"/>
      <c r="Q157" s="127"/>
      <c r="R157" s="11"/>
      <c r="S157" s="47"/>
      <c r="T157" s="11"/>
      <c r="U157" s="122"/>
      <c r="V157" s="259"/>
      <c r="W157" s="122"/>
      <c r="X157" s="342"/>
      <c r="Y157" s="343"/>
      <c r="Z157" s="215"/>
      <c r="AA157" s="458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  <c r="BU157" s="127"/>
      <c r="BV157" s="127"/>
      <c r="BW157" s="127"/>
      <c r="BX157" s="127"/>
      <c r="BY157" s="127"/>
      <c r="BZ157" s="127"/>
      <c r="CA157" s="127"/>
      <c r="CB157" s="127"/>
      <c r="CC157" s="127"/>
      <c r="CD157" s="127"/>
      <c r="CE157" s="127"/>
      <c r="CF157" s="127"/>
      <c r="CG157" s="127"/>
      <c r="CH157" s="127"/>
      <c r="CI157" s="127"/>
      <c r="CJ157" s="127"/>
      <c r="CK157" s="127"/>
    </row>
    <row r="158" spans="2:89" ht="17.25" customHeight="1">
      <c r="E158" s="122"/>
      <c r="F158" s="11"/>
      <c r="G158" s="11"/>
      <c r="H158" s="11"/>
      <c r="I158" s="169"/>
      <c r="J158" s="148"/>
      <c r="K158" s="122"/>
      <c r="L158" s="127"/>
      <c r="M158" s="127"/>
      <c r="N158" s="127"/>
      <c r="O158" s="127"/>
      <c r="P158" s="121"/>
      <c r="Q158" s="127"/>
      <c r="R158" s="11"/>
      <c r="S158" s="47"/>
      <c r="T158" s="11"/>
      <c r="U158" s="150"/>
      <c r="V158" s="127"/>
      <c r="W158" s="122"/>
      <c r="X158" s="320"/>
      <c r="Y158" s="166"/>
      <c r="Z158" s="215"/>
      <c r="AA158" s="458"/>
      <c r="AB158" s="127"/>
      <c r="AC158" s="127"/>
      <c r="AD158" s="127"/>
      <c r="AE158" s="122"/>
      <c r="AF158" s="129"/>
      <c r="AG158" s="171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  <c r="BU158" s="127"/>
      <c r="BV158" s="127"/>
      <c r="BW158" s="127"/>
      <c r="BX158" s="127"/>
      <c r="BY158" s="127"/>
      <c r="BZ158" s="127"/>
      <c r="CA158" s="127"/>
      <c r="CB158" s="127"/>
      <c r="CC158" s="127"/>
      <c r="CD158" s="127"/>
      <c r="CE158" s="127"/>
      <c r="CF158" s="127"/>
      <c r="CG158" s="127"/>
      <c r="CH158" s="127"/>
      <c r="CI158" s="127"/>
      <c r="CJ158" s="127"/>
      <c r="CK158" s="127"/>
    </row>
    <row r="159" spans="2:89" ht="15" customHeight="1">
      <c r="E159" s="122"/>
      <c r="F159" s="11"/>
      <c r="G159" s="11"/>
      <c r="H159" s="11"/>
      <c r="I159" s="264"/>
      <c r="J159" s="137"/>
      <c r="K159" s="122"/>
      <c r="L159" s="137"/>
      <c r="M159" s="127"/>
      <c r="N159" s="127"/>
      <c r="O159" s="127"/>
      <c r="P159" s="127"/>
      <c r="Q159" s="127"/>
      <c r="R159" s="11"/>
      <c r="S159" s="47"/>
      <c r="T159" s="11"/>
      <c r="U159" s="127"/>
      <c r="V159" s="127"/>
      <c r="W159" s="122"/>
      <c r="X159" s="121"/>
      <c r="Y159" s="166"/>
      <c r="Z159" s="215"/>
      <c r="AA159" s="458"/>
      <c r="AB159" s="127"/>
      <c r="AC159" s="127"/>
      <c r="AD159" s="127"/>
      <c r="AE159" s="122"/>
      <c r="AF159" s="129"/>
      <c r="AG159" s="171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  <c r="AW159" s="127"/>
      <c r="AX159" s="127"/>
      <c r="AY159" s="127"/>
      <c r="AZ159" s="127"/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  <c r="BU159" s="127"/>
      <c r="BV159" s="127"/>
      <c r="BW159" s="127"/>
      <c r="BX159" s="127"/>
      <c r="BY159" s="127"/>
      <c r="BZ159" s="127"/>
      <c r="CA159" s="127"/>
      <c r="CB159" s="127"/>
      <c r="CC159" s="127"/>
      <c r="CD159" s="127"/>
      <c r="CE159" s="127"/>
      <c r="CF159" s="127"/>
      <c r="CG159" s="127"/>
      <c r="CH159" s="127"/>
      <c r="CI159" s="127"/>
      <c r="CJ159" s="127"/>
      <c r="CK159" s="127"/>
    </row>
    <row r="160" spans="2:89" ht="12.75" customHeight="1">
      <c r="E160" s="122"/>
      <c r="F160" s="11"/>
      <c r="G160" s="11"/>
      <c r="H160" s="11"/>
      <c r="I160" s="122"/>
      <c r="J160" s="148"/>
      <c r="K160" s="122"/>
      <c r="L160" s="127"/>
      <c r="M160" s="127"/>
      <c r="N160" s="127"/>
      <c r="O160" s="127"/>
      <c r="P160" s="127"/>
      <c r="Q160" s="127"/>
      <c r="R160" s="11"/>
      <c r="S160" s="47"/>
      <c r="T160" s="11"/>
      <c r="U160" s="127"/>
      <c r="V160" s="127"/>
      <c r="W160" s="125"/>
      <c r="X160" s="121"/>
      <c r="Y160" s="156"/>
      <c r="Z160" s="215"/>
      <c r="AA160" s="458"/>
      <c r="AB160" s="127"/>
      <c r="AC160" s="127"/>
      <c r="AD160" s="127"/>
      <c r="AE160" s="127"/>
      <c r="AF160" s="127"/>
      <c r="AG160" s="122"/>
      <c r="AH160" s="121"/>
      <c r="AI160" s="122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  <c r="AW160" s="127"/>
      <c r="AX160" s="127"/>
      <c r="AY160" s="127"/>
      <c r="AZ160" s="127"/>
      <c r="BA160" s="127"/>
      <c r="BB160" s="127"/>
      <c r="BC160" s="127"/>
      <c r="BD160" s="127"/>
      <c r="BE160" s="127"/>
      <c r="BF160" s="127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  <c r="BU160" s="127"/>
      <c r="BV160" s="127"/>
      <c r="BW160" s="127"/>
      <c r="BX160" s="127"/>
      <c r="BY160" s="127"/>
      <c r="BZ160" s="127"/>
      <c r="CA160" s="127"/>
      <c r="CB160" s="127"/>
      <c r="CC160" s="127"/>
      <c r="CD160" s="127"/>
      <c r="CE160" s="127"/>
      <c r="CF160" s="127"/>
      <c r="CG160" s="127"/>
      <c r="CH160" s="127"/>
      <c r="CI160" s="127"/>
      <c r="CJ160" s="127"/>
      <c r="CK160" s="127"/>
    </row>
    <row r="161" spans="2:89" ht="12.75" customHeight="1">
      <c r="E161" s="122"/>
      <c r="F161" s="11"/>
      <c r="G161" s="11"/>
      <c r="H161" s="11"/>
      <c r="I161" s="122"/>
      <c r="J161" s="1367"/>
      <c r="K161" s="122"/>
      <c r="L161" s="116"/>
      <c r="M161" s="127"/>
      <c r="N161" s="127"/>
      <c r="O161" s="127"/>
      <c r="P161" s="127"/>
      <c r="Q161" s="127"/>
      <c r="R161" s="11"/>
      <c r="S161" s="47"/>
      <c r="T161" s="11"/>
      <c r="U161" s="127"/>
      <c r="V161" s="127"/>
      <c r="W161" s="122"/>
      <c r="X161" s="121"/>
      <c r="Y161" s="173"/>
      <c r="Z161" s="460"/>
      <c r="AA161" s="458"/>
      <c r="AB161" s="127"/>
      <c r="AC161" s="127"/>
      <c r="AD161" s="127"/>
      <c r="AE161" s="223"/>
      <c r="AF161" s="127"/>
      <c r="AG161" s="127"/>
      <c r="AH161" s="121"/>
      <c r="AI161" s="125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</row>
    <row r="162" spans="2:89" ht="15" customHeight="1">
      <c r="E162" s="128"/>
      <c r="F162" s="11"/>
      <c r="G162" s="11"/>
      <c r="H162" s="11"/>
      <c r="I162" s="122"/>
      <c r="J162" s="127"/>
      <c r="K162" s="122"/>
      <c r="L162" s="127"/>
      <c r="M162" s="127"/>
      <c r="N162" s="127"/>
      <c r="O162" s="127"/>
      <c r="P162" s="127"/>
      <c r="Q162" s="127"/>
      <c r="R162" s="11"/>
      <c r="S162" s="47"/>
      <c r="T162" s="11"/>
      <c r="U162" s="127"/>
      <c r="V162" s="127"/>
      <c r="W162" s="122"/>
      <c r="X162" s="121"/>
      <c r="Y162" s="173"/>
      <c r="Z162" s="215"/>
      <c r="AA162" s="458"/>
      <c r="AB162" s="127"/>
      <c r="AC162" s="127"/>
      <c r="AD162" s="127"/>
      <c r="AE162" s="194"/>
      <c r="AF162" s="242"/>
      <c r="AG162" s="338"/>
      <c r="AH162" s="121"/>
      <c r="AI162" s="127"/>
      <c r="AJ162" s="127"/>
      <c r="AK162" s="240"/>
      <c r="AL162" s="240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27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  <c r="BU162" s="127"/>
      <c r="BV162" s="127"/>
      <c r="BW162" s="127"/>
      <c r="BX162" s="127"/>
      <c r="BY162" s="127"/>
      <c r="BZ162" s="127"/>
      <c r="CA162" s="127"/>
      <c r="CB162" s="127"/>
      <c r="CC162" s="127"/>
      <c r="CD162" s="127"/>
      <c r="CE162" s="127"/>
      <c r="CF162" s="127"/>
      <c r="CG162" s="127"/>
      <c r="CH162" s="127"/>
      <c r="CI162" s="127"/>
      <c r="CJ162" s="127"/>
      <c r="CK162" s="127"/>
    </row>
    <row r="163" spans="2:89" ht="14.25" customHeight="1">
      <c r="E163" s="125"/>
      <c r="F163" s="11"/>
      <c r="G163" s="11"/>
      <c r="H163" s="11"/>
      <c r="I163" s="122"/>
      <c r="J163" s="138"/>
      <c r="K163" s="122"/>
      <c r="L163" s="118"/>
      <c r="M163" s="127"/>
      <c r="N163" s="127"/>
      <c r="O163" s="127"/>
      <c r="P163" s="127"/>
      <c r="Q163" s="127"/>
      <c r="R163" s="11"/>
      <c r="S163" s="47"/>
      <c r="T163" s="11"/>
      <c r="U163" s="122"/>
      <c r="V163" s="121"/>
      <c r="W163" s="122"/>
      <c r="X163" s="121"/>
      <c r="Y163" s="173"/>
      <c r="Z163" s="215"/>
      <c r="AA163" s="458"/>
      <c r="AB163" s="127"/>
      <c r="AC163" s="127"/>
      <c r="AD163" s="127"/>
      <c r="AE163" s="122"/>
      <c r="AF163" s="121"/>
      <c r="AG163" s="166"/>
      <c r="AH163" s="121"/>
      <c r="AI163" s="127"/>
      <c r="AJ163" s="127"/>
      <c r="AK163" s="240"/>
      <c r="AL163" s="240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  <c r="BU163" s="127"/>
      <c r="BV163" s="127"/>
      <c r="BW163" s="127"/>
      <c r="BX163" s="127"/>
      <c r="BY163" s="127"/>
      <c r="BZ163" s="127"/>
      <c r="CA163" s="127"/>
      <c r="CB163" s="127"/>
      <c r="CC163" s="127"/>
      <c r="CD163" s="127"/>
      <c r="CE163" s="127"/>
      <c r="CF163" s="127"/>
      <c r="CG163" s="127"/>
      <c r="CH163" s="127"/>
      <c r="CI163" s="127"/>
      <c r="CJ163" s="127"/>
      <c r="CK163" s="127"/>
    </row>
    <row r="164" spans="2:89" ht="13.5" customHeight="1">
      <c r="E164" s="122"/>
      <c r="F164" s="11"/>
      <c r="G164" s="11"/>
      <c r="H164" s="11"/>
      <c r="I164" s="128"/>
      <c r="J164" s="138"/>
      <c r="K164" s="122"/>
      <c r="L164" s="118"/>
      <c r="M164" s="127"/>
      <c r="N164" s="127"/>
      <c r="O164" s="127"/>
      <c r="P164" s="127"/>
      <c r="Q164" s="127"/>
      <c r="R164" s="11"/>
      <c r="S164" s="47"/>
      <c r="T164" s="11"/>
      <c r="U164" s="127"/>
      <c r="V164" s="127"/>
      <c r="W164" s="122"/>
      <c r="X164" s="126"/>
      <c r="Y164" s="156"/>
      <c r="Z164" s="215"/>
      <c r="AA164" s="458"/>
      <c r="AB164" s="127"/>
      <c r="AC164" s="127"/>
      <c r="AD164" s="127"/>
      <c r="AE164" s="127"/>
      <c r="AF164" s="127"/>
      <c r="AG164" s="127"/>
      <c r="AH164" s="122"/>
      <c r="AI164" s="122"/>
      <c r="AJ164" s="127"/>
      <c r="AK164" s="240"/>
      <c r="AL164" s="240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/>
      <c r="BC164" s="127"/>
      <c r="BD164" s="127"/>
      <c r="BE164" s="127"/>
      <c r="BF164" s="127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  <c r="BU164" s="127"/>
      <c r="BV164" s="127"/>
      <c r="BW164" s="127"/>
      <c r="BX164" s="127"/>
      <c r="BY164" s="127"/>
      <c r="BZ164" s="127"/>
      <c r="CA164" s="127"/>
      <c r="CB164" s="127"/>
      <c r="CC164" s="127"/>
      <c r="CD164" s="127"/>
      <c r="CE164" s="127"/>
      <c r="CF164" s="127"/>
      <c r="CG164" s="127"/>
      <c r="CH164" s="127"/>
      <c r="CI164" s="127"/>
      <c r="CJ164" s="127"/>
      <c r="CK164" s="127"/>
    </row>
    <row r="165" spans="2:89" ht="13.5" customHeight="1">
      <c r="E165" s="128"/>
      <c r="F165" s="11"/>
      <c r="G165" s="11"/>
      <c r="H165" s="11"/>
      <c r="I165" s="128"/>
      <c r="J165" s="127"/>
      <c r="K165" s="136"/>
      <c r="L165" s="127"/>
      <c r="M165" s="127"/>
      <c r="N165" s="127"/>
      <c r="O165" s="127"/>
      <c r="P165" s="127"/>
      <c r="Q165" s="122"/>
      <c r="R165" s="11"/>
      <c r="S165" s="47"/>
      <c r="T165" s="11"/>
      <c r="U165" s="127"/>
      <c r="V165" s="127"/>
      <c r="W165" s="122"/>
      <c r="X165" s="267"/>
      <c r="Y165" s="344"/>
      <c r="Z165" s="215"/>
      <c r="AA165" s="458"/>
      <c r="AB165" s="127"/>
      <c r="AC165" s="127"/>
      <c r="AD165" s="127"/>
      <c r="AE165" s="127"/>
      <c r="AF165" s="127"/>
      <c r="AG165" s="127"/>
      <c r="AH165" s="122"/>
      <c r="AI165" s="122"/>
      <c r="AJ165" s="127"/>
      <c r="AK165" s="122"/>
      <c r="AL165" s="122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/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  <c r="BU165" s="127"/>
      <c r="BV165" s="127"/>
      <c r="BW165" s="127"/>
      <c r="BX165" s="127"/>
      <c r="BY165" s="127"/>
      <c r="BZ165" s="127"/>
      <c r="CA165" s="127"/>
      <c r="CB165" s="127"/>
      <c r="CC165" s="127"/>
      <c r="CD165" s="127"/>
      <c r="CE165" s="127"/>
      <c r="CF165" s="127"/>
      <c r="CG165" s="127"/>
      <c r="CH165" s="127"/>
      <c r="CI165" s="127"/>
      <c r="CJ165" s="127"/>
      <c r="CK165" s="127"/>
    </row>
    <row r="166" spans="2:89" ht="12.75" customHeight="1">
      <c r="E166" s="128"/>
      <c r="F166" s="11"/>
      <c r="G166" s="11"/>
      <c r="H166" s="11"/>
      <c r="I166" s="128"/>
      <c r="J166" s="127"/>
      <c r="K166" s="136"/>
      <c r="L166" s="127"/>
      <c r="M166" s="127"/>
      <c r="N166" s="127"/>
      <c r="O166" s="127"/>
      <c r="P166" s="127"/>
      <c r="Q166" s="338"/>
      <c r="R166" s="11"/>
      <c r="S166" s="47"/>
      <c r="T166" s="11"/>
      <c r="U166" s="127"/>
      <c r="V166" s="127"/>
      <c r="W166" s="122"/>
      <c r="X166" s="228"/>
      <c r="Y166" s="459"/>
      <c r="Z166" s="215"/>
      <c r="AA166" s="458"/>
      <c r="AB166" s="127"/>
      <c r="AC166" s="127"/>
      <c r="AD166" s="127"/>
      <c r="AE166" s="127"/>
      <c r="AF166" s="127"/>
      <c r="AG166" s="127"/>
      <c r="AH166" s="223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  <c r="BU166" s="127"/>
      <c r="BV166" s="127"/>
      <c r="BW166" s="127"/>
      <c r="BX166" s="127"/>
      <c r="BY166" s="127"/>
      <c r="BZ166" s="127"/>
      <c r="CA166" s="127"/>
      <c r="CB166" s="127"/>
      <c r="CC166" s="127"/>
      <c r="CD166" s="127"/>
      <c r="CE166" s="127"/>
      <c r="CF166" s="127"/>
      <c r="CG166" s="127"/>
      <c r="CH166" s="127"/>
      <c r="CI166" s="127"/>
      <c r="CJ166" s="127"/>
      <c r="CK166" s="127"/>
    </row>
    <row r="167" spans="2:89" ht="14.25" customHeight="1">
      <c r="E167" s="122"/>
      <c r="F167" s="141"/>
      <c r="G167" s="122"/>
      <c r="H167" s="118"/>
      <c r="I167" s="125"/>
      <c r="J167" s="127"/>
      <c r="K167" s="136"/>
      <c r="L167" s="127"/>
      <c r="M167" s="127"/>
      <c r="N167" s="127"/>
      <c r="O167" s="127"/>
      <c r="P167" s="127"/>
      <c r="Q167" s="173"/>
      <c r="R167" s="11"/>
      <c r="S167" s="47"/>
      <c r="T167" s="11"/>
      <c r="U167" s="127"/>
      <c r="V167" s="127"/>
      <c r="W167" s="125"/>
      <c r="X167" s="228"/>
      <c r="Y167" s="459"/>
      <c r="Z167" s="215"/>
      <c r="AA167" s="458"/>
      <c r="AB167" s="127"/>
      <c r="AC167" s="127"/>
      <c r="AD167" s="127"/>
      <c r="AE167" s="127"/>
      <c r="AF167" s="127"/>
      <c r="AG167" s="127"/>
      <c r="AH167" s="122"/>
      <c r="AI167" s="121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  <c r="BU167" s="127"/>
      <c r="BV167" s="127"/>
      <c r="BW167" s="127"/>
      <c r="BX167" s="127"/>
      <c r="BY167" s="127"/>
      <c r="BZ167" s="127"/>
      <c r="CA167" s="127"/>
      <c r="CB167" s="127"/>
      <c r="CC167" s="127"/>
      <c r="CD167" s="127"/>
      <c r="CE167" s="127"/>
      <c r="CF167" s="127"/>
      <c r="CG167" s="127"/>
      <c r="CH167" s="127"/>
      <c r="CI167" s="127"/>
      <c r="CJ167" s="127"/>
      <c r="CK167" s="127"/>
    </row>
    <row r="168" spans="2:89" ht="14.25" customHeight="1">
      <c r="E168" s="127"/>
      <c r="F168" s="11"/>
      <c r="G168" s="136"/>
      <c r="H168" s="11"/>
      <c r="I168" s="122"/>
      <c r="J168" s="127"/>
      <c r="K168" s="136"/>
      <c r="L168" s="127"/>
      <c r="M168" s="127"/>
      <c r="N168" s="127"/>
      <c r="O168" s="127"/>
      <c r="P168" s="127"/>
      <c r="Q168" s="156"/>
      <c r="R168" s="11"/>
      <c r="S168" s="47"/>
      <c r="T168" s="11"/>
      <c r="U168" s="127"/>
      <c r="V168" s="127"/>
      <c r="W168" s="125"/>
      <c r="X168" s="228"/>
      <c r="Y168" s="459"/>
      <c r="Z168" s="215"/>
      <c r="AA168" s="458"/>
      <c r="AB168" s="127"/>
      <c r="AC168" s="127"/>
      <c r="AD168" s="127"/>
      <c r="AE168" s="149"/>
      <c r="AF168" s="121"/>
      <c r="AG168" s="245"/>
      <c r="AH168" s="122"/>
      <c r="AI168" s="121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  <c r="BU168" s="127"/>
      <c r="BV168" s="127"/>
      <c r="BW168" s="127"/>
      <c r="BX168" s="127"/>
      <c r="BY168" s="127"/>
      <c r="BZ168" s="127"/>
      <c r="CA168" s="127"/>
      <c r="CB168" s="127"/>
      <c r="CC168" s="127"/>
      <c r="CD168" s="127"/>
      <c r="CE168" s="127"/>
      <c r="CF168" s="127"/>
      <c r="CG168" s="127"/>
      <c r="CH168" s="127"/>
      <c r="CI168" s="127"/>
      <c r="CJ168" s="127"/>
      <c r="CK168" s="127"/>
    </row>
    <row r="169" spans="2:89" ht="15" customHeight="1">
      <c r="E169" s="127"/>
      <c r="F169" s="11"/>
      <c r="G169" s="136"/>
      <c r="H169" s="11"/>
      <c r="I169" s="248"/>
      <c r="J169" s="127"/>
      <c r="K169" s="136"/>
      <c r="L169" s="127"/>
      <c r="M169" s="127"/>
      <c r="N169" s="127"/>
      <c r="O169" s="127"/>
      <c r="P169" s="127"/>
      <c r="Q169" s="173"/>
      <c r="R169" s="11"/>
      <c r="S169" s="627"/>
      <c r="T169" s="11"/>
      <c r="U169" s="127"/>
      <c r="V169" s="127"/>
      <c r="W169" s="125"/>
      <c r="X169" s="228"/>
      <c r="Y169" s="459"/>
      <c r="Z169" s="215"/>
      <c r="AA169" s="458"/>
      <c r="AB169" s="127"/>
      <c r="AC169" s="127"/>
      <c r="AD169" s="127"/>
      <c r="AE169" s="125"/>
      <c r="AF169" s="121"/>
      <c r="AG169" s="166"/>
      <c r="AH169" s="122"/>
      <c r="AI169" s="121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  <c r="BU169" s="127"/>
      <c r="BV169" s="127"/>
      <c r="BW169" s="127"/>
      <c r="BX169" s="127"/>
      <c r="BY169" s="127"/>
      <c r="BZ169" s="127"/>
      <c r="CA169" s="127"/>
      <c r="CB169" s="127"/>
      <c r="CC169" s="127"/>
      <c r="CD169" s="127"/>
      <c r="CE169" s="127"/>
      <c r="CF169" s="127"/>
      <c r="CG169" s="127"/>
      <c r="CH169" s="127"/>
      <c r="CI169" s="127"/>
      <c r="CJ169" s="127"/>
      <c r="CK169" s="127"/>
    </row>
    <row r="170" spans="2:89" ht="15" customHeight="1">
      <c r="B170" s="11"/>
      <c r="C170" s="47"/>
      <c r="D170" s="11"/>
      <c r="E170" s="127"/>
      <c r="F170" s="11"/>
      <c r="G170" s="47"/>
      <c r="H170" s="11"/>
      <c r="I170" s="122"/>
      <c r="J170" s="148"/>
      <c r="K170" s="215"/>
      <c r="L170" s="189"/>
      <c r="M170" s="127"/>
      <c r="N170" s="127"/>
      <c r="O170" s="127"/>
      <c r="P170" s="127"/>
      <c r="Q170" s="173"/>
      <c r="R170" s="11"/>
      <c r="S170" s="47"/>
      <c r="T170" s="11"/>
      <c r="U170" s="127"/>
      <c r="V170" s="127"/>
      <c r="W170" s="125"/>
      <c r="X170" s="228"/>
      <c r="Y170" s="459"/>
      <c r="Z170" s="215"/>
      <c r="AA170" s="458"/>
      <c r="AB170" s="127"/>
      <c r="AC170" s="127"/>
      <c r="AD170" s="127"/>
      <c r="AE170" s="127"/>
      <c r="AF170" s="127"/>
      <c r="AG170" s="127"/>
      <c r="AH170" s="122"/>
      <c r="AI170" s="121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  <c r="BU170" s="127"/>
      <c r="BV170" s="127"/>
      <c r="BW170" s="127"/>
      <c r="BX170" s="127"/>
      <c r="BY170" s="127"/>
      <c r="BZ170" s="127"/>
      <c r="CA170" s="127"/>
      <c r="CB170" s="127"/>
      <c r="CC170" s="127"/>
      <c r="CD170" s="127"/>
      <c r="CE170" s="127"/>
      <c r="CF170" s="127"/>
      <c r="CG170" s="127"/>
      <c r="CH170" s="127"/>
      <c r="CI170" s="127"/>
      <c r="CJ170" s="127"/>
      <c r="CK170" s="127"/>
    </row>
    <row r="171" spans="2:89" ht="15" customHeight="1">
      <c r="B171" s="627"/>
      <c r="C171" s="628"/>
      <c r="D171" s="11"/>
      <c r="E171" s="127"/>
      <c r="F171" s="11"/>
      <c r="G171" s="136"/>
      <c r="H171" s="11"/>
      <c r="I171" s="125"/>
      <c r="J171" s="137"/>
      <c r="K171" s="122"/>
      <c r="L171" s="116"/>
      <c r="M171" s="127"/>
      <c r="N171" s="127"/>
      <c r="O171" s="127"/>
      <c r="P171" s="127"/>
      <c r="Q171" s="244"/>
      <c r="R171" s="11"/>
      <c r="S171" s="47"/>
      <c r="T171" s="619"/>
      <c r="U171" s="127"/>
      <c r="V171" s="127"/>
      <c r="W171" s="125"/>
      <c r="X171" s="228"/>
      <c r="Y171" s="459"/>
      <c r="Z171" s="215"/>
      <c r="AA171" s="458"/>
      <c r="AB171" s="127"/>
      <c r="AC171" s="127"/>
      <c r="AD171" s="127"/>
      <c r="AE171" s="122"/>
      <c r="AF171" s="121"/>
      <c r="AG171" s="121"/>
      <c r="AH171" s="128"/>
      <c r="AI171" s="129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</row>
    <row r="172" spans="2:89" ht="18" customHeight="1">
      <c r="B172" s="3"/>
      <c r="C172" s="3"/>
      <c r="D172" s="629"/>
      <c r="E172" s="127"/>
      <c r="F172" s="11"/>
      <c r="G172" s="136"/>
      <c r="H172" s="11"/>
      <c r="I172" s="122"/>
      <c r="J172" s="125"/>
      <c r="K172" s="135"/>
      <c r="L172" s="116"/>
      <c r="M172" s="127"/>
      <c r="N172" s="127"/>
      <c r="O172" s="127"/>
      <c r="P172" s="127"/>
      <c r="Q172" s="171"/>
      <c r="R172" s="11"/>
      <c r="S172" s="47"/>
      <c r="T172" s="11"/>
      <c r="U172" s="127"/>
      <c r="V172" s="127"/>
      <c r="W172" s="125"/>
      <c r="X172" s="126"/>
      <c r="Y172" s="156"/>
      <c r="Z172" s="125"/>
      <c r="AA172" s="116"/>
      <c r="AB172" s="127"/>
      <c r="AC172" s="127"/>
      <c r="AD172" s="127"/>
      <c r="AE172" s="127"/>
      <c r="AF172" s="127"/>
      <c r="AG172" s="126"/>
      <c r="AH172" s="128"/>
      <c r="AI172" s="129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  <c r="BU172" s="127"/>
      <c r="BV172" s="127"/>
      <c r="BW172" s="127"/>
      <c r="BX172" s="127"/>
      <c r="BY172" s="127"/>
      <c r="BZ172" s="127"/>
      <c r="CA172" s="127"/>
      <c r="CB172" s="127"/>
      <c r="CC172" s="127"/>
      <c r="CD172" s="127"/>
      <c r="CE172" s="127"/>
      <c r="CF172" s="127"/>
      <c r="CG172" s="127"/>
      <c r="CH172" s="127"/>
      <c r="CI172" s="127"/>
      <c r="CJ172" s="127"/>
      <c r="CK172" s="127"/>
    </row>
    <row r="173" spans="2:89" ht="14.25" customHeight="1">
      <c r="B173" s="137"/>
      <c r="C173" s="122"/>
      <c r="D173" s="121"/>
      <c r="E173" s="127"/>
      <c r="F173" s="11"/>
      <c r="G173" s="47"/>
      <c r="H173" s="11"/>
      <c r="I173" s="127"/>
      <c r="J173" s="800"/>
      <c r="K173" s="136"/>
      <c r="L173" s="127"/>
      <c r="M173" s="127"/>
      <c r="N173" s="127"/>
      <c r="O173" s="127"/>
      <c r="P173" s="127"/>
      <c r="Q173" s="173"/>
      <c r="R173" s="3"/>
      <c r="S173" s="3"/>
      <c r="T173" s="629"/>
      <c r="U173" s="127"/>
      <c r="V173" s="127"/>
      <c r="W173" s="125"/>
      <c r="X173" s="126"/>
      <c r="Y173" s="156"/>
      <c r="Z173" s="125"/>
      <c r="AA173" s="126"/>
      <c r="AB173" s="156"/>
      <c r="AC173" s="127"/>
      <c r="AD173" s="127"/>
      <c r="AE173" s="223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  <c r="BU173" s="127"/>
      <c r="BV173" s="127"/>
      <c r="BW173" s="127"/>
      <c r="BX173" s="127"/>
      <c r="BY173" s="127"/>
      <c r="BZ173" s="127"/>
      <c r="CA173" s="127"/>
      <c r="CB173" s="127"/>
      <c r="CC173" s="127"/>
      <c r="CD173" s="127"/>
      <c r="CE173" s="127"/>
      <c r="CF173" s="127"/>
      <c r="CG173" s="127"/>
      <c r="CH173" s="127"/>
      <c r="CI173" s="127"/>
      <c r="CJ173" s="127"/>
      <c r="CK173" s="127"/>
    </row>
    <row r="174" spans="2:89" ht="15" customHeight="1">
      <c r="B174" s="137"/>
      <c r="C174" s="127"/>
      <c r="D174" s="121"/>
      <c r="E174" s="127"/>
      <c r="F174" s="11"/>
      <c r="G174" s="47"/>
      <c r="H174" s="11"/>
      <c r="I174" s="127"/>
      <c r="J174" s="137"/>
      <c r="K174" s="122"/>
      <c r="L174" s="118"/>
      <c r="M174" s="127"/>
      <c r="N174" s="127"/>
      <c r="O174" s="127"/>
      <c r="P174" s="127"/>
      <c r="Q174" s="173"/>
      <c r="R174" s="11"/>
      <c r="S174" s="47"/>
      <c r="T174" s="11"/>
      <c r="U174" s="127"/>
      <c r="V174" s="127"/>
      <c r="W174" s="125"/>
      <c r="X174" s="126"/>
      <c r="Y174" s="156"/>
      <c r="Z174" s="125"/>
      <c r="AA174" s="126"/>
      <c r="AB174" s="156"/>
      <c r="AC174" s="127"/>
      <c r="AD174" s="127"/>
      <c r="AE174" s="194"/>
      <c r="AF174" s="242"/>
      <c r="AG174" s="338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  <c r="BU174" s="127"/>
      <c r="BV174" s="127"/>
      <c r="BW174" s="127"/>
      <c r="BX174" s="127"/>
      <c r="BY174" s="127"/>
      <c r="BZ174" s="127"/>
      <c r="CA174" s="127"/>
      <c r="CB174" s="127"/>
      <c r="CC174" s="127"/>
      <c r="CD174" s="127"/>
      <c r="CE174" s="127"/>
      <c r="CF174" s="127"/>
      <c r="CG174" s="127"/>
      <c r="CH174" s="127"/>
      <c r="CI174" s="127"/>
      <c r="CJ174" s="127"/>
      <c r="CK174" s="127"/>
    </row>
    <row r="175" spans="2:89" ht="14.25" customHeight="1">
      <c r="B175" s="11"/>
      <c r="C175" s="47"/>
      <c r="D175" s="11"/>
      <c r="E175" s="11"/>
      <c r="F175" s="11"/>
      <c r="G175" s="47"/>
      <c r="H175" s="11"/>
      <c r="I175" s="127"/>
      <c r="J175" s="127"/>
      <c r="K175" s="136"/>
      <c r="L175" s="127"/>
      <c r="M175" s="127"/>
      <c r="N175" s="127"/>
      <c r="O175" s="127"/>
      <c r="P175" s="135"/>
      <c r="Q175" s="173"/>
      <c r="R175" s="41"/>
      <c r="S175" s="122"/>
      <c r="T175" s="14"/>
      <c r="U175" s="127"/>
      <c r="V175" s="127"/>
      <c r="W175" s="125"/>
      <c r="X175" s="126"/>
      <c r="Y175" s="156"/>
      <c r="Z175" s="127"/>
      <c r="AA175" s="127"/>
      <c r="AB175" s="127"/>
      <c r="AC175" s="127"/>
      <c r="AD175" s="127"/>
      <c r="AE175" s="122"/>
      <c r="AF175" s="121"/>
      <c r="AG175" s="166"/>
      <c r="AH175" s="137"/>
      <c r="AI175" s="122"/>
      <c r="AJ175" s="118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  <c r="BU175" s="127"/>
      <c r="BV175" s="127"/>
      <c r="BW175" s="127"/>
      <c r="BX175" s="127"/>
      <c r="BY175" s="127"/>
      <c r="BZ175" s="127"/>
      <c r="CA175" s="127"/>
      <c r="CB175" s="127"/>
      <c r="CC175" s="127"/>
      <c r="CD175" s="127"/>
      <c r="CE175" s="127"/>
      <c r="CF175" s="127"/>
      <c r="CG175" s="127"/>
      <c r="CH175" s="127"/>
      <c r="CI175" s="127"/>
      <c r="CJ175" s="127"/>
      <c r="CK175" s="127"/>
    </row>
    <row r="176" spans="2:89" ht="17.25" customHeight="1">
      <c r="B176" s="11"/>
      <c r="C176" s="47"/>
      <c r="D176" s="11"/>
      <c r="E176" s="11"/>
      <c r="F176" s="11"/>
      <c r="G176" s="47"/>
      <c r="H176" s="11"/>
      <c r="I176" s="127"/>
      <c r="J176" s="127"/>
      <c r="K176" s="136"/>
      <c r="L176" s="127"/>
      <c r="M176" s="127"/>
      <c r="N176" s="127"/>
      <c r="O176" s="127"/>
      <c r="P176" s="121"/>
      <c r="Q176" s="244"/>
      <c r="R176" s="41"/>
      <c r="S176" s="127"/>
      <c r="T176" s="14"/>
      <c r="U176" s="127"/>
      <c r="V176" s="127"/>
      <c r="W176" s="122"/>
      <c r="X176" s="126"/>
      <c r="Y176" s="156"/>
      <c r="Z176" s="250"/>
      <c r="AA176" s="127"/>
      <c r="AB176" s="127"/>
      <c r="AC176" s="127"/>
      <c r="AD176" s="127"/>
      <c r="AE176" s="122"/>
      <c r="AF176" s="121"/>
      <c r="AG176" s="173"/>
      <c r="AH176" s="139"/>
      <c r="AI176" s="122"/>
      <c r="AJ176" s="189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  <c r="BA176" s="127"/>
      <c r="BB176" s="127"/>
      <c r="BC176" s="127"/>
      <c r="BD176" s="127"/>
      <c r="BE176" s="127"/>
      <c r="BF176" s="127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  <c r="BU176" s="127"/>
      <c r="BV176" s="127"/>
      <c r="BW176" s="127"/>
      <c r="BX176" s="127"/>
      <c r="BY176" s="127"/>
      <c r="BZ176" s="127"/>
      <c r="CA176" s="127"/>
      <c r="CB176" s="127"/>
      <c r="CC176" s="127"/>
      <c r="CD176" s="127"/>
      <c r="CE176" s="127"/>
      <c r="CF176" s="127"/>
      <c r="CG176" s="127"/>
      <c r="CH176" s="127"/>
      <c r="CI176" s="127"/>
      <c r="CJ176" s="127"/>
      <c r="CK176" s="127"/>
    </row>
    <row r="177" spans="2:89">
      <c r="B177" s="11"/>
      <c r="C177" s="47"/>
      <c r="D177" s="11"/>
      <c r="E177" s="11"/>
      <c r="F177" s="11"/>
      <c r="G177" s="47"/>
      <c r="H177" s="11"/>
      <c r="I177" s="127"/>
      <c r="J177" s="127"/>
      <c r="K177" s="136"/>
      <c r="L177" s="127"/>
      <c r="M177" s="127"/>
      <c r="N177" s="127"/>
      <c r="O177" s="127"/>
      <c r="P177" s="121"/>
      <c r="Q177" s="173"/>
      <c r="R177" s="11"/>
      <c r="S177" s="11"/>
      <c r="T177" s="11"/>
      <c r="U177" s="118"/>
      <c r="V177" s="127"/>
      <c r="W177" s="128"/>
      <c r="X177" s="129"/>
      <c r="Y177" s="171"/>
      <c r="Z177" s="194"/>
      <c r="AA177" s="242"/>
      <c r="AB177" s="264"/>
      <c r="AC177" s="127"/>
      <c r="AD177" s="127"/>
      <c r="AE177" s="122"/>
      <c r="AF177" s="121"/>
      <c r="AG177" s="173"/>
      <c r="AH177" s="122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  <c r="BU177" s="127"/>
      <c r="BV177" s="127"/>
      <c r="BW177" s="127"/>
      <c r="BX177" s="127"/>
      <c r="BY177" s="127"/>
      <c r="BZ177" s="127"/>
      <c r="CA177" s="127"/>
      <c r="CB177" s="127"/>
      <c r="CC177" s="127"/>
      <c r="CD177" s="127"/>
      <c r="CE177" s="127"/>
      <c r="CF177" s="127"/>
      <c r="CG177" s="127"/>
      <c r="CH177" s="127"/>
      <c r="CI177" s="127"/>
      <c r="CJ177" s="127"/>
      <c r="CK177" s="127"/>
    </row>
    <row r="178" spans="2:89" ht="12.75" customHeight="1">
      <c r="B178" s="11"/>
      <c r="C178" s="47"/>
      <c r="D178" s="11"/>
      <c r="E178" s="11"/>
      <c r="F178" s="11"/>
      <c r="G178" s="136"/>
      <c r="H178" s="11"/>
      <c r="I178" s="127"/>
      <c r="J178" s="127"/>
      <c r="K178" s="136"/>
      <c r="L178" s="127"/>
      <c r="M178" s="127"/>
      <c r="N178" s="127"/>
      <c r="O178" s="127"/>
      <c r="P178" s="121"/>
      <c r="Q178" s="127"/>
      <c r="R178" s="11"/>
      <c r="S178" s="11"/>
      <c r="T178" s="11"/>
      <c r="U178" s="125"/>
      <c r="V178" s="127"/>
      <c r="W178" s="122"/>
      <c r="X178" s="121"/>
      <c r="Y178" s="166"/>
      <c r="Z178" s="125"/>
      <c r="AA178" s="126"/>
      <c r="AB178" s="156"/>
      <c r="AC178" s="127"/>
      <c r="AD178" s="127"/>
      <c r="AE178" s="122"/>
      <c r="AF178" s="121"/>
      <c r="AG178" s="173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  <c r="BU178" s="127"/>
      <c r="BV178" s="127"/>
      <c r="BW178" s="127"/>
      <c r="BX178" s="127"/>
      <c r="BY178" s="127"/>
      <c r="BZ178" s="127"/>
      <c r="CA178" s="127"/>
      <c r="CB178" s="127"/>
      <c r="CC178" s="127"/>
      <c r="CD178" s="127"/>
      <c r="CE178" s="127"/>
      <c r="CF178" s="127"/>
      <c r="CG178" s="127"/>
      <c r="CH178" s="127"/>
      <c r="CI178" s="127"/>
      <c r="CJ178" s="127"/>
      <c r="CK178" s="127"/>
    </row>
    <row r="179" spans="2:89" ht="15" customHeight="1">
      <c r="B179" s="11"/>
      <c r="C179" s="47"/>
      <c r="D179" s="11"/>
      <c r="E179" s="11"/>
      <c r="F179" s="11"/>
      <c r="G179" s="136"/>
      <c r="H179" s="11"/>
      <c r="I179" s="127"/>
      <c r="J179" s="127"/>
      <c r="K179" s="136"/>
      <c r="L179" s="127"/>
      <c r="M179" s="127"/>
      <c r="N179" s="127"/>
      <c r="O179" s="127"/>
      <c r="P179" s="121"/>
      <c r="Q179" s="243"/>
      <c r="R179" s="11"/>
      <c r="S179" s="11"/>
      <c r="T179" s="11"/>
      <c r="U179" s="125"/>
      <c r="V179" s="127"/>
      <c r="W179" s="127"/>
      <c r="X179" s="127"/>
      <c r="Y179" s="127"/>
      <c r="Z179" s="125"/>
      <c r="AA179" s="121"/>
      <c r="AB179" s="173"/>
      <c r="AC179" s="116"/>
      <c r="AD179" s="127"/>
      <c r="AE179" s="122"/>
      <c r="AF179" s="121"/>
      <c r="AG179" s="166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  <c r="BU179" s="127"/>
      <c r="BV179" s="127"/>
      <c r="BW179" s="127"/>
      <c r="BX179" s="127"/>
      <c r="BY179" s="127"/>
      <c r="BZ179" s="127"/>
      <c r="CA179" s="127"/>
      <c r="CB179" s="127"/>
      <c r="CC179" s="127"/>
      <c r="CD179" s="127"/>
      <c r="CE179" s="127"/>
      <c r="CF179" s="127"/>
      <c r="CG179" s="127"/>
      <c r="CH179" s="127"/>
      <c r="CI179" s="127"/>
      <c r="CJ179" s="127"/>
      <c r="CK179" s="127"/>
    </row>
    <row r="180" spans="2:89" ht="15.75" customHeight="1">
      <c r="B180" s="11"/>
      <c r="C180" s="47"/>
      <c r="D180" s="11"/>
      <c r="E180" s="11"/>
      <c r="F180" s="11"/>
      <c r="G180" s="47"/>
      <c r="H180" s="11"/>
      <c r="I180" s="127"/>
      <c r="J180" s="127"/>
      <c r="K180" s="136"/>
      <c r="L180" s="127"/>
      <c r="M180" s="127"/>
      <c r="N180" s="127"/>
      <c r="O180" s="127"/>
      <c r="P180" s="127"/>
      <c r="Q180" s="127"/>
      <c r="R180" s="11"/>
      <c r="S180" s="11"/>
      <c r="T180" s="11"/>
      <c r="U180" s="125"/>
      <c r="V180" s="127"/>
      <c r="W180" s="125"/>
      <c r="X180" s="126"/>
      <c r="Y180" s="156"/>
      <c r="Z180" s="127"/>
      <c r="AA180" s="253"/>
      <c r="AB180" s="143"/>
      <c r="AC180" s="143"/>
      <c r="AD180" s="127"/>
      <c r="AE180" s="149"/>
      <c r="AF180" s="121"/>
      <c r="AG180" s="245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  <c r="BU180" s="127"/>
      <c r="BV180" s="127"/>
      <c r="BW180" s="127"/>
      <c r="BX180" s="127"/>
      <c r="BY180" s="127"/>
      <c r="BZ180" s="127"/>
      <c r="CA180" s="127"/>
      <c r="CB180" s="127"/>
      <c r="CC180" s="127"/>
      <c r="CD180" s="127"/>
      <c r="CE180" s="127"/>
      <c r="CF180" s="127"/>
      <c r="CG180" s="127"/>
      <c r="CH180" s="127"/>
      <c r="CI180" s="127"/>
      <c r="CJ180" s="127"/>
      <c r="CK180" s="127"/>
    </row>
    <row r="181" spans="2:89" ht="15" customHeight="1">
      <c r="B181" s="11"/>
      <c r="C181" s="47"/>
      <c r="D181" s="11"/>
      <c r="E181" s="11"/>
      <c r="F181" s="11"/>
      <c r="G181" s="47"/>
      <c r="H181" s="11"/>
      <c r="I181" s="127"/>
      <c r="J181" s="127"/>
      <c r="K181" s="136"/>
      <c r="L181" s="127"/>
      <c r="M181" s="127"/>
      <c r="N181" s="127"/>
      <c r="O181" s="127"/>
      <c r="P181" s="127"/>
      <c r="Q181" s="127"/>
      <c r="R181" s="11"/>
      <c r="S181" s="11"/>
      <c r="T181" s="11"/>
      <c r="U181" s="122"/>
      <c r="V181" s="127"/>
      <c r="W181" s="125"/>
      <c r="X181" s="126"/>
      <c r="Y181" s="156"/>
      <c r="Z181" s="127"/>
      <c r="AA181" s="264"/>
      <c r="AB181" s="242"/>
      <c r="AC181" s="243"/>
      <c r="AD181" s="127"/>
      <c r="AE181" s="125"/>
      <c r="AF181" s="121"/>
      <c r="AG181" s="166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7"/>
      <c r="CC181" s="127"/>
      <c r="CD181" s="127"/>
      <c r="CE181" s="127"/>
      <c r="CF181" s="127"/>
      <c r="CG181" s="127"/>
      <c r="CH181" s="127"/>
      <c r="CI181" s="127"/>
      <c r="CJ181" s="127"/>
      <c r="CK181" s="127"/>
    </row>
    <row r="182" spans="2:89" ht="15.75" customHeight="1">
      <c r="B182" s="11"/>
      <c r="C182" s="47"/>
      <c r="D182" s="11"/>
      <c r="E182" s="11"/>
      <c r="F182" s="11"/>
      <c r="G182" s="47"/>
      <c r="H182" s="11"/>
      <c r="I182" s="127"/>
      <c r="J182" s="127"/>
      <c r="K182" s="136"/>
      <c r="L182" s="127"/>
      <c r="M182" s="127"/>
      <c r="N182" s="127"/>
      <c r="O182" s="127"/>
      <c r="P182" s="116"/>
      <c r="Q182" s="127"/>
      <c r="R182" s="11"/>
      <c r="S182" s="11"/>
      <c r="T182" s="11"/>
      <c r="U182" s="122"/>
      <c r="V182" s="127"/>
      <c r="W182" s="125"/>
      <c r="X182" s="126"/>
      <c r="Y182" s="156"/>
      <c r="Z182" s="127"/>
      <c r="AA182" s="125"/>
      <c r="AB182" s="126"/>
      <c r="AC182" s="156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7"/>
      <c r="AY182" s="127"/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  <c r="BU182" s="127"/>
      <c r="BV182" s="127"/>
      <c r="BW182" s="127"/>
      <c r="BX182" s="127"/>
      <c r="BY182" s="127"/>
      <c r="BZ182" s="127"/>
      <c r="CA182" s="127"/>
      <c r="CB182" s="127"/>
      <c r="CC182" s="127"/>
      <c r="CD182" s="127"/>
      <c r="CE182" s="127"/>
      <c r="CF182" s="127"/>
      <c r="CG182" s="127"/>
      <c r="CH182" s="127"/>
      <c r="CI182" s="127"/>
      <c r="CJ182" s="127"/>
      <c r="CK182" s="127"/>
    </row>
    <row r="183" spans="2:89">
      <c r="B183" s="11"/>
      <c r="C183" s="47"/>
      <c r="D183" s="11"/>
      <c r="E183" s="11"/>
      <c r="F183" s="11"/>
      <c r="G183" s="47"/>
      <c r="H183" s="11"/>
      <c r="I183" s="127"/>
      <c r="J183" s="127"/>
      <c r="K183" s="136"/>
      <c r="L183" s="127"/>
      <c r="M183" s="127"/>
      <c r="N183" s="127"/>
      <c r="O183" s="127"/>
      <c r="P183" s="116"/>
      <c r="Q183" s="127"/>
      <c r="R183" s="11"/>
      <c r="S183" s="11"/>
      <c r="T183" s="11"/>
      <c r="U183" s="122"/>
      <c r="V183" s="127"/>
      <c r="W183" s="125"/>
      <c r="X183" s="126"/>
      <c r="Y183" s="156"/>
      <c r="Z183" s="127"/>
      <c r="AA183" s="125"/>
      <c r="AB183" s="126"/>
      <c r="AC183" s="156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7"/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  <c r="BU183" s="127"/>
      <c r="BV183" s="127"/>
      <c r="BW183" s="127"/>
      <c r="BX183" s="127"/>
      <c r="BY183" s="127"/>
      <c r="BZ183" s="127"/>
      <c r="CA183" s="127"/>
      <c r="CB183" s="127"/>
      <c r="CC183" s="127"/>
      <c r="CD183" s="127"/>
      <c r="CE183" s="127"/>
      <c r="CF183" s="127"/>
      <c r="CG183" s="127"/>
      <c r="CH183" s="127"/>
      <c r="CI183" s="127"/>
      <c r="CJ183" s="127"/>
      <c r="CK183" s="127"/>
    </row>
    <row r="184" spans="2:89" ht="12.75" customHeight="1">
      <c r="B184" s="11"/>
      <c r="C184" s="47"/>
      <c r="D184" s="11"/>
      <c r="E184" s="11"/>
      <c r="F184" s="11"/>
      <c r="G184" s="47"/>
      <c r="H184" s="11"/>
      <c r="I184" s="127"/>
      <c r="J184" s="127"/>
      <c r="K184" s="136"/>
      <c r="L184" s="127"/>
      <c r="M184" s="127"/>
      <c r="N184" s="127"/>
      <c r="O184" s="127"/>
      <c r="P184" s="118"/>
      <c r="Q184" s="127"/>
      <c r="R184" s="11"/>
      <c r="S184" s="11"/>
      <c r="T184" s="11"/>
      <c r="U184" s="122"/>
      <c r="V184" s="127"/>
      <c r="W184" s="122"/>
      <c r="X184" s="126"/>
      <c r="Y184" s="156"/>
      <c r="Z184" s="127"/>
      <c r="AA184" s="125"/>
      <c r="AB184" s="126"/>
      <c r="AC184" s="156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  <c r="BU184" s="127"/>
      <c r="BV184" s="127"/>
      <c r="BW184" s="127"/>
      <c r="BX184" s="127"/>
      <c r="BY184" s="127"/>
      <c r="BZ184" s="127"/>
      <c r="CA184" s="127"/>
      <c r="CB184" s="127"/>
      <c r="CC184" s="127"/>
      <c r="CD184" s="127"/>
      <c r="CE184" s="127"/>
      <c r="CF184" s="127"/>
      <c r="CG184" s="127"/>
      <c r="CH184" s="127"/>
      <c r="CI184" s="127"/>
      <c r="CJ184" s="127"/>
      <c r="CK184" s="127"/>
    </row>
    <row r="185" spans="2:89" ht="15.75" customHeight="1">
      <c r="B185" s="11"/>
      <c r="C185" s="47"/>
      <c r="D185" s="11"/>
      <c r="E185" s="11"/>
      <c r="F185" s="41"/>
      <c r="G185" s="122"/>
      <c r="H185" s="14"/>
      <c r="I185" s="264"/>
      <c r="J185" s="127"/>
      <c r="K185" s="136"/>
      <c r="L185" s="127"/>
      <c r="M185" s="127"/>
      <c r="N185" s="127"/>
      <c r="O185" s="127"/>
      <c r="P185" s="127"/>
      <c r="Q185" s="127"/>
      <c r="R185" s="11"/>
      <c r="S185" s="11"/>
      <c r="T185" s="11"/>
      <c r="U185" s="122"/>
      <c r="V185" s="127"/>
      <c r="W185" s="128"/>
      <c r="X185" s="129"/>
      <c r="Y185" s="171"/>
      <c r="Z185" s="127"/>
      <c r="AA185" s="125"/>
      <c r="AB185" s="126"/>
      <c r="AC185" s="156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  <c r="BU185" s="127"/>
      <c r="BV185" s="127"/>
      <c r="BW185" s="127"/>
      <c r="BX185" s="127"/>
      <c r="BY185" s="127"/>
      <c r="BZ185" s="127"/>
      <c r="CA185" s="127"/>
      <c r="CB185" s="127"/>
      <c r="CC185" s="127"/>
      <c r="CD185" s="127"/>
      <c r="CE185" s="127"/>
      <c r="CF185" s="127"/>
      <c r="CG185" s="127"/>
      <c r="CH185" s="127"/>
      <c r="CI185" s="127"/>
      <c r="CJ185" s="127"/>
      <c r="CK185" s="127"/>
    </row>
    <row r="186" spans="2:89" ht="13.5" customHeight="1">
      <c r="B186" s="11"/>
      <c r="C186" s="47"/>
      <c r="D186" s="11"/>
      <c r="E186" s="11"/>
      <c r="F186" s="11"/>
      <c r="G186" s="47"/>
      <c r="H186" s="11"/>
      <c r="I186" s="122"/>
      <c r="J186" s="127"/>
      <c r="K186" s="136"/>
      <c r="L186" s="127"/>
      <c r="M186" s="127"/>
      <c r="N186" s="127"/>
      <c r="O186" s="127"/>
      <c r="P186" s="127"/>
      <c r="Q186" s="127"/>
      <c r="R186" s="11"/>
      <c r="S186" s="11"/>
      <c r="T186" s="11"/>
      <c r="U186" s="122"/>
      <c r="V186" s="127"/>
      <c r="W186" s="122"/>
      <c r="X186" s="121"/>
      <c r="Y186" s="166"/>
      <c r="Z186" s="127"/>
      <c r="AA186" s="122"/>
      <c r="AB186" s="126"/>
      <c r="AC186" s="156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  <c r="BU186" s="127"/>
      <c r="BV186" s="127"/>
      <c r="BW186" s="127"/>
      <c r="BX186" s="127"/>
      <c r="BY186" s="127"/>
      <c r="BZ186" s="127"/>
      <c r="CA186" s="127"/>
      <c r="CB186" s="127"/>
      <c r="CC186" s="127"/>
      <c r="CD186" s="127"/>
      <c r="CE186" s="127"/>
      <c r="CF186" s="127"/>
      <c r="CG186" s="127"/>
      <c r="CH186" s="127"/>
      <c r="CI186" s="127"/>
      <c r="CJ186" s="127"/>
      <c r="CK186" s="127"/>
    </row>
    <row r="187" spans="2:89" ht="13.5" customHeight="1">
      <c r="B187" s="11"/>
      <c r="C187" s="47"/>
      <c r="D187" s="11"/>
      <c r="E187" s="11"/>
      <c r="F187" s="127"/>
      <c r="G187" s="136"/>
      <c r="H187" s="11"/>
      <c r="I187" s="122"/>
      <c r="J187" s="127"/>
      <c r="K187" s="136"/>
      <c r="L187" s="127"/>
      <c r="M187" s="127"/>
      <c r="N187" s="127"/>
      <c r="O187" s="127"/>
      <c r="P187" s="127"/>
      <c r="Q187" s="127"/>
      <c r="R187" s="11"/>
      <c r="S187" s="11"/>
      <c r="T187" s="11"/>
      <c r="U187" s="122"/>
      <c r="V187" s="127"/>
      <c r="W187" s="125"/>
      <c r="X187" s="116"/>
      <c r="Y187" s="127"/>
      <c r="Z187" s="125"/>
      <c r="AA187" s="128"/>
      <c r="AB187" s="129"/>
      <c r="AC187" s="171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  <c r="BU187" s="127"/>
      <c r="BV187" s="127"/>
      <c r="BW187" s="127"/>
      <c r="BX187" s="127"/>
      <c r="BY187" s="127"/>
      <c r="BZ187" s="127"/>
      <c r="CA187" s="127"/>
      <c r="CB187" s="127"/>
      <c r="CC187" s="127"/>
      <c r="CD187" s="127"/>
      <c r="CE187" s="127"/>
      <c r="CF187" s="127"/>
      <c r="CG187" s="127"/>
      <c r="CH187" s="127"/>
      <c r="CI187" s="127"/>
      <c r="CJ187" s="127"/>
      <c r="CK187" s="127"/>
    </row>
    <row r="188" spans="2:89" ht="13.5" customHeight="1">
      <c r="B188" s="11"/>
      <c r="C188" s="47"/>
      <c r="D188" s="11"/>
      <c r="E188" s="11"/>
      <c r="F188" s="127"/>
      <c r="G188" s="136"/>
      <c r="H188" s="11"/>
      <c r="I188" s="122"/>
      <c r="J188" s="127"/>
      <c r="K188" s="136"/>
      <c r="L188" s="127"/>
      <c r="M188" s="127"/>
      <c r="N188" s="127"/>
      <c r="O188" s="127"/>
      <c r="P188" s="127"/>
      <c r="Q188" s="127"/>
      <c r="R188" s="11"/>
      <c r="S188" s="11"/>
      <c r="T188" s="11"/>
      <c r="U188" s="122"/>
      <c r="V188" s="259"/>
      <c r="W188" s="125"/>
      <c r="X188" s="126"/>
      <c r="Y188" s="156"/>
      <c r="Z188" s="127"/>
      <c r="AA188" s="122"/>
      <c r="AB188" s="121"/>
      <c r="AC188" s="166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  <c r="BU188" s="127"/>
      <c r="BV188" s="127"/>
      <c r="BW188" s="127"/>
      <c r="BX188" s="127"/>
      <c r="BY188" s="127"/>
      <c r="BZ188" s="127"/>
      <c r="CA188" s="127"/>
      <c r="CB188" s="127"/>
      <c r="CC188" s="127"/>
      <c r="CD188" s="127"/>
      <c r="CE188" s="127"/>
      <c r="CF188" s="127"/>
      <c r="CG188" s="127"/>
      <c r="CH188" s="127"/>
      <c r="CI188" s="127"/>
      <c r="CJ188" s="127"/>
      <c r="CK188" s="127"/>
    </row>
    <row r="189" spans="2:89" ht="13.5" customHeight="1">
      <c r="B189" s="11"/>
      <c r="C189" s="47"/>
      <c r="D189" s="11"/>
      <c r="E189" s="11"/>
      <c r="F189" s="127"/>
      <c r="G189" s="215"/>
      <c r="H189" s="11"/>
      <c r="I189" s="122"/>
      <c r="J189" s="127"/>
      <c r="K189" s="136"/>
      <c r="L189" s="127"/>
      <c r="M189" s="127"/>
      <c r="N189" s="127"/>
      <c r="O189" s="127"/>
      <c r="P189" s="127"/>
      <c r="Q189" s="127"/>
      <c r="R189" s="11"/>
      <c r="S189" s="11"/>
      <c r="T189" s="11"/>
      <c r="U189" s="150"/>
      <c r="V189" s="127"/>
      <c r="W189" s="125"/>
      <c r="X189" s="126"/>
      <c r="Y189" s="156"/>
      <c r="Z189" s="127"/>
      <c r="AA189" s="125"/>
      <c r="AB189" s="116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  <c r="BU189" s="127"/>
      <c r="BV189" s="127"/>
      <c r="BW189" s="127"/>
      <c r="BX189" s="127"/>
      <c r="BY189" s="127"/>
      <c r="BZ189" s="127"/>
      <c r="CA189" s="127"/>
      <c r="CB189" s="127"/>
      <c r="CC189" s="127"/>
      <c r="CD189" s="127"/>
      <c r="CE189" s="127"/>
      <c r="CF189" s="127"/>
      <c r="CG189" s="127"/>
      <c r="CH189" s="127"/>
      <c r="CI189" s="127"/>
      <c r="CJ189" s="127"/>
      <c r="CK189" s="127"/>
    </row>
    <row r="190" spans="2:89" ht="13.5" customHeight="1">
      <c r="B190" s="11"/>
      <c r="C190" s="47"/>
      <c r="D190" s="11"/>
      <c r="E190" s="11"/>
      <c r="F190" s="127"/>
      <c r="G190" s="136"/>
      <c r="H190" s="11"/>
      <c r="I190" s="128"/>
      <c r="J190" s="127"/>
      <c r="K190" s="630"/>
      <c r="L190" s="127"/>
      <c r="M190" s="127"/>
      <c r="N190" s="127"/>
      <c r="O190" s="127"/>
      <c r="P190" s="127"/>
      <c r="Q190" s="127"/>
      <c r="R190" s="11"/>
      <c r="S190" s="11"/>
      <c r="T190" s="11"/>
      <c r="U190" s="127"/>
      <c r="V190" s="127"/>
      <c r="W190" s="122"/>
      <c r="X190" s="121"/>
      <c r="Y190" s="143"/>
      <c r="Z190" s="127"/>
      <c r="AA190" s="125"/>
      <c r="AB190" s="126"/>
      <c r="AC190" s="156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  <c r="BU190" s="127"/>
      <c r="BV190" s="127"/>
      <c r="BW190" s="127"/>
      <c r="BX190" s="127"/>
      <c r="BY190" s="127"/>
      <c r="BZ190" s="127"/>
      <c r="CA190" s="127"/>
      <c r="CB190" s="127"/>
      <c r="CC190" s="127"/>
      <c r="CD190" s="127"/>
      <c r="CE190" s="127"/>
      <c r="CF190" s="127"/>
      <c r="CG190" s="127"/>
      <c r="CH190" s="127"/>
      <c r="CI190" s="127"/>
      <c r="CJ190" s="127"/>
      <c r="CK190" s="127"/>
    </row>
    <row r="191" spans="2:89" ht="12.75" customHeight="1">
      <c r="B191" s="11"/>
      <c r="C191" s="47"/>
      <c r="D191" s="11"/>
      <c r="E191" s="11"/>
      <c r="F191" s="214"/>
      <c r="G191" s="126"/>
      <c r="H191" s="11"/>
      <c r="I191" s="128"/>
      <c r="J191" s="127"/>
      <c r="K191" s="136"/>
      <c r="L191" s="127"/>
      <c r="M191" s="127"/>
      <c r="N191" s="127"/>
      <c r="O191" s="127"/>
      <c r="P191" s="121"/>
      <c r="Q191" s="127"/>
      <c r="R191" s="11"/>
      <c r="S191" s="11"/>
      <c r="T191" s="11"/>
      <c r="U191" s="127"/>
      <c r="V191" s="127"/>
      <c r="W191" s="122"/>
      <c r="X191" s="121"/>
      <c r="Y191" s="143"/>
      <c r="Z191" s="127"/>
      <c r="AA191" s="125"/>
      <c r="AB191" s="126"/>
      <c r="AC191" s="156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/>
      <c r="BK191" s="127"/>
      <c r="BL191" s="127"/>
      <c r="BM191" s="127"/>
      <c r="BN191" s="127"/>
      <c r="BO191" s="127"/>
      <c r="BP191" s="127"/>
      <c r="BQ191" s="127"/>
      <c r="BR191" s="127"/>
      <c r="BS191" s="127"/>
      <c r="BT191" s="127"/>
      <c r="BU191" s="127"/>
      <c r="BV191" s="127"/>
      <c r="BW191" s="127"/>
      <c r="BX191" s="127"/>
      <c r="BY191" s="127"/>
      <c r="BZ191" s="127"/>
      <c r="CA191" s="127"/>
      <c r="CB191" s="127"/>
      <c r="CC191" s="127"/>
      <c r="CD191" s="127"/>
      <c r="CE191" s="127"/>
      <c r="CF191" s="127"/>
      <c r="CG191" s="127"/>
      <c r="CH191" s="127"/>
      <c r="CI191" s="127"/>
      <c r="CJ191" s="127"/>
      <c r="CK191" s="127"/>
    </row>
    <row r="192" spans="2:89" ht="15" customHeight="1">
      <c r="B192" s="11"/>
      <c r="C192" s="47"/>
      <c r="D192" s="11"/>
      <c r="E192" s="11"/>
      <c r="F192" s="180"/>
      <c r="G192" s="122"/>
      <c r="H192" s="11"/>
      <c r="I192" s="128"/>
      <c r="J192" s="127"/>
      <c r="K192" s="136"/>
      <c r="L192" s="345"/>
      <c r="M192" s="127"/>
      <c r="N192" s="127"/>
      <c r="O192" s="127"/>
      <c r="P192" s="121"/>
      <c r="Q192" s="127"/>
      <c r="R192" s="11"/>
      <c r="S192" s="11"/>
      <c r="T192" s="11"/>
      <c r="U192" s="127"/>
      <c r="V192" s="127"/>
      <c r="W192" s="122"/>
      <c r="X192" s="121"/>
      <c r="Y192" s="143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/>
      <c r="BI192" s="127"/>
      <c r="BJ192" s="127"/>
      <c r="BK192" s="127"/>
      <c r="BL192" s="127"/>
      <c r="BM192" s="127"/>
      <c r="BN192" s="127"/>
      <c r="BO192" s="127"/>
      <c r="BP192" s="127"/>
      <c r="BQ192" s="127"/>
      <c r="BR192" s="127"/>
      <c r="BS192" s="127"/>
      <c r="BT192" s="127"/>
      <c r="BU192" s="127"/>
      <c r="BV192" s="127"/>
      <c r="BW192" s="127"/>
      <c r="BX192" s="127"/>
      <c r="BY192" s="127"/>
      <c r="BZ192" s="127"/>
      <c r="CA192" s="127"/>
      <c r="CB192" s="127"/>
      <c r="CC192" s="127"/>
      <c r="CD192" s="127"/>
      <c r="CE192" s="127"/>
      <c r="CF192" s="127"/>
      <c r="CG192" s="127"/>
      <c r="CH192" s="127"/>
      <c r="CI192" s="127"/>
      <c r="CJ192" s="127"/>
      <c r="CK192" s="127"/>
    </row>
    <row r="193" spans="1:89" ht="15.75" customHeight="1">
      <c r="B193" s="11"/>
      <c r="C193" s="47"/>
      <c r="D193" s="11"/>
      <c r="E193" s="11"/>
      <c r="F193" s="127"/>
      <c r="G193" s="136"/>
      <c r="H193" s="11"/>
      <c r="I193" s="127"/>
      <c r="J193" s="127"/>
      <c r="K193" s="136"/>
      <c r="L193" s="127"/>
      <c r="M193" s="127"/>
      <c r="N193" s="127"/>
      <c r="O193" s="127"/>
      <c r="P193" s="136"/>
      <c r="Q193" s="127"/>
      <c r="R193" s="11"/>
      <c r="S193" s="11"/>
      <c r="T193" s="11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  <c r="BM193" s="127"/>
      <c r="BN193" s="127"/>
      <c r="BO193" s="127"/>
      <c r="BP193" s="127"/>
      <c r="BQ193" s="127"/>
      <c r="BR193" s="127"/>
      <c r="BS193" s="127"/>
      <c r="BT193" s="127"/>
      <c r="BU193" s="127"/>
      <c r="BV193" s="127"/>
      <c r="BW193" s="127"/>
      <c r="BX193" s="127"/>
      <c r="BY193" s="127"/>
      <c r="BZ193" s="127"/>
      <c r="CA193" s="127"/>
      <c r="CB193" s="127"/>
      <c r="CC193" s="127"/>
      <c r="CD193" s="127"/>
      <c r="CE193" s="127"/>
      <c r="CF193" s="127"/>
      <c r="CG193" s="127"/>
      <c r="CH193" s="127"/>
      <c r="CI193" s="127"/>
      <c r="CJ193" s="127"/>
      <c r="CK193" s="127"/>
    </row>
    <row r="194" spans="1:89" ht="13.5" customHeight="1">
      <c r="B194" s="11"/>
      <c r="C194" s="47"/>
      <c r="D194" s="11"/>
      <c r="E194" s="11"/>
      <c r="F194" s="127"/>
      <c r="G194" s="136"/>
      <c r="H194" s="11"/>
      <c r="I194" s="127"/>
      <c r="J194" s="190"/>
      <c r="K194" s="190"/>
      <c r="L194" s="346"/>
      <c r="M194" s="127"/>
      <c r="N194" s="127"/>
      <c r="O194" s="127"/>
      <c r="P194" s="127"/>
      <c r="Q194" s="127"/>
      <c r="R194" s="11"/>
      <c r="S194" s="11"/>
      <c r="T194" s="11"/>
      <c r="U194" s="122"/>
      <c r="V194" s="121"/>
      <c r="W194" s="194"/>
      <c r="X194" s="242"/>
      <c r="Y194" s="243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</row>
    <row r="195" spans="1:89">
      <c r="B195" s="11"/>
      <c r="C195" s="47"/>
      <c r="D195" s="11"/>
      <c r="E195" s="11"/>
      <c r="F195" s="127"/>
      <c r="G195" s="136"/>
      <c r="H195" s="11"/>
      <c r="I195" s="127"/>
      <c r="J195" s="630"/>
      <c r="K195" s="630"/>
      <c r="L195" s="127"/>
      <c r="M195" s="127"/>
      <c r="N195" s="127"/>
      <c r="O195" s="127"/>
      <c r="P195" s="135"/>
      <c r="Q195" s="243"/>
      <c r="R195" s="11"/>
      <c r="S195" s="11"/>
      <c r="T195" s="11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7"/>
      <c r="BO195" s="127"/>
      <c r="BP195" s="127"/>
      <c r="BQ195" s="127"/>
      <c r="BR195" s="127"/>
      <c r="BS195" s="127"/>
      <c r="BT195" s="127"/>
      <c r="BU195" s="127"/>
      <c r="BV195" s="127"/>
      <c r="BW195" s="127"/>
      <c r="BX195" s="127"/>
      <c r="BY195" s="127"/>
      <c r="BZ195" s="127"/>
      <c r="CA195" s="127"/>
      <c r="CB195" s="127"/>
      <c r="CC195" s="127"/>
      <c r="CD195" s="127"/>
      <c r="CE195" s="127"/>
      <c r="CF195" s="127"/>
      <c r="CG195" s="127"/>
      <c r="CH195" s="127"/>
      <c r="CI195" s="127"/>
      <c r="CJ195" s="127"/>
      <c r="CK195" s="127"/>
    </row>
    <row r="196" spans="1:89" ht="15" customHeight="1">
      <c r="B196" s="11"/>
      <c r="C196" s="47"/>
      <c r="D196" s="11"/>
      <c r="E196" s="11"/>
      <c r="F196" s="127"/>
      <c r="G196" s="136"/>
      <c r="H196" s="11"/>
      <c r="I196" s="264"/>
      <c r="J196" s="137"/>
      <c r="K196" s="122"/>
      <c r="L196" s="121"/>
      <c r="M196" s="127"/>
      <c r="N196" s="127"/>
      <c r="O196" s="127"/>
      <c r="P196" s="127"/>
      <c r="Q196" s="156"/>
      <c r="R196" s="11"/>
      <c r="S196" s="11"/>
      <c r="T196" s="11"/>
      <c r="U196" s="127"/>
      <c r="V196" s="127"/>
      <c r="W196" s="122"/>
      <c r="X196" s="121"/>
      <c r="Y196" s="173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  <c r="BM196" s="127"/>
      <c r="BN196" s="127"/>
      <c r="BO196" s="127"/>
      <c r="BP196" s="127"/>
      <c r="BQ196" s="127"/>
      <c r="BR196" s="127"/>
      <c r="BS196" s="127"/>
      <c r="BT196" s="127"/>
      <c r="BU196" s="127"/>
      <c r="BV196" s="127"/>
      <c r="BW196" s="127"/>
      <c r="BX196" s="127"/>
      <c r="BY196" s="127"/>
      <c r="BZ196" s="127"/>
      <c r="CA196" s="127"/>
      <c r="CB196" s="127"/>
      <c r="CC196" s="127"/>
      <c r="CD196" s="127"/>
      <c r="CE196" s="127"/>
      <c r="CF196" s="127"/>
      <c r="CG196" s="127"/>
      <c r="CH196" s="127"/>
      <c r="CI196" s="127"/>
      <c r="CJ196" s="127"/>
      <c r="CK196" s="127"/>
    </row>
    <row r="197" spans="1:89" ht="12.75" customHeight="1">
      <c r="B197" s="11"/>
      <c r="C197" s="47"/>
      <c r="D197" s="11"/>
      <c r="E197" s="11"/>
      <c r="F197" s="143"/>
      <c r="G197" s="136"/>
      <c r="H197" s="11"/>
      <c r="I197" s="122"/>
      <c r="J197" s="137"/>
      <c r="K197" s="127"/>
      <c r="L197" s="121"/>
      <c r="M197" s="127"/>
      <c r="N197" s="127"/>
      <c r="O197" s="127"/>
      <c r="P197" s="121"/>
      <c r="Q197" s="173"/>
      <c r="R197" s="11"/>
      <c r="S197" s="11"/>
      <c r="T197" s="11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  <c r="BM197" s="127"/>
      <c r="BN197" s="127"/>
      <c r="BO197" s="127"/>
      <c r="BP197" s="127"/>
      <c r="BQ197" s="127"/>
      <c r="BR197" s="127"/>
      <c r="BS197" s="127"/>
      <c r="BT197" s="127"/>
      <c r="BU197" s="127"/>
      <c r="BV197" s="127"/>
      <c r="BW197" s="127"/>
      <c r="BX197" s="127"/>
      <c r="BY197" s="127"/>
      <c r="BZ197" s="127"/>
      <c r="CA197" s="127"/>
      <c r="CB197" s="127"/>
      <c r="CC197" s="127"/>
      <c r="CD197" s="127"/>
      <c r="CE197" s="127"/>
      <c r="CF197" s="127"/>
      <c r="CG197" s="127"/>
      <c r="CH197" s="127"/>
      <c r="CI197" s="127"/>
      <c r="CJ197" s="127"/>
      <c r="CK197" s="127"/>
    </row>
    <row r="198" spans="1:89" ht="15" customHeight="1">
      <c r="B198" s="11"/>
      <c r="C198" s="47"/>
      <c r="D198" s="11"/>
      <c r="E198" s="11"/>
      <c r="F198" s="137"/>
      <c r="G198" s="136"/>
      <c r="H198" s="11"/>
      <c r="I198" s="128"/>
      <c r="J198" s="624"/>
      <c r="K198" s="127"/>
      <c r="L198" s="136"/>
      <c r="M198" s="127"/>
      <c r="N198" s="127"/>
      <c r="O198" s="127"/>
      <c r="P198" s="121"/>
      <c r="Q198" s="170"/>
      <c r="R198" s="11"/>
      <c r="S198" s="11"/>
      <c r="T198" s="11"/>
      <c r="U198" s="127"/>
      <c r="V198" s="127"/>
      <c r="W198" s="122"/>
      <c r="X198" s="121"/>
      <c r="Y198" s="173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  <c r="BM198" s="127"/>
      <c r="BN198" s="127"/>
      <c r="BO198" s="127"/>
      <c r="BP198" s="127"/>
      <c r="BQ198" s="127"/>
      <c r="BR198" s="127"/>
      <c r="BS198" s="127"/>
      <c r="BT198" s="127"/>
      <c r="BU198" s="127"/>
      <c r="BV198" s="127"/>
      <c r="BW198" s="127"/>
      <c r="BX198" s="127"/>
      <c r="BY198" s="127"/>
      <c r="BZ198" s="127"/>
      <c r="CA198" s="127"/>
      <c r="CB198" s="127"/>
      <c r="CC198" s="127"/>
      <c r="CD198" s="127"/>
      <c r="CE198" s="127"/>
      <c r="CF198" s="127"/>
      <c r="CG198" s="127"/>
      <c r="CH198" s="127"/>
      <c r="CI198" s="127"/>
      <c r="CJ198" s="127"/>
      <c r="CK198" s="127"/>
    </row>
    <row r="199" spans="1:89" ht="15" customHeight="1">
      <c r="B199" s="11"/>
      <c r="C199" s="47"/>
      <c r="D199" s="11"/>
      <c r="E199" s="11"/>
      <c r="F199" s="137"/>
      <c r="G199" s="122"/>
      <c r="H199" s="11"/>
      <c r="I199" s="122"/>
      <c r="J199" s="127"/>
      <c r="K199" s="215"/>
      <c r="L199" s="127"/>
      <c r="M199" s="127"/>
      <c r="N199" s="127"/>
      <c r="O199" s="127"/>
      <c r="P199" s="127"/>
      <c r="Q199" s="244"/>
      <c r="R199" s="11"/>
      <c r="S199" s="11"/>
      <c r="T199" s="11"/>
      <c r="U199" s="127"/>
      <c r="V199" s="127"/>
      <c r="W199" s="132"/>
      <c r="X199" s="135"/>
      <c r="Y199" s="143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  <c r="BM199" s="127"/>
      <c r="BN199" s="127"/>
      <c r="BO199" s="127"/>
      <c r="BP199" s="127"/>
      <c r="BQ199" s="127"/>
      <c r="BR199" s="127"/>
      <c r="BS199" s="127"/>
      <c r="BT199" s="127"/>
      <c r="BU199" s="127"/>
      <c r="BV199" s="127"/>
      <c r="BW199" s="127"/>
      <c r="BX199" s="127"/>
      <c r="BY199" s="127"/>
      <c r="BZ199" s="127"/>
      <c r="CA199" s="127"/>
      <c r="CB199" s="127"/>
      <c r="CC199" s="127"/>
      <c r="CD199" s="127"/>
      <c r="CE199" s="127"/>
      <c r="CF199" s="127"/>
      <c r="CG199" s="127"/>
      <c r="CH199" s="127"/>
      <c r="CI199" s="127"/>
      <c r="CJ199" s="127"/>
      <c r="CK199" s="127"/>
    </row>
    <row r="200" spans="1:89" ht="16.5" customHeight="1">
      <c r="B200" s="11"/>
      <c r="C200" s="47"/>
      <c r="D200" s="11"/>
      <c r="E200" s="11"/>
      <c r="F200" s="188"/>
      <c r="G200" s="150"/>
      <c r="H200" s="11"/>
      <c r="I200" s="125"/>
      <c r="J200" s="137"/>
      <c r="K200" s="122"/>
      <c r="L200" s="116"/>
      <c r="M200" s="127"/>
      <c r="N200" s="127"/>
      <c r="O200" s="127"/>
      <c r="P200" s="127"/>
      <c r="Q200" s="171"/>
      <c r="R200" s="11"/>
      <c r="S200" s="136"/>
      <c r="T200" s="11"/>
      <c r="U200" s="127"/>
      <c r="V200" s="127"/>
      <c r="W200" s="132"/>
      <c r="X200" s="135"/>
      <c r="Y200" s="143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/>
      <c r="BM200" s="127"/>
      <c r="BN200" s="127"/>
      <c r="BO200" s="127"/>
      <c r="BP200" s="127"/>
      <c r="BQ200" s="127"/>
      <c r="BR200" s="127"/>
      <c r="BS200" s="127"/>
      <c r="BT200" s="127"/>
      <c r="BU200" s="127"/>
      <c r="BV200" s="127"/>
      <c r="BW200" s="127"/>
      <c r="BX200" s="127"/>
      <c r="BY200" s="127"/>
      <c r="BZ200" s="127"/>
      <c r="CA200" s="127"/>
      <c r="CB200" s="127"/>
      <c r="CC200" s="127"/>
      <c r="CD200" s="127"/>
      <c r="CE200" s="127"/>
      <c r="CF200" s="127"/>
      <c r="CG200" s="127"/>
      <c r="CH200" s="127"/>
      <c r="CI200" s="127"/>
      <c r="CJ200" s="127"/>
      <c r="CK200" s="127"/>
    </row>
    <row r="201" spans="1:89" ht="14.25" customHeight="1">
      <c r="B201" s="11"/>
      <c r="C201" s="47"/>
      <c r="D201" s="11"/>
      <c r="E201" s="11"/>
      <c r="F201" s="127"/>
      <c r="G201" s="215"/>
      <c r="H201" s="11"/>
      <c r="I201" s="125"/>
      <c r="J201" s="148"/>
      <c r="K201" s="122"/>
      <c r="L201" s="127"/>
      <c r="M201" s="127"/>
      <c r="N201" s="127"/>
      <c r="O201" s="127"/>
      <c r="P201" s="127"/>
      <c r="Q201" s="167"/>
      <c r="R201" s="11"/>
      <c r="S201" s="47"/>
      <c r="T201" s="11"/>
      <c r="U201" s="127"/>
      <c r="V201" s="127"/>
      <c r="W201" s="122"/>
      <c r="X201" s="228"/>
      <c r="Y201" s="143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  <c r="BM201" s="127"/>
      <c r="BN201" s="127"/>
      <c r="BO201" s="127"/>
      <c r="BP201" s="127"/>
      <c r="BQ201" s="127"/>
      <c r="BR201" s="127"/>
      <c r="BS201" s="127"/>
      <c r="BT201" s="127"/>
      <c r="BU201" s="127"/>
      <c r="BV201" s="127"/>
      <c r="BW201" s="127"/>
      <c r="BX201" s="127"/>
      <c r="BY201" s="127"/>
      <c r="BZ201" s="127"/>
      <c r="CA201" s="127"/>
      <c r="CB201" s="127"/>
      <c r="CC201" s="127"/>
      <c r="CD201" s="127"/>
      <c r="CE201" s="127"/>
      <c r="CF201" s="127"/>
      <c r="CG201" s="127"/>
      <c r="CH201" s="127"/>
      <c r="CI201" s="127"/>
      <c r="CJ201" s="127"/>
      <c r="CK201" s="127"/>
    </row>
    <row r="202" spans="1:89" ht="15" customHeight="1">
      <c r="B202" s="11"/>
      <c r="C202" s="47"/>
      <c r="D202" s="11"/>
      <c r="E202" s="11"/>
      <c r="F202" s="148"/>
      <c r="G202" s="135"/>
      <c r="H202" s="135"/>
      <c r="I202" s="122"/>
      <c r="J202" s="137"/>
      <c r="K202" s="122"/>
      <c r="L202" s="118"/>
      <c r="M202" s="127"/>
      <c r="N202" s="127"/>
      <c r="O202" s="127"/>
      <c r="P202" s="127"/>
      <c r="Q202" s="156"/>
      <c r="R202" s="11"/>
      <c r="S202" s="47"/>
      <c r="T202" s="11"/>
      <c r="U202" s="127"/>
      <c r="V202" s="127"/>
      <c r="W202" s="127"/>
      <c r="X202" s="242"/>
      <c r="Y202" s="338"/>
      <c r="Z202" s="242"/>
      <c r="AA202" s="338"/>
      <c r="AB202" s="127"/>
      <c r="AC202" s="125"/>
      <c r="AD202" s="237"/>
      <c r="AE202" s="122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  <c r="AW202" s="127"/>
      <c r="AX202" s="127"/>
      <c r="AY202" s="127"/>
      <c r="AZ202" s="127"/>
      <c r="BA202" s="127"/>
      <c r="BB202" s="127"/>
      <c r="BC202" s="127"/>
      <c r="BD202" s="127"/>
      <c r="BE202" s="127"/>
      <c r="BF202" s="127"/>
      <c r="BG202" s="127"/>
      <c r="BH202" s="127"/>
      <c r="BI202" s="127"/>
      <c r="BJ202" s="127"/>
      <c r="BK202" s="127"/>
      <c r="BL202" s="127"/>
      <c r="BM202" s="127"/>
      <c r="BN202" s="127"/>
      <c r="BO202" s="127"/>
      <c r="BP202" s="127"/>
      <c r="BQ202" s="127"/>
      <c r="BR202" s="127"/>
      <c r="BS202" s="127"/>
      <c r="BT202" s="127"/>
      <c r="BU202" s="127"/>
      <c r="BV202" s="127"/>
      <c r="BW202" s="127"/>
      <c r="BX202" s="127"/>
      <c r="BY202" s="127"/>
      <c r="BZ202" s="127"/>
      <c r="CA202" s="127"/>
      <c r="CB202" s="127"/>
      <c r="CC202" s="127"/>
      <c r="CD202" s="127"/>
      <c r="CE202" s="127"/>
      <c r="CF202" s="127"/>
      <c r="CG202" s="127"/>
      <c r="CH202" s="127"/>
      <c r="CI202" s="127"/>
      <c r="CJ202" s="127"/>
      <c r="CK202" s="127"/>
    </row>
    <row r="203" spans="1:89" ht="18" customHeight="1">
      <c r="A203" s="11"/>
      <c r="B203" s="11"/>
      <c r="C203" s="47"/>
      <c r="D203" s="11"/>
      <c r="E203" s="11"/>
      <c r="F203" s="137"/>
      <c r="G203" s="122"/>
      <c r="H203" s="121"/>
      <c r="I203" s="122"/>
      <c r="J203" s="2824"/>
      <c r="K203" s="122"/>
      <c r="L203" s="116"/>
      <c r="M203" s="127"/>
      <c r="N203" s="127"/>
      <c r="O203" s="127"/>
      <c r="P203" s="127"/>
      <c r="Q203" s="127"/>
      <c r="R203" s="11"/>
      <c r="S203" s="47"/>
      <c r="T203" s="11"/>
      <c r="U203" s="127"/>
      <c r="V203" s="127"/>
      <c r="W203" s="348"/>
      <c r="X203" s="121"/>
      <c r="Y203" s="173"/>
      <c r="Z203" s="457"/>
      <c r="AA203" s="458"/>
      <c r="AB203" s="127"/>
      <c r="AC203" s="127"/>
      <c r="AD203" s="127"/>
      <c r="AE203" s="127"/>
      <c r="AF203" s="242"/>
      <c r="AG203" s="338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  <c r="BE203" s="127"/>
      <c r="BF203" s="127"/>
      <c r="BG203" s="127"/>
      <c r="BH203" s="127"/>
      <c r="BI203" s="127"/>
      <c r="BJ203" s="127"/>
      <c r="BK203" s="127"/>
      <c r="BL203" s="127"/>
      <c r="BM203" s="127"/>
      <c r="BN203" s="127"/>
      <c r="BO203" s="127"/>
      <c r="BP203" s="127"/>
      <c r="BQ203" s="127"/>
      <c r="BR203" s="127"/>
      <c r="BS203" s="127"/>
      <c r="BT203" s="127"/>
      <c r="BU203" s="127"/>
      <c r="BV203" s="127"/>
      <c r="BW203" s="127"/>
      <c r="BX203" s="127"/>
      <c r="BY203" s="127"/>
      <c r="BZ203" s="127"/>
      <c r="CA203" s="127"/>
      <c r="CB203" s="127"/>
      <c r="CC203" s="127"/>
      <c r="CD203" s="127"/>
      <c r="CE203" s="127"/>
      <c r="CF203" s="127"/>
      <c r="CG203" s="127"/>
      <c r="CH203" s="127"/>
      <c r="CI203" s="127"/>
      <c r="CJ203" s="127"/>
      <c r="CK203" s="127"/>
    </row>
    <row r="204" spans="1:89" ht="16.5" customHeight="1">
      <c r="B204" s="11"/>
      <c r="C204" s="47"/>
      <c r="D204" s="11"/>
      <c r="E204" s="11"/>
      <c r="F204" s="137"/>
      <c r="G204" s="122"/>
      <c r="H204" s="121"/>
      <c r="I204" s="122"/>
      <c r="J204" s="137"/>
      <c r="K204" s="122"/>
      <c r="L204" s="116"/>
      <c r="M204" s="127"/>
      <c r="N204" s="127"/>
      <c r="O204" s="127"/>
      <c r="P204" s="127"/>
      <c r="Q204" s="243"/>
      <c r="R204" s="11"/>
      <c r="S204" s="47"/>
      <c r="T204" s="11"/>
      <c r="U204" s="122"/>
      <c r="V204" s="122"/>
      <c r="W204" s="348"/>
      <c r="X204" s="121"/>
      <c r="Y204" s="173"/>
      <c r="Z204" s="215"/>
      <c r="AA204" s="458"/>
      <c r="AB204" s="127"/>
      <c r="AC204" s="127"/>
      <c r="AD204" s="127"/>
      <c r="AE204" s="122"/>
      <c r="AF204" s="121"/>
      <c r="AG204" s="173"/>
      <c r="AH204" s="122"/>
      <c r="AI204" s="121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  <c r="AW204" s="127"/>
      <c r="AX204" s="127"/>
      <c r="AY204" s="127"/>
      <c r="AZ204" s="127"/>
      <c r="BA204" s="127"/>
      <c r="BB204" s="127"/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  <c r="BM204" s="127"/>
      <c r="BN204" s="127"/>
      <c r="BO204" s="127"/>
      <c r="BP204" s="127"/>
      <c r="BQ204" s="127"/>
      <c r="BR204" s="127"/>
      <c r="BS204" s="127"/>
      <c r="BT204" s="127"/>
      <c r="BU204" s="127"/>
      <c r="BV204" s="127"/>
      <c r="BW204" s="127"/>
      <c r="BX204" s="127"/>
      <c r="BY204" s="127"/>
      <c r="BZ204" s="127"/>
      <c r="CA204" s="127"/>
      <c r="CB204" s="127"/>
      <c r="CC204" s="127"/>
      <c r="CD204" s="127"/>
      <c r="CE204" s="127"/>
      <c r="CF204" s="127"/>
      <c r="CG204" s="127"/>
      <c r="CH204" s="127"/>
      <c r="CI204" s="127"/>
      <c r="CJ204" s="127"/>
      <c r="CK204" s="127"/>
    </row>
    <row r="205" spans="1:89" ht="13.5" customHeight="1">
      <c r="B205" s="11"/>
      <c r="C205" s="47"/>
      <c r="D205" s="11"/>
      <c r="E205" s="11"/>
      <c r="F205" s="138"/>
      <c r="G205" s="122"/>
      <c r="H205" s="121"/>
      <c r="I205" s="122"/>
      <c r="J205" s="137"/>
      <c r="K205" s="122"/>
      <c r="L205" s="118"/>
      <c r="M205" s="127"/>
      <c r="N205" s="127"/>
      <c r="O205" s="127"/>
      <c r="P205" s="127"/>
      <c r="Q205" s="173"/>
      <c r="R205" s="11"/>
      <c r="S205" s="47"/>
      <c r="T205" s="11"/>
      <c r="U205" s="118"/>
      <c r="V205" s="127"/>
      <c r="W205" s="122"/>
      <c r="X205" s="121"/>
      <c r="Y205" s="173"/>
      <c r="Z205" s="215"/>
      <c r="AA205" s="458"/>
      <c r="AB205" s="127"/>
      <c r="AC205" s="127"/>
      <c r="AD205" s="127"/>
      <c r="AE205" s="139"/>
      <c r="AF205" s="321"/>
      <c r="AG205" s="156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/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  <c r="BM205" s="127"/>
      <c r="BN205" s="127"/>
      <c r="BO205" s="127"/>
      <c r="BP205" s="127"/>
      <c r="BQ205" s="127"/>
      <c r="BR205" s="127"/>
      <c r="BS205" s="127"/>
      <c r="BT205" s="127"/>
      <c r="BU205" s="127"/>
      <c r="BV205" s="127"/>
      <c r="BW205" s="127"/>
      <c r="BX205" s="127"/>
      <c r="BY205" s="127"/>
      <c r="BZ205" s="127"/>
      <c r="CA205" s="127"/>
      <c r="CB205" s="127"/>
      <c r="CC205" s="127"/>
      <c r="CD205" s="127"/>
      <c r="CE205" s="127"/>
      <c r="CF205" s="127"/>
      <c r="CG205" s="127"/>
      <c r="CH205" s="127"/>
      <c r="CI205" s="127"/>
      <c r="CJ205" s="127"/>
      <c r="CK205" s="127"/>
    </row>
    <row r="206" spans="1:89" ht="15" customHeight="1">
      <c r="B206" s="11"/>
      <c r="C206" s="47"/>
      <c r="D206" s="11"/>
      <c r="E206" s="11"/>
      <c r="F206" s="138"/>
      <c r="G206" s="122"/>
      <c r="H206" s="121"/>
      <c r="I206" s="125"/>
      <c r="J206" s="127"/>
      <c r="K206" s="136"/>
      <c r="L206" s="127"/>
      <c r="M206" s="127"/>
      <c r="N206" s="127"/>
      <c r="O206" s="127"/>
      <c r="P206" s="227"/>
      <c r="Q206" s="173"/>
      <c r="R206" s="11"/>
      <c r="S206" s="47"/>
      <c r="T206" s="11"/>
      <c r="U206" s="125"/>
      <c r="V206" s="127"/>
      <c r="W206" s="122"/>
      <c r="X206" s="121"/>
      <c r="Y206" s="173"/>
      <c r="Z206" s="215"/>
      <c r="AA206" s="458"/>
      <c r="AB206" s="127"/>
      <c r="AC206" s="127"/>
      <c r="AD206" s="127"/>
      <c r="AE206" s="122"/>
      <c r="AF206" s="121"/>
      <c r="AG206" s="173"/>
      <c r="AH206" s="252"/>
      <c r="AI206" s="16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  <c r="AW206" s="127"/>
      <c r="AX206" s="127"/>
      <c r="AY206" s="127"/>
      <c r="AZ206" s="127"/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/>
      <c r="BM206" s="127"/>
      <c r="BN206" s="127"/>
      <c r="BO206" s="127"/>
      <c r="BP206" s="127"/>
      <c r="BQ206" s="127"/>
      <c r="BR206" s="127"/>
      <c r="BS206" s="127"/>
      <c r="BT206" s="127"/>
      <c r="BU206" s="127"/>
      <c r="BV206" s="127"/>
      <c r="BW206" s="127"/>
      <c r="BX206" s="127"/>
      <c r="BY206" s="127"/>
      <c r="BZ206" s="127"/>
      <c r="CA206" s="127"/>
      <c r="CB206" s="127"/>
      <c r="CC206" s="127"/>
      <c r="CD206" s="127"/>
      <c r="CE206" s="127"/>
      <c r="CF206" s="127"/>
      <c r="CG206" s="127"/>
      <c r="CH206" s="127"/>
      <c r="CI206" s="127"/>
      <c r="CJ206" s="127"/>
      <c r="CK206" s="127"/>
    </row>
    <row r="207" spans="1:89" ht="15" customHeight="1">
      <c r="B207" s="11"/>
      <c r="C207" s="47"/>
      <c r="D207" s="11"/>
      <c r="E207" s="11"/>
      <c r="F207" s="127"/>
      <c r="G207" s="136"/>
      <c r="H207" s="127"/>
      <c r="I207" s="132"/>
      <c r="J207" s="127"/>
      <c r="K207" s="136"/>
      <c r="L207" s="127"/>
      <c r="M207" s="127"/>
      <c r="N207" s="127"/>
      <c r="O207" s="127"/>
      <c r="P207" s="127"/>
      <c r="Q207" s="173"/>
      <c r="R207" s="11"/>
      <c r="S207" s="11"/>
      <c r="T207" s="11"/>
      <c r="U207" s="125"/>
      <c r="V207" s="127"/>
      <c r="W207" s="122"/>
      <c r="X207" s="129"/>
      <c r="Y207" s="171"/>
      <c r="Z207" s="215"/>
      <c r="AA207" s="458"/>
      <c r="AB207" s="127"/>
      <c r="AC207" s="127"/>
      <c r="AD207" s="127"/>
      <c r="AE207" s="122"/>
      <c r="AF207" s="137"/>
      <c r="AG207" s="173"/>
      <c r="AH207" s="127"/>
      <c r="AI207" s="16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  <c r="AW207" s="127"/>
      <c r="AX207" s="127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  <c r="BM207" s="127"/>
      <c r="BN207" s="127"/>
      <c r="BO207" s="127"/>
      <c r="BP207" s="127"/>
      <c r="BQ207" s="127"/>
      <c r="BR207" s="127"/>
      <c r="BS207" s="127"/>
      <c r="BT207" s="127"/>
      <c r="BU207" s="127"/>
      <c r="BV207" s="127"/>
      <c r="BW207" s="127"/>
      <c r="BX207" s="127"/>
      <c r="BY207" s="127"/>
      <c r="BZ207" s="127"/>
      <c r="CA207" s="127"/>
      <c r="CB207" s="127"/>
      <c r="CC207" s="127"/>
      <c r="CD207" s="127"/>
      <c r="CE207" s="127"/>
      <c r="CF207" s="127"/>
      <c r="CG207" s="127"/>
      <c r="CH207" s="127"/>
      <c r="CI207" s="127"/>
      <c r="CJ207" s="127"/>
      <c r="CK207" s="127"/>
    </row>
    <row r="208" spans="1:89" ht="14.25" customHeight="1">
      <c r="B208" s="11"/>
      <c r="C208" s="47"/>
      <c r="D208" s="11"/>
      <c r="E208" s="11"/>
      <c r="F208" s="127"/>
      <c r="G208" s="215"/>
      <c r="H208" s="127"/>
      <c r="I208" s="122"/>
      <c r="J208" s="148"/>
      <c r="K208" s="215"/>
      <c r="L208" s="127"/>
      <c r="M208" s="127"/>
      <c r="N208" s="127"/>
      <c r="O208" s="127"/>
      <c r="P208" s="241"/>
      <c r="Q208" s="127"/>
      <c r="R208" s="11"/>
      <c r="S208" s="11"/>
      <c r="T208" s="11"/>
      <c r="U208" s="125"/>
      <c r="V208" s="127"/>
      <c r="W208" s="122"/>
      <c r="X208" s="121"/>
      <c r="Y208" s="166"/>
      <c r="Z208" s="215"/>
      <c r="AA208" s="458"/>
      <c r="AB208" s="127"/>
      <c r="AC208" s="127"/>
      <c r="AD208" s="127"/>
      <c r="AE208" s="128"/>
      <c r="AF208" s="131"/>
      <c r="AG208" s="244"/>
      <c r="AH208" s="127"/>
      <c r="AI208" s="16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  <c r="AW208" s="127"/>
      <c r="AX208" s="127"/>
      <c r="AY208" s="127"/>
      <c r="AZ208" s="127"/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  <c r="BM208" s="127"/>
      <c r="BN208" s="127"/>
      <c r="BO208" s="127"/>
      <c r="BP208" s="127"/>
      <c r="BQ208" s="127"/>
      <c r="BR208" s="127"/>
      <c r="BS208" s="127"/>
      <c r="BT208" s="127"/>
      <c r="BU208" s="127"/>
      <c r="BV208" s="127"/>
      <c r="BW208" s="127"/>
      <c r="BX208" s="127"/>
      <c r="BY208" s="127"/>
      <c r="BZ208" s="127"/>
      <c r="CA208" s="127"/>
      <c r="CB208" s="127"/>
      <c r="CC208" s="127"/>
      <c r="CD208" s="127"/>
      <c r="CE208" s="127"/>
      <c r="CF208" s="127"/>
      <c r="CG208" s="127"/>
      <c r="CH208" s="127"/>
      <c r="CI208" s="127"/>
      <c r="CJ208" s="127"/>
      <c r="CK208" s="127"/>
    </row>
    <row r="209" spans="2:89" ht="12.75" customHeight="1">
      <c r="B209" s="11"/>
      <c r="C209" s="47"/>
      <c r="D209" s="11"/>
      <c r="E209" s="11"/>
      <c r="F209" s="137"/>
      <c r="G209" s="122"/>
      <c r="H209" s="116"/>
      <c r="I209" s="128"/>
      <c r="J209" s="698"/>
      <c r="K209" s="122"/>
      <c r="L209" s="118"/>
      <c r="M209" s="127"/>
      <c r="N209" s="127"/>
      <c r="O209" s="127"/>
      <c r="P209" s="241"/>
      <c r="Q209" s="127"/>
      <c r="R209" s="11"/>
      <c r="S209" s="11"/>
      <c r="T209" s="11"/>
      <c r="U209" s="122"/>
      <c r="V209" s="127"/>
      <c r="W209" s="122"/>
      <c r="X209" s="121"/>
      <c r="Y209" s="166"/>
      <c r="Z209" s="215"/>
      <c r="AA209" s="458"/>
      <c r="AB209" s="127"/>
      <c r="AC209" s="127"/>
      <c r="AD209" s="127"/>
      <c r="AE209" s="122"/>
      <c r="AF209" s="129"/>
      <c r="AG209" s="171"/>
      <c r="AH209" s="127"/>
      <c r="AI209" s="16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  <c r="AW209" s="127"/>
      <c r="AX209" s="127"/>
      <c r="AY209" s="127"/>
      <c r="AZ209" s="127"/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  <c r="BM209" s="127"/>
      <c r="BN209" s="127"/>
      <c r="BO209" s="127"/>
      <c r="BP209" s="127"/>
      <c r="BQ209" s="127"/>
      <c r="BR209" s="127"/>
      <c r="BS209" s="127"/>
      <c r="BT209" s="127"/>
      <c r="BU209" s="127"/>
      <c r="BV209" s="127"/>
      <c r="BW209" s="127"/>
      <c r="BX209" s="127"/>
      <c r="BY209" s="127"/>
      <c r="BZ209" s="127"/>
      <c r="CA209" s="127"/>
      <c r="CB209" s="127"/>
      <c r="CC209" s="127"/>
      <c r="CD209" s="127"/>
      <c r="CE209" s="127"/>
      <c r="CF209" s="127"/>
      <c r="CG209" s="127"/>
      <c r="CH209" s="127"/>
      <c r="CI209" s="127"/>
      <c r="CJ209" s="127"/>
      <c r="CK209" s="127"/>
    </row>
    <row r="210" spans="2:89" ht="14.25" customHeight="1">
      <c r="B210" s="11"/>
      <c r="C210" s="47"/>
      <c r="D210" s="11"/>
      <c r="E210" s="11"/>
      <c r="F210" s="214"/>
      <c r="G210" s="126"/>
      <c r="H210" s="116"/>
      <c r="I210" s="128"/>
      <c r="J210" s="445"/>
      <c r="K210" s="135"/>
      <c r="L210" s="116"/>
      <c r="M210" s="127"/>
      <c r="N210" s="127"/>
      <c r="O210" s="127"/>
      <c r="P210" s="127"/>
      <c r="Q210" s="127"/>
      <c r="R210" s="11"/>
      <c r="S210" s="11"/>
      <c r="T210" s="11"/>
      <c r="U210" s="122"/>
      <c r="V210" s="127"/>
      <c r="W210" s="128"/>
      <c r="X210" s="349"/>
      <c r="Y210" s="350"/>
      <c r="Z210" s="215"/>
      <c r="AA210" s="458"/>
      <c r="AB210" s="127"/>
      <c r="AC210" s="127"/>
      <c r="AD210" s="127"/>
      <c r="AE210" s="128"/>
      <c r="AF210" s="121"/>
      <c r="AG210" s="173"/>
      <c r="AH210" s="127"/>
      <c r="AI210" s="143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/>
      <c r="BM210" s="127"/>
      <c r="BN210" s="127"/>
      <c r="BO210" s="127"/>
      <c r="BP210" s="127"/>
      <c r="BQ210" s="127"/>
      <c r="BR210" s="127"/>
      <c r="BS210" s="127"/>
      <c r="BT210" s="127"/>
      <c r="BU210" s="127"/>
      <c r="BV210" s="127"/>
      <c r="BW210" s="127"/>
      <c r="BX210" s="127"/>
      <c r="BY210" s="127"/>
      <c r="BZ210" s="127"/>
      <c r="CA210" s="127"/>
      <c r="CB210" s="127"/>
      <c r="CC210" s="127"/>
      <c r="CD210" s="127"/>
      <c r="CE210" s="127"/>
      <c r="CF210" s="127"/>
      <c r="CG210" s="127"/>
      <c r="CH210" s="127"/>
      <c r="CI210" s="127"/>
      <c r="CJ210" s="127"/>
      <c r="CK210" s="127"/>
    </row>
    <row r="211" spans="2:89" ht="15.75" customHeight="1">
      <c r="B211" s="11"/>
      <c r="C211" s="47"/>
      <c r="D211" s="11"/>
      <c r="E211" s="11"/>
      <c r="F211" s="141"/>
      <c r="G211" s="122"/>
      <c r="H211" s="118"/>
      <c r="I211" s="122"/>
      <c r="J211" s="148"/>
      <c r="K211" s="132"/>
      <c r="L211" s="127"/>
      <c r="M211" s="127"/>
      <c r="N211" s="127"/>
      <c r="O211" s="127"/>
      <c r="P211" s="127"/>
      <c r="Q211" s="127"/>
      <c r="R211" s="11"/>
      <c r="S211" s="11"/>
      <c r="T211" s="11"/>
      <c r="U211" s="122"/>
      <c r="V211" s="127"/>
      <c r="W211" s="122"/>
      <c r="X211" s="137"/>
      <c r="Y211" s="325"/>
      <c r="Z211" s="460"/>
      <c r="AA211" s="458"/>
      <c r="AB211" s="127"/>
      <c r="AC211" s="127"/>
      <c r="AD211" s="127"/>
      <c r="AE211" s="122"/>
      <c r="AF211" s="121"/>
      <c r="AG211" s="173"/>
      <c r="AH211" s="252"/>
      <c r="AI211" s="16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  <c r="BM211" s="127"/>
      <c r="BN211" s="127"/>
      <c r="BO211" s="127"/>
      <c r="BP211" s="127"/>
      <c r="BQ211" s="127"/>
      <c r="BR211" s="127"/>
      <c r="BS211" s="127"/>
      <c r="BT211" s="127"/>
      <c r="BU211" s="127"/>
      <c r="BV211" s="127"/>
      <c r="BW211" s="127"/>
      <c r="BX211" s="127"/>
      <c r="BY211" s="127"/>
      <c r="BZ211" s="127"/>
      <c r="CA211" s="127"/>
      <c r="CB211" s="127"/>
      <c r="CC211" s="127"/>
      <c r="CD211" s="127"/>
      <c r="CE211" s="127"/>
      <c r="CF211" s="127"/>
      <c r="CG211" s="127"/>
      <c r="CH211" s="127"/>
      <c r="CI211" s="127"/>
      <c r="CJ211" s="127"/>
      <c r="CK211" s="127"/>
    </row>
    <row r="212" spans="2:89" ht="12.75" customHeight="1">
      <c r="B212" s="11"/>
      <c r="C212" s="47"/>
      <c r="D212" s="11"/>
      <c r="E212" s="11"/>
      <c r="F212" s="127"/>
      <c r="G212" s="136"/>
      <c r="H212" s="127"/>
      <c r="I212" s="122"/>
      <c r="J212" s="137"/>
      <c r="K212" s="122"/>
      <c r="L212" s="138"/>
      <c r="M212" s="127"/>
      <c r="N212" s="127"/>
      <c r="O212" s="11"/>
      <c r="P212" s="127"/>
      <c r="Q212" s="127"/>
      <c r="R212" s="11"/>
      <c r="S212" s="47"/>
      <c r="T212" s="11"/>
      <c r="U212" s="122"/>
      <c r="V212" s="127"/>
      <c r="W212" s="122"/>
      <c r="X212" s="137"/>
      <c r="Y212" s="173"/>
      <c r="Z212" s="215"/>
      <c r="AA212" s="458"/>
      <c r="AB212" s="127"/>
      <c r="AC212" s="127"/>
      <c r="AD212" s="127"/>
      <c r="AE212" s="122"/>
      <c r="AF212" s="121"/>
      <c r="AG212" s="173"/>
      <c r="AH212" s="135"/>
      <c r="AI212" s="170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7"/>
      <c r="BF212" s="127"/>
      <c r="BG212" s="127"/>
      <c r="BH212" s="127"/>
      <c r="BI212" s="127"/>
      <c r="BJ212" s="127"/>
      <c r="BK212" s="127"/>
      <c r="BL212" s="127"/>
      <c r="BM212" s="127"/>
      <c r="BN212" s="127"/>
      <c r="BO212" s="127"/>
      <c r="BP212" s="127"/>
      <c r="BQ212" s="127"/>
      <c r="BR212" s="127"/>
      <c r="BS212" s="127"/>
      <c r="BT212" s="127"/>
      <c r="BU212" s="127"/>
      <c r="BV212" s="127"/>
      <c r="BW212" s="127"/>
      <c r="BX212" s="127"/>
      <c r="BY212" s="127"/>
      <c r="BZ212" s="127"/>
      <c r="CA212" s="127"/>
      <c r="CB212" s="127"/>
      <c r="CC212" s="127"/>
      <c r="CD212" s="127"/>
      <c r="CE212" s="127"/>
      <c r="CF212" s="127"/>
      <c r="CG212" s="127"/>
      <c r="CH212" s="127"/>
      <c r="CI212" s="127"/>
      <c r="CJ212" s="127"/>
      <c r="CK212" s="127"/>
    </row>
    <row r="213" spans="2:89" ht="15" customHeight="1">
      <c r="B213" s="11"/>
      <c r="C213" s="47"/>
      <c r="D213" s="11"/>
      <c r="E213" s="11"/>
      <c r="F213" s="127"/>
      <c r="G213" s="136"/>
      <c r="H213" s="127"/>
      <c r="I213" s="127"/>
      <c r="J213" s="137"/>
      <c r="K213" s="132"/>
      <c r="L213" s="116"/>
      <c r="M213" s="127"/>
      <c r="N213" s="127"/>
      <c r="O213" s="127"/>
      <c r="P213" s="127"/>
      <c r="Q213" s="127"/>
      <c r="R213" s="11"/>
      <c r="S213" s="47"/>
      <c r="T213" s="11"/>
      <c r="U213" s="122"/>
      <c r="V213" s="127"/>
      <c r="W213" s="128"/>
      <c r="X213" s="131"/>
      <c r="Y213" s="244"/>
      <c r="Z213" s="215"/>
      <c r="AA213" s="458"/>
      <c r="AB213" s="127"/>
      <c r="AC213" s="127"/>
      <c r="AD213" s="127"/>
      <c r="AE213" s="122"/>
      <c r="AF213" s="137"/>
      <c r="AG213" s="173"/>
      <c r="AH213" s="127"/>
      <c r="AI213" s="16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  <c r="BM213" s="127"/>
      <c r="BN213" s="127"/>
      <c r="BO213" s="127"/>
      <c r="BP213" s="127"/>
      <c r="BQ213" s="127"/>
      <c r="BR213" s="127"/>
      <c r="BS213" s="127"/>
      <c r="BT213" s="127"/>
      <c r="BU213" s="127"/>
      <c r="BV213" s="127"/>
      <c r="BW213" s="127"/>
      <c r="BX213" s="127"/>
      <c r="BY213" s="127"/>
      <c r="BZ213" s="127"/>
      <c r="CA213" s="127"/>
      <c r="CB213" s="127"/>
      <c r="CC213" s="127"/>
      <c r="CD213" s="127"/>
      <c r="CE213" s="127"/>
      <c r="CF213" s="127"/>
      <c r="CG213" s="127"/>
      <c r="CH213" s="127"/>
      <c r="CI213" s="127"/>
      <c r="CJ213" s="127"/>
      <c r="CK213" s="127"/>
    </row>
    <row r="214" spans="2:89" ht="15" customHeight="1">
      <c r="B214" s="11"/>
      <c r="C214" s="47"/>
      <c r="D214" s="11"/>
      <c r="E214" s="11"/>
      <c r="F214" s="127"/>
      <c r="G214" s="136"/>
      <c r="H214" s="127"/>
      <c r="I214" s="161"/>
      <c r="J214" s="139"/>
      <c r="K214" s="122"/>
      <c r="L214" s="118"/>
      <c r="M214" s="127"/>
      <c r="N214" s="127"/>
      <c r="O214" s="127"/>
      <c r="P214" s="121"/>
      <c r="Q214" s="127"/>
      <c r="R214" s="11"/>
      <c r="S214" s="47"/>
      <c r="T214" s="11"/>
      <c r="U214" s="122"/>
      <c r="V214" s="127"/>
      <c r="W214" s="125"/>
      <c r="X214" s="228"/>
      <c r="Y214" s="228"/>
      <c r="Z214" s="215"/>
      <c r="AA214" s="458"/>
      <c r="AB214" s="127"/>
      <c r="AC214" s="127"/>
      <c r="AD214" s="127"/>
      <c r="AE214" s="128"/>
      <c r="AF214" s="131"/>
      <c r="AG214" s="244"/>
      <c r="AH214" s="126"/>
      <c r="AI214" s="156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127"/>
      <c r="BG214" s="127"/>
      <c r="BH214" s="127"/>
      <c r="BI214" s="127"/>
      <c r="BJ214" s="127"/>
      <c r="BK214" s="127"/>
      <c r="BL214" s="127"/>
      <c r="BM214" s="127"/>
      <c r="BN214" s="127"/>
      <c r="BO214" s="127"/>
      <c r="BP214" s="127"/>
      <c r="BQ214" s="127"/>
      <c r="BR214" s="127"/>
      <c r="BS214" s="127"/>
      <c r="BT214" s="127"/>
      <c r="BU214" s="127"/>
      <c r="BV214" s="127"/>
      <c r="BW214" s="127"/>
      <c r="BX214" s="127"/>
      <c r="BY214" s="127"/>
      <c r="BZ214" s="127"/>
      <c r="CA214" s="127"/>
      <c r="CB214" s="127"/>
      <c r="CC214" s="127"/>
      <c r="CD214" s="127"/>
      <c r="CE214" s="127"/>
      <c r="CF214" s="127"/>
      <c r="CG214" s="127"/>
      <c r="CH214" s="127"/>
      <c r="CI214" s="127"/>
      <c r="CJ214" s="127"/>
      <c r="CK214" s="127"/>
    </row>
    <row r="215" spans="2:89" ht="12.75" customHeight="1">
      <c r="B215" s="11"/>
      <c r="C215" s="47"/>
      <c r="D215" s="11"/>
      <c r="E215" s="11"/>
      <c r="F215" s="127"/>
      <c r="G215" s="247"/>
      <c r="H215" s="127"/>
      <c r="I215" s="127"/>
      <c r="J215" s="148"/>
      <c r="K215" s="122"/>
      <c r="L215" s="127"/>
      <c r="M215" s="127"/>
      <c r="N215" s="127"/>
      <c r="O215" s="127"/>
      <c r="P215" s="121"/>
      <c r="Q215" s="127"/>
      <c r="R215" s="11"/>
      <c r="S215" s="47"/>
      <c r="T215" s="11"/>
      <c r="U215" s="122"/>
      <c r="V215" s="127"/>
      <c r="W215" s="128"/>
      <c r="X215" s="228"/>
      <c r="Y215" s="127"/>
      <c r="Z215" s="215"/>
      <c r="AA215" s="458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  <c r="BM215" s="127"/>
      <c r="BN215" s="127"/>
      <c r="BO215" s="127"/>
      <c r="BP215" s="127"/>
      <c r="BQ215" s="127"/>
      <c r="BR215" s="127"/>
      <c r="BS215" s="127"/>
      <c r="BT215" s="127"/>
      <c r="BU215" s="127"/>
      <c r="BV215" s="127"/>
      <c r="BW215" s="127"/>
      <c r="BX215" s="127"/>
      <c r="BY215" s="127"/>
      <c r="BZ215" s="127"/>
      <c r="CA215" s="127"/>
      <c r="CB215" s="127"/>
      <c r="CC215" s="127"/>
      <c r="CD215" s="127"/>
      <c r="CE215" s="127"/>
      <c r="CF215" s="127"/>
      <c r="CG215" s="127"/>
      <c r="CH215" s="127"/>
      <c r="CI215" s="127"/>
      <c r="CJ215" s="127"/>
      <c r="CK215" s="127"/>
    </row>
    <row r="216" spans="2:89" ht="12.75" customHeight="1">
      <c r="B216" s="11"/>
      <c r="C216" s="47"/>
      <c r="D216" s="11"/>
      <c r="E216" s="11"/>
      <c r="F216" s="127"/>
      <c r="G216" s="136"/>
      <c r="H216" s="127"/>
      <c r="I216" s="335"/>
      <c r="J216" s="137"/>
      <c r="K216" s="122"/>
      <c r="L216" s="118"/>
      <c r="M216" s="127"/>
      <c r="N216" s="127"/>
      <c r="O216" s="127"/>
      <c r="P216" s="136"/>
      <c r="Q216" s="127"/>
      <c r="R216" s="11"/>
      <c r="S216" s="47"/>
      <c r="T216" s="11"/>
      <c r="U216" s="122"/>
      <c r="V216" s="127"/>
      <c r="W216" s="122"/>
      <c r="X216" s="228"/>
      <c r="Y216" s="228"/>
      <c r="Z216" s="215"/>
      <c r="AA216" s="458"/>
      <c r="AB216" s="127"/>
      <c r="AC216" s="127"/>
      <c r="AD216" s="127"/>
      <c r="AE216" s="127"/>
      <c r="AF216" s="127"/>
      <c r="AG216" s="122"/>
      <c r="AH216" s="252"/>
      <c r="AI216" s="16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7"/>
      <c r="BF216" s="127"/>
      <c r="BG216" s="127"/>
      <c r="BH216" s="127"/>
      <c r="BI216" s="127"/>
      <c r="BJ216" s="127"/>
      <c r="BK216" s="127"/>
      <c r="BL216" s="127"/>
      <c r="BM216" s="127"/>
      <c r="BN216" s="127"/>
      <c r="BO216" s="127"/>
      <c r="BP216" s="127"/>
      <c r="BQ216" s="127"/>
      <c r="BR216" s="127"/>
      <c r="BS216" s="127"/>
      <c r="BT216" s="127"/>
      <c r="BU216" s="127"/>
      <c r="BV216" s="127"/>
      <c r="BW216" s="127"/>
      <c r="BX216" s="127"/>
      <c r="BY216" s="127"/>
      <c r="BZ216" s="127"/>
      <c r="CA216" s="127"/>
      <c r="CB216" s="127"/>
      <c r="CC216" s="127"/>
      <c r="CD216" s="127"/>
      <c r="CE216" s="127"/>
      <c r="CF216" s="127"/>
      <c r="CG216" s="127"/>
      <c r="CH216" s="127"/>
      <c r="CI216" s="127"/>
      <c r="CJ216" s="127"/>
      <c r="CK216" s="127"/>
    </row>
    <row r="217" spans="2:89" ht="12" customHeight="1">
      <c r="B217" s="11"/>
      <c r="C217" s="47"/>
      <c r="D217" s="11"/>
      <c r="E217" s="11"/>
      <c r="F217" s="190"/>
      <c r="G217" s="136"/>
      <c r="H217" s="127"/>
      <c r="I217" s="127"/>
      <c r="J217" s="137"/>
      <c r="K217" s="122"/>
      <c r="L217" s="118"/>
      <c r="M217" s="127"/>
      <c r="N217" s="127"/>
      <c r="O217" s="127"/>
      <c r="P217" s="127"/>
      <c r="Q217" s="127"/>
      <c r="R217" s="11"/>
      <c r="S217" s="47"/>
      <c r="T217" s="11"/>
      <c r="U217" s="150"/>
      <c r="V217" s="127"/>
      <c r="W217" s="125"/>
      <c r="X217" s="228"/>
      <c r="Y217" s="471"/>
      <c r="Z217" s="215"/>
      <c r="AA217" s="458"/>
      <c r="AB217" s="127"/>
      <c r="AC217" s="127"/>
      <c r="AD217" s="127"/>
      <c r="AE217" s="127"/>
      <c r="AF217" s="127"/>
      <c r="AG217" s="122"/>
      <c r="AH217" s="252"/>
      <c r="AI217" s="16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  <c r="BM217" s="127"/>
      <c r="BN217" s="127"/>
      <c r="BO217" s="127"/>
      <c r="BP217" s="127"/>
      <c r="BQ217" s="127"/>
      <c r="BR217" s="127"/>
      <c r="BS217" s="127"/>
      <c r="BT217" s="127"/>
      <c r="BU217" s="127"/>
      <c r="BV217" s="127"/>
      <c r="BW217" s="127"/>
      <c r="BX217" s="127"/>
      <c r="BY217" s="127"/>
      <c r="BZ217" s="127"/>
      <c r="CA217" s="127"/>
      <c r="CB217" s="127"/>
      <c r="CC217" s="127"/>
      <c r="CD217" s="127"/>
      <c r="CE217" s="127"/>
      <c r="CF217" s="127"/>
      <c r="CG217" s="127"/>
      <c r="CH217" s="127"/>
      <c r="CI217" s="127"/>
      <c r="CJ217" s="127"/>
      <c r="CK217" s="127"/>
    </row>
    <row r="218" spans="2:89" ht="12.75" customHeight="1">
      <c r="B218" s="11"/>
      <c r="C218" s="47"/>
      <c r="D218" s="11"/>
      <c r="E218" s="11"/>
      <c r="F218" s="137"/>
      <c r="G218" s="136"/>
      <c r="H218" s="121"/>
      <c r="I218" s="334"/>
      <c r="J218" s="141"/>
      <c r="K218" s="122"/>
      <c r="L218" s="116"/>
      <c r="M218" s="127"/>
      <c r="N218" s="127"/>
      <c r="O218" s="127"/>
      <c r="P218" s="126"/>
      <c r="Q218" s="127"/>
      <c r="R218" s="11"/>
      <c r="S218" s="47"/>
      <c r="T218" s="11"/>
      <c r="U218" s="127"/>
      <c r="V218" s="127"/>
      <c r="W218" s="125"/>
      <c r="X218" s="228"/>
      <c r="Y218" s="459"/>
      <c r="Z218" s="215"/>
      <c r="AA218" s="458"/>
      <c r="AB218" s="127"/>
      <c r="AC218" s="127"/>
      <c r="AD218" s="127"/>
      <c r="AE218" s="127"/>
      <c r="AF218" s="127"/>
      <c r="AG218" s="122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  <c r="BH218" s="127"/>
      <c r="BI218" s="127"/>
      <c r="BJ218" s="127"/>
      <c r="BK218" s="127"/>
      <c r="BL218" s="127"/>
      <c r="BM218" s="127"/>
      <c r="BN218" s="127"/>
      <c r="BO218" s="127"/>
      <c r="BP218" s="127"/>
      <c r="BQ218" s="127"/>
      <c r="BR218" s="127"/>
      <c r="BS218" s="127"/>
      <c r="BT218" s="127"/>
      <c r="BU218" s="127"/>
      <c r="BV218" s="127"/>
      <c r="BW218" s="127"/>
      <c r="BX218" s="127"/>
      <c r="BY218" s="127"/>
      <c r="BZ218" s="127"/>
      <c r="CA218" s="127"/>
      <c r="CB218" s="127"/>
      <c r="CC218" s="127"/>
      <c r="CD218" s="127"/>
      <c r="CE218" s="127"/>
      <c r="CF218" s="127"/>
      <c r="CG218" s="127"/>
      <c r="CH218" s="127"/>
      <c r="CI218" s="127"/>
      <c r="CJ218" s="127"/>
      <c r="CK218" s="127"/>
    </row>
    <row r="219" spans="2:89" ht="14.25" customHeight="1">
      <c r="B219" s="11"/>
      <c r="C219" s="47"/>
      <c r="D219" s="11"/>
      <c r="E219" s="11"/>
      <c r="F219" s="137"/>
      <c r="G219" s="122"/>
      <c r="H219" s="121"/>
      <c r="I219" s="127"/>
      <c r="J219" s="127"/>
      <c r="K219" s="136"/>
      <c r="L219" s="127"/>
      <c r="M219" s="127"/>
      <c r="N219" s="127"/>
      <c r="O219" s="127"/>
      <c r="P219" s="121"/>
      <c r="Q219" s="127"/>
      <c r="R219" s="11"/>
      <c r="S219" s="47"/>
      <c r="T219" s="11"/>
      <c r="U219" s="127"/>
      <c r="V219" s="127"/>
      <c r="W219" s="125"/>
      <c r="X219" s="228"/>
      <c r="Y219" s="459"/>
      <c r="Z219" s="215"/>
      <c r="AA219" s="458"/>
      <c r="AB219" s="127"/>
      <c r="AC219" s="127"/>
      <c r="AD219" s="127"/>
      <c r="AE219" s="127"/>
      <c r="AF219" s="127"/>
      <c r="AG219" s="128"/>
      <c r="AH219" s="131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  <c r="BM219" s="127"/>
      <c r="BN219" s="127"/>
      <c r="BO219" s="127"/>
      <c r="BP219" s="127"/>
      <c r="BQ219" s="127"/>
      <c r="BR219" s="127"/>
      <c r="BS219" s="127"/>
      <c r="BT219" s="127"/>
      <c r="BU219" s="127"/>
      <c r="BV219" s="127"/>
      <c r="BW219" s="127"/>
      <c r="BX219" s="127"/>
      <c r="BY219" s="127"/>
      <c r="BZ219" s="127"/>
      <c r="CA219" s="127"/>
      <c r="CB219" s="127"/>
      <c r="CC219" s="127"/>
      <c r="CD219" s="127"/>
      <c r="CE219" s="127"/>
      <c r="CF219" s="127"/>
      <c r="CG219" s="127"/>
      <c r="CH219" s="127"/>
      <c r="CI219" s="127"/>
      <c r="CJ219" s="127"/>
      <c r="CK219" s="127"/>
    </row>
    <row r="220" spans="2:89" ht="15.75">
      <c r="B220" s="11"/>
      <c r="C220" s="47"/>
      <c r="D220" s="11"/>
      <c r="E220" s="11"/>
      <c r="F220" s="142"/>
      <c r="G220" s="122"/>
      <c r="H220" s="136"/>
      <c r="I220" s="127"/>
      <c r="J220" s="127"/>
      <c r="K220" s="136"/>
      <c r="L220" s="127"/>
      <c r="M220" s="127"/>
      <c r="N220" s="127"/>
      <c r="O220" s="127"/>
      <c r="P220" s="127"/>
      <c r="Q220" s="127"/>
      <c r="R220" s="11"/>
      <c r="S220" s="47"/>
      <c r="T220" s="11"/>
      <c r="U220" s="127"/>
      <c r="V220" s="127"/>
      <c r="W220" s="125"/>
      <c r="X220" s="228"/>
      <c r="Y220" s="459"/>
      <c r="Z220" s="215"/>
      <c r="AA220" s="458"/>
      <c r="AB220" s="127"/>
      <c r="AC220" s="127"/>
      <c r="AD220" s="127"/>
      <c r="AE220" s="127"/>
      <c r="AF220" s="127"/>
      <c r="AG220" s="128"/>
      <c r="AH220" s="129"/>
      <c r="AI220" s="170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  <c r="BM220" s="127"/>
      <c r="BN220" s="127"/>
      <c r="BO220" s="127"/>
      <c r="BP220" s="127"/>
      <c r="BQ220" s="127"/>
      <c r="BR220" s="127"/>
      <c r="BS220" s="127"/>
      <c r="BT220" s="127"/>
      <c r="BU220" s="127"/>
      <c r="BV220" s="127"/>
      <c r="BW220" s="127"/>
      <c r="BX220" s="127"/>
      <c r="BY220" s="127"/>
      <c r="BZ220" s="127"/>
      <c r="CA220" s="127"/>
      <c r="CB220" s="127"/>
      <c r="CC220" s="127"/>
      <c r="CD220" s="127"/>
      <c r="CE220" s="127"/>
      <c r="CF220" s="127"/>
      <c r="CG220" s="127"/>
      <c r="CH220" s="127"/>
      <c r="CI220" s="127"/>
      <c r="CJ220" s="127"/>
      <c r="CK220" s="127"/>
    </row>
    <row r="221" spans="2:89" ht="15.75">
      <c r="B221" s="11"/>
      <c r="C221" s="47"/>
      <c r="D221" s="11"/>
      <c r="E221" s="11"/>
      <c r="F221" s="127"/>
      <c r="G221" s="215"/>
      <c r="H221" s="127"/>
      <c r="I221" s="127"/>
      <c r="J221" s="127"/>
      <c r="K221" s="136"/>
      <c r="L221" s="127"/>
      <c r="M221" s="127"/>
      <c r="N221" s="127"/>
      <c r="O221" s="127"/>
      <c r="P221" s="132"/>
      <c r="Q221" s="127"/>
      <c r="R221" s="11"/>
      <c r="S221" s="47"/>
      <c r="T221" s="11"/>
      <c r="U221" s="127"/>
      <c r="V221" s="127"/>
      <c r="W221" s="125"/>
      <c r="X221" s="228"/>
      <c r="Y221" s="459"/>
      <c r="Z221" s="215"/>
      <c r="AA221" s="458"/>
      <c r="AB221" s="127"/>
      <c r="AC221" s="127"/>
      <c r="AD221" s="127"/>
      <c r="AE221" s="127"/>
      <c r="AF221" s="127"/>
      <c r="AG221" s="122"/>
      <c r="AH221" s="135"/>
      <c r="AI221" s="170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  <c r="BM221" s="127"/>
      <c r="BN221" s="127"/>
      <c r="BO221" s="127"/>
      <c r="BP221" s="127"/>
      <c r="BQ221" s="127"/>
      <c r="BR221" s="127"/>
      <c r="BS221" s="127"/>
      <c r="BT221" s="127"/>
      <c r="BU221" s="127"/>
      <c r="BV221" s="127"/>
      <c r="BW221" s="127"/>
      <c r="BX221" s="127"/>
      <c r="BY221" s="127"/>
      <c r="BZ221" s="127"/>
      <c r="CA221" s="127"/>
      <c r="CB221" s="127"/>
      <c r="CC221" s="127"/>
      <c r="CD221" s="127"/>
      <c r="CE221" s="127"/>
      <c r="CF221" s="127"/>
      <c r="CG221" s="127"/>
      <c r="CH221" s="127"/>
      <c r="CI221" s="127"/>
      <c r="CJ221" s="127"/>
      <c r="CK221" s="127"/>
    </row>
    <row r="222" spans="2:89" ht="15" customHeight="1">
      <c r="B222" s="11"/>
      <c r="C222" s="47"/>
      <c r="D222" s="11"/>
      <c r="E222" s="11"/>
      <c r="F222" s="148"/>
      <c r="G222" s="135"/>
      <c r="H222" s="135"/>
      <c r="I222" s="127"/>
      <c r="J222" s="127"/>
      <c r="K222" s="136"/>
      <c r="L222" s="127"/>
      <c r="M222" s="127"/>
      <c r="N222" s="127"/>
      <c r="O222" s="127"/>
      <c r="P222" s="121"/>
      <c r="Q222" s="127"/>
      <c r="R222" s="11"/>
      <c r="S222" s="47"/>
      <c r="T222" s="11"/>
      <c r="U222" s="122"/>
      <c r="V222" s="121"/>
      <c r="W222" s="127"/>
      <c r="X222" s="127"/>
      <c r="Y222" s="127"/>
      <c r="Z222" s="127"/>
      <c r="AA222" s="127"/>
      <c r="AB222" s="127"/>
      <c r="AC222" s="127"/>
      <c r="AD222" s="137"/>
      <c r="AE222" s="132"/>
      <c r="AF222" s="127"/>
      <c r="AG222" s="122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127"/>
      <c r="BG222" s="127"/>
      <c r="BH222" s="127"/>
      <c r="BI222" s="127"/>
      <c r="BJ222" s="127"/>
      <c r="BK222" s="127"/>
      <c r="BL222" s="127"/>
      <c r="BM222" s="127"/>
      <c r="BN222" s="127"/>
      <c r="BO222" s="127"/>
      <c r="BP222" s="127"/>
      <c r="BQ222" s="127"/>
      <c r="BR222" s="127"/>
      <c r="BS222" s="127"/>
      <c r="BT222" s="127"/>
      <c r="BU222" s="127"/>
      <c r="BV222" s="127"/>
      <c r="BW222" s="127"/>
      <c r="BX222" s="127"/>
      <c r="BY222" s="127"/>
      <c r="BZ222" s="127"/>
      <c r="CA222" s="127"/>
      <c r="CB222" s="127"/>
      <c r="CC222" s="127"/>
      <c r="CD222" s="127"/>
      <c r="CE222" s="127"/>
      <c r="CF222" s="127"/>
      <c r="CG222" s="127"/>
      <c r="CH222" s="127"/>
      <c r="CI222" s="127"/>
      <c r="CJ222" s="127"/>
      <c r="CK222" s="127"/>
    </row>
    <row r="223" spans="2:89" ht="13.5" customHeight="1">
      <c r="B223" s="11"/>
      <c r="C223" s="47"/>
      <c r="D223" s="11"/>
      <c r="E223" s="11"/>
      <c r="F223" s="127"/>
      <c r="G223" s="136"/>
      <c r="H223" s="127"/>
      <c r="I223" s="127"/>
      <c r="J223" s="127"/>
      <c r="K223" s="136"/>
      <c r="L223" s="127"/>
      <c r="M223" s="127"/>
      <c r="N223" s="127"/>
      <c r="O223" s="127"/>
      <c r="P223" s="126"/>
      <c r="Q223" s="127"/>
      <c r="R223" s="11"/>
      <c r="S223" s="47"/>
      <c r="T223" s="11"/>
      <c r="U223" s="127"/>
      <c r="V223" s="127"/>
      <c r="W223" s="127"/>
      <c r="X223" s="173"/>
      <c r="Y223" s="173"/>
      <c r="Z223" s="127"/>
      <c r="AA223" s="458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  <c r="BM223" s="127"/>
      <c r="BN223" s="127"/>
      <c r="BO223" s="127"/>
      <c r="BP223" s="127"/>
      <c r="BQ223" s="127"/>
      <c r="BR223" s="127"/>
      <c r="BS223" s="127"/>
      <c r="BT223" s="127"/>
      <c r="BU223" s="127"/>
      <c r="BV223" s="127"/>
      <c r="BW223" s="127"/>
      <c r="BX223" s="127"/>
      <c r="BY223" s="127"/>
      <c r="BZ223" s="127"/>
      <c r="CA223" s="127"/>
      <c r="CB223" s="127"/>
      <c r="CC223" s="127"/>
      <c r="CD223" s="127"/>
      <c r="CE223" s="127"/>
      <c r="CF223" s="127"/>
      <c r="CG223" s="127"/>
      <c r="CH223" s="127"/>
      <c r="CI223" s="127"/>
      <c r="CJ223" s="127"/>
      <c r="CK223" s="127"/>
    </row>
    <row r="224" spans="2:89" ht="13.5" customHeight="1">
      <c r="B224" s="11"/>
      <c r="C224" s="47"/>
      <c r="D224" s="11"/>
      <c r="E224" s="11"/>
      <c r="F224" s="137"/>
      <c r="G224" s="122"/>
      <c r="H224" s="121"/>
      <c r="I224" s="127"/>
      <c r="J224" s="127"/>
      <c r="K224" s="136"/>
      <c r="L224" s="127"/>
      <c r="M224" s="127"/>
      <c r="N224" s="127"/>
      <c r="O224" s="127"/>
      <c r="P224" s="127"/>
      <c r="Q224" s="127"/>
      <c r="R224" s="11"/>
      <c r="S224" s="47"/>
      <c r="T224" s="11"/>
      <c r="U224" s="127"/>
      <c r="V224" s="127"/>
      <c r="W224" s="127"/>
      <c r="X224" s="156"/>
      <c r="Y224" s="156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7"/>
      <c r="BF224" s="127"/>
      <c r="BG224" s="127"/>
      <c r="BH224" s="127"/>
      <c r="BI224" s="127"/>
      <c r="BJ224" s="127"/>
      <c r="BK224" s="127"/>
      <c r="BL224" s="127"/>
      <c r="BM224" s="127"/>
      <c r="BN224" s="127"/>
      <c r="BO224" s="127"/>
      <c r="BP224" s="127"/>
      <c r="BQ224" s="127"/>
      <c r="BR224" s="127"/>
      <c r="BS224" s="127"/>
      <c r="BT224" s="127"/>
      <c r="BU224" s="127"/>
      <c r="BV224" s="127"/>
      <c r="BW224" s="127"/>
      <c r="BX224" s="127"/>
      <c r="BY224" s="127"/>
      <c r="BZ224" s="127"/>
      <c r="CA224" s="127"/>
      <c r="CB224" s="127"/>
      <c r="CC224" s="127"/>
      <c r="CD224" s="127"/>
      <c r="CE224" s="127"/>
      <c r="CF224" s="127"/>
      <c r="CG224" s="127"/>
      <c r="CH224" s="127"/>
      <c r="CI224" s="127"/>
      <c r="CJ224" s="127"/>
      <c r="CK224" s="127"/>
    </row>
    <row r="225" spans="2:89" ht="14.25" customHeight="1">
      <c r="B225" s="11"/>
      <c r="C225" s="47"/>
      <c r="D225" s="11"/>
      <c r="E225" s="11"/>
      <c r="F225" s="137"/>
      <c r="G225" s="122"/>
      <c r="H225" s="121"/>
      <c r="I225" s="127"/>
      <c r="J225" s="148"/>
      <c r="K225" s="215"/>
      <c r="L225" s="189"/>
      <c r="M225" s="127"/>
      <c r="N225" s="127"/>
      <c r="O225" s="127"/>
      <c r="P225" s="127"/>
      <c r="Q225" s="127"/>
      <c r="R225" s="11"/>
      <c r="S225" s="47"/>
      <c r="T225" s="11"/>
      <c r="U225" s="127"/>
      <c r="V225" s="127"/>
      <c r="W225" s="127"/>
      <c r="X225" s="173"/>
      <c r="Y225" s="173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  <c r="BM225" s="127"/>
      <c r="BN225" s="127"/>
      <c r="BO225" s="127"/>
      <c r="BP225" s="127"/>
      <c r="BQ225" s="127"/>
      <c r="BR225" s="127"/>
      <c r="BS225" s="127"/>
      <c r="BT225" s="127"/>
      <c r="BU225" s="127"/>
      <c r="BV225" s="127"/>
      <c r="BW225" s="127"/>
      <c r="BX225" s="127"/>
      <c r="BY225" s="127"/>
      <c r="BZ225" s="127"/>
      <c r="CA225" s="127"/>
      <c r="CB225" s="127"/>
      <c r="CC225" s="127"/>
      <c r="CD225" s="127"/>
      <c r="CE225" s="127"/>
      <c r="CF225" s="127"/>
      <c r="CG225" s="127"/>
      <c r="CH225" s="127"/>
      <c r="CI225" s="127"/>
      <c r="CJ225" s="127"/>
      <c r="CK225" s="127"/>
    </row>
    <row r="226" spans="2:89" ht="12.75" customHeight="1">
      <c r="B226" s="11"/>
      <c r="C226" s="47"/>
      <c r="D226" s="11"/>
      <c r="E226" s="11"/>
      <c r="F226" s="127"/>
      <c r="G226" s="136"/>
      <c r="H226" s="127"/>
      <c r="I226" s="127"/>
      <c r="J226" s="137"/>
      <c r="K226" s="122"/>
      <c r="L226" s="118"/>
      <c r="M226" s="127"/>
      <c r="N226" s="127"/>
      <c r="O226" s="127"/>
      <c r="P226" s="127"/>
      <c r="Q226" s="127"/>
      <c r="R226" s="11"/>
      <c r="S226" s="47"/>
      <c r="T226" s="11"/>
      <c r="U226" s="127"/>
      <c r="V226" s="127"/>
      <c r="W226" s="127"/>
      <c r="X226" s="173"/>
      <c r="Y226" s="173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  <c r="BM226" s="127"/>
      <c r="BN226" s="127"/>
      <c r="BO226" s="127"/>
      <c r="BP226" s="127"/>
      <c r="BQ226" s="127"/>
      <c r="BR226" s="127"/>
      <c r="BS226" s="127"/>
      <c r="BT226" s="127"/>
      <c r="BU226" s="127"/>
      <c r="BV226" s="127"/>
      <c r="BW226" s="127"/>
      <c r="BX226" s="127"/>
      <c r="BY226" s="127"/>
      <c r="BZ226" s="127"/>
      <c r="CA226" s="127"/>
      <c r="CB226" s="127"/>
      <c r="CC226" s="127"/>
      <c r="CD226" s="127"/>
      <c r="CE226" s="127"/>
      <c r="CF226" s="127"/>
      <c r="CG226" s="127"/>
      <c r="CH226" s="127"/>
      <c r="CI226" s="127"/>
      <c r="CJ226" s="127"/>
      <c r="CK226" s="127"/>
    </row>
    <row r="227" spans="2:89" ht="14.25" customHeight="1">
      <c r="B227" s="11"/>
      <c r="C227" s="47"/>
      <c r="D227" s="11"/>
      <c r="E227" s="11"/>
      <c r="F227" s="127"/>
      <c r="G227" s="136"/>
      <c r="H227" s="127"/>
      <c r="I227" s="127"/>
      <c r="J227" s="1367"/>
      <c r="K227" s="136"/>
      <c r="L227" s="127"/>
      <c r="M227" s="127"/>
      <c r="N227" s="127"/>
      <c r="O227" s="127"/>
      <c r="P227" s="127"/>
      <c r="Q227" s="127"/>
      <c r="R227" s="11"/>
      <c r="S227" s="627"/>
      <c r="T227" s="11"/>
      <c r="U227" s="127"/>
      <c r="V227" s="127"/>
      <c r="W227" s="161"/>
      <c r="X227" s="244"/>
      <c r="Y227" s="244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  <c r="BM227" s="127"/>
      <c r="BN227" s="127"/>
      <c r="BO227" s="127"/>
      <c r="BP227" s="127"/>
      <c r="BQ227" s="127"/>
      <c r="BR227" s="127"/>
      <c r="BS227" s="127"/>
      <c r="BT227" s="127"/>
      <c r="BU227" s="127"/>
      <c r="BV227" s="127"/>
      <c r="BW227" s="127"/>
      <c r="BX227" s="127"/>
      <c r="BY227" s="127"/>
      <c r="BZ227" s="127"/>
      <c r="CA227" s="127"/>
      <c r="CB227" s="127"/>
      <c r="CC227" s="127"/>
      <c r="CD227" s="127"/>
      <c r="CE227" s="127"/>
      <c r="CF227" s="127"/>
      <c r="CG227" s="127"/>
      <c r="CH227" s="127"/>
      <c r="CI227" s="127"/>
      <c r="CJ227" s="127"/>
      <c r="CK227" s="127"/>
    </row>
    <row r="228" spans="2:89" ht="15.75" customHeight="1">
      <c r="B228" s="11"/>
      <c r="C228" s="47"/>
      <c r="D228" s="11"/>
      <c r="E228" s="11"/>
      <c r="F228" s="127"/>
      <c r="G228" s="136"/>
      <c r="H228" s="127"/>
      <c r="I228" s="169"/>
      <c r="J228" s="137"/>
      <c r="K228" s="122"/>
      <c r="L228" s="138"/>
      <c r="M228" s="127"/>
      <c r="N228" s="127"/>
      <c r="O228" s="127"/>
      <c r="P228" s="127"/>
      <c r="Q228" s="127"/>
      <c r="R228" s="11"/>
      <c r="S228" s="47"/>
      <c r="T228" s="11"/>
      <c r="U228" s="127"/>
      <c r="V228" s="127"/>
      <c r="W228" s="456"/>
      <c r="X228" s="171"/>
      <c r="Y228" s="171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  <c r="BM228" s="127"/>
      <c r="BN228" s="127"/>
      <c r="BO228" s="127"/>
      <c r="BP228" s="127"/>
      <c r="BQ228" s="127"/>
      <c r="BR228" s="127"/>
      <c r="BS228" s="127"/>
      <c r="BT228" s="127"/>
      <c r="BU228" s="127"/>
      <c r="BV228" s="127"/>
      <c r="BW228" s="127"/>
      <c r="BX228" s="127"/>
      <c r="BY228" s="127"/>
      <c r="BZ228" s="127"/>
      <c r="CA228" s="127"/>
      <c r="CB228" s="127"/>
      <c r="CC228" s="127"/>
      <c r="CD228" s="127"/>
      <c r="CE228" s="127"/>
      <c r="CF228" s="127"/>
      <c r="CG228" s="127"/>
      <c r="CH228" s="127"/>
      <c r="CI228" s="127"/>
      <c r="CJ228" s="127"/>
      <c r="CK228" s="127"/>
    </row>
    <row r="229" spans="2:89" ht="15" customHeight="1">
      <c r="B229" s="11"/>
      <c r="C229" s="47"/>
      <c r="D229" s="11"/>
      <c r="E229" s="11"/>
      <c r="F229" s="127"/>
      <c r="G229" s="136"/>
      <c r="H229" s="127"/>
      <c r="I229" s="194"/>
      <c r="J229" s="137"/>
      <c r="K229" s="122"/>
      <c r="L229" s="118"/>
      <c r="M229" s="127"/>
      <c r="N229" s="127"/>
      <c r="O229" s="127"/>
      <c r="P229" s="121"/>
      <c r="Q229" s="127"/>
      <c r="R229" s="11"/>
      <c r="S229" s="47"/>
      <c r="T229" s="619"/>
      <c r="U229" s="127"/>
      <c r="V229" s="127"/>
      <c r="W229" s="456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/>
      <c r="BM229" s="127"/>
      <c r="BN229" s="127"/>
      <c r="BO229" s="127"/>
      <c r="BP229" s="127"/>
      <c r="BQ229" s="127"/>
      <c r="BR229" s="127"/>
      <c r="BS229" s="127"/>
      <c r="BT229" s="127"/>
      <c r="BU229" s="127"/>
      <c r="BV229" s="127"/>
      <c r="BW229" s="127"/>
      <c r="BX229" s="127"/>
      <c r="BY229" s="127"/>
      <c r="BZ229" s="127"/>
      <c r="CA229" s="127"/>
      <c r="CB229" s="127"/>
      <c r="CC229" s="127"/>
      <c r="CD229" s="127"/>
      <c r="CE229" s="127"/>
      <c r="CF229" s="127"/>
      <c r="CG229" s="127"/>
      <c r="CH229" s="127"/>
      <c r="CI229" s="127"/>
      <c r="CJ229" s="127"/>
      <c r="CK229" s="127"/>
    </row>
    <row r="230" spans="2:89" ht="13.5" customHeight="1">
      <c r="B230" s="11"/>
      <c r="C230" s="47"/>
      <c r="D230" s="11"/>
      <c r="E230" s="11"/>
      <c r="F230" s="127"/>
      <c r="G230" s="136"/>
      <c r="H230" s="127"/>
      <c r="I230" s="122"/>
      <c r="J230" s="127"/>
      <c r="K230" s="136"/>
      <c r="L230" s="127"/>
      <c r="M230" s="127"/>
      <c r="N230" s="127"/>
      <c r="O230" s="127"/>
      <c r="P230" s="136"/>
      <c r="Q230" s="127"/>
      <c r="R230" s="11"/>
      <c r="S230" s="47"/>
      <c r="T230" s="11"/>
      <c r="U230" s="127"/>
      <c r="V230" s="127"/>
      <c r="W230" s="456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  <c r="BM230" s="127"/>
      <c r="BN230" s="127"/>
      <c r="BO230" s="127"/>
      <c r="BP230" s="127"/>
      <c r="BQ230" s="127"/>
      <c r="BR230" s="127"/>
      <c r="BS230" s="127"/>
      <c r="BT230" s="127"/>
      <c r="BU230" s="127"/>
      <c r="BV230" s="127"/>
      <c r="BW230" s="127"/>
      <c r="BX230" s="127"/>
      <c r="BY230" s="127"/>
      <c r="BZ230" s="127"/>
      <c r="CA230" s="127"/>
      <c r="CB230" s="127"/>
      <c r="CC230" s="127"/>
      <c r="CD230" s="127"/>
      <c r="CE230" s="127"/>
      <c r="CF230" s="127"/>
      <c r="CG230" s="127"/>
      <c r="CH230" s="127"/>
      <c r="CI230" s="127"/>
      <c r="CJ230" s="127"/>
      <c r="CK230" s="127"/>
    </row>
    <row r="231" spans="2:89" ht="13.5" customHeight="1">
      <c r="B231" s="11"/>
      <c r="C231" s="47"/>
      <c r="D231" s="11"/>
      <c r="E231" s="11"/>
      <c r="F231" s="127"/>
      <c r="G231" s="136"/>
      <c r="H231" s="127"/>
      <c r="I231" s="122"/>
      <c r="J231" s="127"/>
      <c r="K231" s="136"/>
      <c r="L231" s="127"/>
      <c r="M231" s="127"/>
      <c r="N231" s="127"/>
      <c r="O231" s="127"/>
      <c r="P231" s="227"/>
      <c r="Q231" s="127"/>
      <c r="R231" s="3"/>
      <c r="S231" s="3"/>
      <c r="T231" s="629"/>
      <c r="U231" s="173"/>
      <c r="V231" s="173"/>
      <c r="W231" s="262"/>
      <c r="X231" s="126"/>
      <c r="Y231" s="156"/>
      <c r="Z231" s="227"/>
      <c r="AA231" s="156"/>
      <c r="AB231" s="127"/>
      <c r="AC231" s="156"/>
      <c r="AD231" s="156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  <c r="BM231" s="127"/>
      <c r="BN231" s="127"/>
      <c r="BO231" s="127"/>
      <c r="BP231" s="127"/>
      <c r="BQ231" s="127"/>
      <c r="BR231" s="127"/>
      <c r="BS231" s="127"/>
      <c r="BT231" s="127"/>
      <c r="BU231" s="127"/>
      <c r="BV231" s="127"/>
      <c r="BW231" s="127"/>
      <c r="BX231" s="127"/>
      <c r="BY231" s="127"/>
      <c r="BZ231" s="127"/>
      <c r="CA231" s="127"/>
      <c r="CB231" s="127"/>
      <c r="CC231" s="127"/>
      <c r="CD231" s="127"/>
      <c r="CE231" s="127"/>
      <c r="CF231" s="127"/>
      <c r="CG231" s="127"/>
      <c r="CH231" s="127"/>
      <c r="CI231" s="127"/>
      <c r="CJ231" s="127"/>
      <c r="CK231" s="127"/>
    </row>
    <row r="232" spans="2:89" ht="14.25" customHeight="1">
      <c r="B232" s="11"/>
      <c r="C232" s="47"/>
      <c r="D232" s="11"/>
      <c r="E232" s="11"/>
      <c r="F232" s="127"/>
      <c r="G232" s="215"/>
      <c r="H232" s="127"/>
      <c r="I232" s="122"/>
      <c r="J232" s="127"/>
      <c r="K232" s="136"/>
      <c r="L232" s="127"/>
      <c r="M232" s="127"/>
      <c r="N232" s="127"/>
      <c r="O232" s="127"/>
      <c r="P232" s="127"/>
      <c r="Q232" s="127"/>
      <c r="R232" s="11"/>
      <c r="S232" s="47"/>
      <c r="T232" s="11"/>
      <c r="U232" s="173"/>
      <c r="V232" s="173"/>
      <c r="W232" s="122"/>
      <c r="X232" s="127"/>
      <c r="Y232" s="242"/>
      <c r="Z232" s="338"/>
      <c r="AA232" s="242"/>
      <c r="AB232" s="338"/>
      <c r="AC232" s="127"/>
      <c r="AD232" s="125"/>
      <c r="AE232" s="23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  <c r="BM232" s="127"/>
      <c r="BN232" s="127"/>
      <c r="BO232" s="127"/>
      <c r="BP232" s="127"/>
      <c r="BQ232" s="127"/>
      <c r="BR232" s="127"/>
      <c r="BS232" s="127"/>
      <c r="BT232" s="127"/>
      <c r="BU232" s="127"/>
      <c r="BV232" s="127"/>
      <c r="BW232" s="127"/>
      <c r="BX232" s="127"/>
      <c r="BY232" s="127"/>
      <c r="BZ232" s="127"/>
      <c r="CA232" s="127"/>
      <c r="CB232" s="127"/>
      <c r="CC232" s="127"/>
      <c r="CD232" s="127"/>
      <c r="CE232" s="127"/>
      <c r="CF232" s="127"/>
      <c r="CG232" s="127"/>
      <c r="CH232" s="127"/>
      <c r="CI232" s="127"/>
      <c r="CJ232" s="127"/>
      <c r="CK232" s="127"/>
    </row>
    <row r="233" spans="2:89" ht="15" customHeight="1">
      <c r="B233" s="11"/>
      <c r="C233" s="47"/>
      <c r="D233" s="11"/>
      <c r="E233" s="11"/>
      <c r="F233" s="137"/>
      <c r="G233" s="122"/>
      <c r="H233" s="227"/>
      <c r="I233" s="175"/>
      <c r="J233" s="127"/>
      <c r="K233" s="136"/>
      <c r="L233" s="127"/>
      <c r="M233" s="127"/>
      <c r="N233" s="127"/>
      <c r="O233" s="127"/>
      <c r="P233" s="127"/>
      <c r="Q233" s="127"/>
      <c r="R233" s="137"/>
      <c r="S233" s="122"/>
      <c r="T233" s="121"/>
      <c r="U233" s="173"/>
      <c r="V233" s="173"/>
      <c r="W233" s="125"/>
      <c r="X233" s="122"/>
      <c r="Y233" s="121"/>
      <c r="Z233" s="173"/>
      <c r="AA233" s="457"/>
      <c r="AB233" s="458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  <c r="BM233" s="127"/>
      <c r="BN233" s="127"/>
      <c r="BO233" s="127"/>
      <c r="BP233" s="127"/>
      <c r="BQ233" s="127"/>
      <c r="BR233" s="127"/>
      <c r="BS233" s="127"/>
      <c r="BT233" s="127"/>
      <c r="BU233" s="127"/>
      <c r="BV233" s="127"/>
      <c r="BW233" s="127"/>
      <c r="BX233" s="127"/>
      <c r="BY233" s="127"/>
      <c r="BZ233" s="127"/>
      <c r="CA233" s="127"/>
      <c r="CB233" s="127"/>
      <c r="CC233" s="127"/>
      <c r="CD233" s="127"/>
      <c r="CE233" s="127"/>
      <c r="CF233" s="127"/>
      <c r="CG233" s="127"/>
      <c r="CH233" s="127"/>
      <c r="CI233" s="127"/>
      <c r="CJ233" s="127"/>
      <c r="CK233" s="127"/>
    </row>
    <row r="234" spans="2:89">
      <c r="B234" s="11"/>
      <c r="C234" s="47"/>
      <c r="D234" s="11"/>
      <c r="E234" s="11"/>
      <c r="F234" s="127"/>
      <c r="G234" s="136"/>
      <c r="H234" s="127"/>
      <c r="I234" s="194"/>
      <c r="J234" s="127"/>
      <c r="K234" s="136"/>
      <c r="L234" s="127"/>
      <c r="M234" s="127"/>
      <c r="N234" s="127"/>
      <c r="O234" s="127"/>
      <c r="P234" s="127"/>
      <c r="Q234" s="243"/>
      <c r="R234" s="137"/>
      <c r="S234" s="127"/>
      <c r="T234" s="121"/>
      <c r="U234" s="127"/>
      <c r="V234" s="127"/>
      <c r="W234" s="125"/>
      <c r="X234" s="125"/>
      <c r="Y234" s="126"/>
      <c r="Z234" s="156"/>
      <c r="AA234" s="215"/>
      <c r="AB234" s="458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  <c r="BK234" s="127"/>
      <c r="BL234" s="127"/>
      <c r="BM234" s="127"/>
      <c r="BN234" s="127"/>
      <c r="BO234" s="127"/>
      <c r="BP234" s="127"/>
      <c r="BQ234" s="127"/>
      <c r="BR234" s="127"/>
      <c r="BS234" s="127"/>
      <c r="BT234" s="127"/>
      <c r="BU234" s="127"/>
      <c r="BV234" s="127"/>
      <c r="BW234" s="127"/>
      <c r="BX234" s="127"/>
      <c r="BY234" s="127"/>
      <c r="BZ234" s="127"/>
      <c r="CA234" s="127"/>
      <c r="CB234" s="127"/>
      <c r="CC234" s="127"/>
      <c r="CD234" s="127"/>
      <c r="CE234" s="127"/>
      <c r="CF234" s="127"/>
      <c r="CG234" s="127"/>
      <c r="CH234" s="127"/>
      <c r="CI234" s="127"/>
      <c r="CJ234" s="127"/>
      <c r="CK234" s="127"/>
    </row>
    <row r="235" spans="2:89">
      <c r="B235" s="11"/>
      <c r="C235" s="47"/>
      <c r="D235" s="11"/>
      <c r="E235" s="11"/>
      <c r="F235" s="241"/>
      <c r="G235" s="246"/>
      <c r="H235" s="241"/>
      <c r="I235" s="125"/>
      <c r="J235" s="127"/>
      <c r="K235" s="136"/>
      <c r="L235" s="127"/>
      <c r="M235" s="127"/>
      <c r="N235" s="127"/>
      <c r="O235" s="127"/>
      <c r="P235" s="127"/>
      <c r="Q235" s="173"/>
      <c r="R235" s="11"/>
      <c r="S235" s="11"/>
      <c r="T235" s="11"/>
      <c r="U235" s="127"/>
      <c r="V235" s="127"/>
      <c r="W235" s="125"/>
      <c r="X235" s="122"/>
      <c r="Y235" s="121"/>
      <c r="Z235" s="625"/>
      <c r="AA235" s="215"/>
      <c r="AB235" s="458"/>
      <c r="AC235" s="127"/>
      <c r="AD235" s="127"/>
      <c r="AE235" s="127"/>
      <c r="AF235" s="127"/>
      <c r="AG235" s="127"/>
      <c r="AH235" s="126"/>
      <c r="AI235" s="173"/>
      <c r="AJ235" s="227"/>
      <c r="AK235" s="173"/>
      <c r="AL235" s="127"/>
      <c r="AM235" s="156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  <c r="BM235" s="127"/>
      <c r="BN235" s="127"/>
      <c r="BO235" s="127"/>
      <c r="BP235" s="127"/>
      <c r="BQ235" s="127"/>
      <c r="BR235" s="127"/>
      <c r="BS235" s="127"/>
      <c r="BT235" s="127"/>
      <c r="BU235" s="127"/>
      <c r="BV235" s="127"/>
      <c r="BW235" s="127"/>
      <c r="BX235" s="127"/>
      <c r="BY235" s="127"/>
      <c r="BZ235" s="127"/>
      <c r="CA235" s="127"/>
      <c r="CB235" s="127"/>
      <c r="CC235" s="127"/>
      <c r="CD235" s="127"/>
      <c r="CE235" s="127"/>
      <c r="CF235" s="127"/>
      <c r="CG235" s="127"/>
      <c r="CH235" s="127"/>
      <c r="CI235" s="127"/>
      <c r="CJ235" s="127"/>
      <c r="CK235" s="127"/>
    </row>
    <row r="236" spans="2:89" ht="12.75" customHeight="1">
      <c r="B236" s="11"/>
      <c r="C236" s="47"/>
      <c r="D236" s="11"/>
      <c r="E236" s="11"/>
      <c r="F236" s="241"/>
      <c r="G236" s="246"/>
      <c r="H236" s="241"/>
      <c r="I236" s="125"/>
      <c r="J236" s="127"/>
      <c r="K236" s="136"/>
      <c r="L236" s="127"/>
      <c r="M236" s="127"/>
      <c r="N236" s="127"/>
      <c r="O236" s="127"/>
      <c r="P236" s="127"/>
      <c r="Q236" s="127"/>
      <c r="R236" s="11"/>
      <c r="S236" s="11"/>
      <c r="T236" s="11"/>
      <c r="U236" s="118"/>
      <c r="V236" s="127"/>
      <c r="W236" s="125"/>
      <c r="X236" s="128"/>
      <c r="Y236" s="129"/>
      <c r="Z236" s="171"/>
      <c r="AA236" s="215"/>
      <c r="AB236" s="458"/>
      <c r="AC236" s="127"/>
      <c r="AD236" s="127"/>
      <c r="AE236" s="127"/>
      <c r="AF236" s="127"/>
      <c r="AG236" s="127"/>
      <c r="AH236" s="250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7"/>
      <c r="AW236" s="127"/>
      <c r="AX236" s="127"/>
      <c r="AY236" s="127"/>
      <c r="AZ236" s="127"/>
      <c r="BA236" s="127"/>
      <c r="BB236" s="127"/>
      <c r="BC236" s="127"/>
      <c r="BD236" s="127"/>
      <c r="BE236" s="127"/>
      <c r="BF236" s="127"/>
      <c r="BG236" s="127"/>
      <c r="BH236" s="127"/>
      <c r="BI236" s="127"/>
      <c r="BJ236" s="127"/>
      <c r="BK236" s="127"/>
      <c r="BL236" s="127"/>
      <c r="BM236" s="127"/>
      <c r="BN236" s="127"/>
      <c r="BO236" s="127"/>
      <c r="BP236" s="127"/>
      <c r="BQ236" s="127"/>
      <c r="BR236" s="127"/>
      <c r="BS236" s="127"/>
      <c r="BT236" s="127"/>
      <c r="BU236" s="127"/>
      <c r="BV236" s="127"/>
      <c r="BW236" s="127"/>
      <c r="BX236" s="127"/>
      <c r="BY236" s="127"/>
      <c r="BZ236" s="127"/>
      <c r="CA236" s="127"/>
      <c r="CB236" s="127"/>
      <c r="CC236" s="127"/>
      <c r="CD236" s="127"/>
      <c r="CE236" s="127"/>
      <c r="CF236" s="127"/>
      <c r="CG236" s="127"/>
      <c r="CH236" s="127"/>
      <c r="CI236" s="127"/>
      <c r="CJ236" s="127"/>
      <c r="CK236" s="127"/>
    </row>
    <row r="237" spans="2:89">
      <c r="B237" s="11"/>
      <c r="C237" s="47"/>
      <c r="D237" s="11"/>
      <c r="E237" s="11"/>
      <c r="F237" s="127"/>
      <c r="G237" s="136"/>
      <c r="H237" s="127"/>
      <c r="I237" s="125"/>
      <c r="J237" s="141"/>
      <c r="K237" s="122"/>
      <c r="L237" s="121"/>
      <c r="M237" s="127"/>
      <c r="N237" s="127"/>
      <c r="O237" s="127"/>
      <c r="P237" s="127"/>
      <c r="Q237" s="127"/>
      <c r="R237" s="11"/>
      <c r="S237" s="11"/>
      <c r="T237" s="11"/>
      <c r="U237" s="125"/>
      <c r="V237" s="127"/>
      <c r="W237" s="122"/>
      <c r="X237" s="122"/>
      <c r="Y237" s="121"/>
      <c r="Z237" s="173"/>
      <c r="AA237" s="215"/>
      <c r="AB237" s="458"/>
      <c r="AC237" s="127"/>
      <c r="AD237" s="127"/>
      <c r="AE237" s="127"/>
      <c r="AF237" s="127"/>
      <c r="AG237" s="127"/>
      <c r="AH237" s="262"/>
      <c r="AI237" s="126"/>
      <c r="AJ237" s="156"/>
      <c r="AK237" s="132"/>
      <c r="AL237" s="126"/>
      <c r="AM237" s="170"/>
      <c r="AN237" s="127"/>
      <c r="AO237" s="127"/>
      <c r="AP237" s="127"/>
      <c r="AQ237" s="127"/>
      <c r="AR237" s="127"/>
      <c r="AS237" s="127"/>
      <c r="AT237" s="127"/>
      <c r="AU237" s="127"/>
      <c r="AV237" s="127"/>
      <c r="AW237" s="127"/>
      <c r="AX237" s="127"/>
      <c r="AY237" s="127"/>
      <c r="AZ237" s="127"/>
      <c r="BA237" s="127"/>
      <c r="BB237" s="127"/>
      <c r="BC237" s="127"/>
      <c r="BD237" s="127"/>
      <c r="BE237" s="127"/>
      <c r="BF237" s="127"/>
      <c r="BG237" s="127"/>
      <c r="BH237" s="127"/>
      <c r="BI237" s="127"/>
      <c r="BJ237" s="127"/>
      <c r="BK237" s="127"/>
      <c r="BL237" s="127"/>
      <c r="BM237" s="127"/>
      <c r="BN237" s="127"/>
      <c r="BO237" s="127"/>
      <c r="BP237" s="127"/>
      <c r="BQ237" s="127"/>
      <c r="BR237" s="127"/>
      <c r="BS237" s="127"/>
      <c r="BT237" s="127"/>
      <c r="BU237" s="127"/>
      <c r="BV237" s="127"/>
      <c r="BW237" s="127"/>
      <c r="BX237" s="127"/>
      <c r="BY237" s="127"/>
      <c r="BZ237" s="127"/>
      <c r="CA237" s="127"/>
      <c r="CB237" s="127"/>
      <c r="CC237" s="127"/>
      <c r="CD237" s="127"/>
      <c r="CE237" s="127"/>
      <c r="CF237" s="127"/>
      <c r="CG237" s="127"/>
      <c r="CH237" s="127"/>
      <c r="CI237" s="127"/>
      <c r="CJ237" s="127"/>
      <c r="CK237" s="127"/>
    </row>
    <row r="238" spans="2:89" ht="14.25" customHeight="1">
      <c r="B238" s="11"/>
      <c r="C238" s="47"/>
      <c r="D238" s="11"/>
      <c r="E238" s="11"/>
      <c r="F238" s="127"/>
      <c r="G238" s="136"/>
      <c r="H238" s="127"/>
      <c r="I238" s="125"/>
      <c r="J238" s="127"/>
      <c r="K238" s="136"/>
      <c r="L238" s="127"/>
      <c r="M238" s="127"/>
      <c r="N238" s="127"/>
      <c r="O238" s="127"/>
      <c r="P238" s="127"/>
      <c r="Q238" s="127"/>
      <c r="R238" s="11"/>
      <c r="S238" s="11"/>
      <c r="T238" s="11"/>
      <c r="U238" s="125"/>
      <c r="V238" s="127"/>
      <c r="W238" s="127"/>
      <c r="X238" s="132"/>
      <c r="Y238" s="135"/>
      <c r="Z238" s="458"/>
      <c r="AA238" s="215"/>
      <c r="AB238" s="458"/>
      <c r="AC238" s="127"/>
      <c r="AD238" s="127"/>
      <c r="AE238" s="127"/>
      <c r="AF238" s="127"/>
      <c r="AG238" s="248"/>
      <c r="AH238" s="227"/>
      <c r="AI238" s="227"/>
      <c r="AJ238" s="173"/>
      <c r="AK238" s="122"/>
      <c r="AL238" s="121"/>
      <c r="AM238" s="166"/>
      <c r="AN238" s="127"/>
      <c r="AO238" s="127"/>
      <c r="AP238" s="127"/>
      <c r="AQ238" s="127"/>
      <c r="AR238" s="127"/>
      <c r="AS238" s="127"/>
      <c r="AT238" s="127"/>
      <c r="AU238" s="127"/>
      <c r="AV238" s="127"/>
      <c r="AW238" s="127"/>
      <c r="AX238" s="127"/>
      <c r="AY238" s="127"/>
      <c r="AZ238" s="127"/>
      <c r="BA238" s="127"/>
      <c r="BB238" s="127"/>
      <c r="BC238" s="127"/>
      <c r="BD238" s="127"/>
      <c r="BE238" s="127"/>
      <c r="BF238" s="127"/>
      <c r="BG238" s="127"/>
      <c r="BH238" s="127"/>
      <c r="BI238" s="127"/>
      <c r="BJ238" s="127"/>
      <c r="BK238" s="127"/>
      <c r="BL238" s="127"/>
      <c r="BM238" s="127"/>
      <c r="BN238" s="127"/>
      <c r="BO238" s="127"/>
      <c r="BP238" s="127"/>
      <c r="BQ238" s="127"/>
      <c r="BR238" s="127"/>
      <c r="BS238" s="127"/>
      <c r="BT238" s="127"/>
      <c r="BU238" s="127"/>
      <c r="BV238" s="127"/>
      <c r="BW238" s="127"/>
      <c r="BX238" s="127"/>
      <c r="BY238" s="127"/>
      <c r="BZ238" s="127"/>
      <c r="CA238" s="127"/>
      <c r="CB238" s="127"/>
      <c r="CC238" s="127"/>
      <c r="CD238" s="127"/>
      <c r="CE238" s="127"/>
      <c r="CF238" s="127"/>
      <c r="CG238" s="127"/>
      <c r="CH238" s="127"/>
      <c r="CI238" s="127"/>
      <c r="CJ238" s="127"/>
      <c r="CK238" s="127"/>
    </row>
    <row r="239" spans="2:89" ht="12.75" customHeight="1">
      <c r="B239" s="11"/>
      <c r="C239" s="47"/>
      <c r="D239" s="11"/>
      <c r="E239" s="11"/>
      <c r="F239" s="127"/>
      <c r="G239" s="136"/>
      <c r="H239" s="127"/>
      <c r="I239" s="125"/>
      <c r="J239" s="127"/>
      <c r="K239" s="136"/>
      <c r="L239" s="127"/>
      <c r="M239" s="127"/>
      <c r="N239" s="127"/>
      <c r="O239" s="127"/>
      <c r="P239" s="127"/>
      <c r="Q239" s="127"/>
      <c r="R239" s="11"/>
      <c r="S239" s="11"/>
      <c r="T239" s="11"/>
      <c r="U239" s="125"/>
      <c r="V239" s="127"/>
      <c r="W239" s="127"/>
      <c r="X239" s="122"/>
      <c r="Y239" s="121"/>
      <c r="Z239" s="166"/>
      <c r="AA239" s="215"/>
      <c r="AB239" s="458"/>
      <c r="AC239" s="127"/>
      <c r="AD239" s="127"/>
      <c r="AE239" s="127"/>
      <c r="AF239" s="194"/>
      <c r="AG239" s="242"/>
      <c r="AH239" s="127"/>
      <c r="AI239" s="125"/>
      <c r="AJ239" s="127"/>
      <c r="AK239" s="620"/>
      <c r="AL239" s="121"/>
      <c r="AM239" s="173"/>
      <c r="AN239" s="127"/>
      <c r="AO239" s="127"/>
      <c r="AP239" s="127"/>
      <c r="AQ239" s="127"/>
      <c r="AR239" s="127"/>
      <c r="AS239" s="127"/>
      <c r="AT239" s="127"/>
      <c r="AU239" s="127"/>
      <c r="AV239" s="127"/>
      <c r="AW239" s="127"/>
      <c r="AX239" s="127"/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/>
      <c r="BI239" s="127"/>
      <c r="BJ239" s="127"/>
      <c r="BK239" s="127"/>
      <c r="BL239" s="127"/>
      <c r="BM239" s="127"/>
      <c r="BN239" s="127"/>
      <c r="BO239" s="127"/>
      <c r="BP239" s="127"/>
      <c r="BQ239" s="127"/>
      <c r="BR239" s="127"/>
      <c r="BS239" s="127"/>
      <c r="BT239" s="127"/>
      <c r="BU239" s="127"/>
      <c r="BV239" s="127"/>
      <c r="BW239" s="127"/>
      <c r="BX239" s="127"/>
      <c r="BY239" s="127"/>
      <c r="BZ239" s="127"/>
      <c r="CA239" s="127"/>
      <c r="CB239" s="127"/>
      <c r="CC239" s="127"/>
      <c r="CD239" s="127"/>
      <c r="CE239" s="127"/>
      <c r="CF239" s="127"/>
      <c r="CG239" s="127"/>
      <c r="CH239" s="127"/>
      <c r="CI239" s="127"/>
      <c r="CJ239" s="127"/>
      <c r="CK239" s="127"/>
    </row>
    <row r="240" spans="2:89" ht="13.5" customHeight="1">
      <c r="B240" s="11"/>
      <c r="C240" s="47"/>
      <c r="D240" s="11"/>
      <c r="E240" s="11"/>
      <c r="F240" s="127"/>
      <c r="G240" s="127"/>
      <c r="H240" s="127"/>
      <c r="I240" s="122"/>
      <c r="J240" s="127"/>
      <c r="K240" s="136"/>
      <c r="L240" s="127"/>
      <c r="M240" s="127"/>
      <c r="N240" s="127"/>
      <c r="O240" s="127"/>
      <c r="P240" s="127"/>
      <c r="Q240" s="127"/>
      <c r="R240" s="11"/>
      <c r="S240" s="11"/>
      <c r="T240" s="11"/>
      <c r="U240" s="125"/>
      <c r="V240" s="127"/>
      <c r="W240" s="127"/>
      <c r="X240" s="122"/>
      <c r="Y240" s="121"/>
      <c r="Z240" s="173"/>
      <c r="AA240" s="215"/>
      <c r="AB240" s="458"/>
      <c r="AC240" s="127"/>
      <c r="AD240" s="127"/>
      <c r="AE240" s="127"/>
      <c r="AF240" s="122"/>
      <c r="AG240" s="252"/>
      <c r="AH240" s="125"/>
      <c r="AI240" s="126"/>
      <c r="AJ240" s="156"/>
      <c r="AK240" s="122"/>
      <c r="AL240" s="121"/>
      <c r="AM240" s="166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/>
      <c r="BK240" s="127"/>
      <c r="BL240" s="127"/>
      <c r="BM240" s="127"/>
      <c r="BN240" s="127"/>
      <c r="BO240" s="127"/>
      <c r="BP240" s="127"/>
      <c r="BQ240" s="127"/>
      <c r="BR240" s="127"/>
      <c r="BS240" s="127"/>
      <c r="BT240" s="127"/>
      <c r="BU240" s="127"/>
      <c r="BV240" s="127"/>
      <c r="BW240" s="127"/>
      <c r="BX240" s="127"/>
      <c r="BY240" s="127"/>
      <c r="BZ240" s="127"/>
      <c r="CA240" s="127"/>
      <c r="CB240" s="127"/>
      <c r="CC240" s="127"/>
      <c r="CD240" s="127"/>
      <c r="CE240" s="127"/>
      <c r="CF240" s="127"/>
      <c r="CG240" s="127"/>
      <c r="CH240" s="127"/>
      <c r="CI240" s="127"/>
      <c r="CJ240" s="127"/>
      <c r="CK240" s="127"/>
    </row>
    <row r="241" spans="2:89">
      <c r="B241" s="11"/>
      <c r="C241" s="47"/>
      <c r="D241" s="11"/>
      <c r="E241" s="11"/>
      <c r="F241" s="137"/>
      <c r="G241" s="136"/>
      <c r="H241" s="121"/>
      <c r="I241" s="334"/>
      <c r="J241" s="127"/>
      <c r="K241" s="136"/>
      <c r="L241" s="127"/>
      <c r="M241" s="127"/>
      <c r="N241" s="127"/>
      <c r="O241" s="127"/>
      <c r="P241" s="161"/>
      <c r="Q241" s="127"/>
      <c r="R241" s="11"/>
      <c r="S241" s="11"/>
      <c r="T241" s="11"/>
      <c r="U241" s="125"/>
      <c r="V241" s="127"/>
      <c r="W241" s="127"/>
      <c r="X241" s="122"/>
      <c r="Y241" s="121"/>
      <c r="Z241" s="173"/>
      <c r="AA241" s="460"/>
      <c r="AB241" s="458"/>
      <c r="AC241" s="127"/>
      <c r="AD241" s="127"/>
      <c r="AE241" s="127"/>
      <c r="AF241" s="122"/>
      <c r="AG241" s="265"/>
      <c r="AH241" s="122"/>
      <c r="AI241" s="121"/>
      <c r="AJ241" s="173"/>
      <c r="AK241" s="620"/>
      <c r="AL241" s="121"/>
      <c r="AM241" s="173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  <c r="BM241" s="127"/>
      <c r="BN241" s="127"/>
      <c r="BO241" s="127"/>
      <c r="BP241" s="127"/>
      <c r="BQ241" s="127"/>
      <c r="BR241" s="127"/>
      <c r="BS241" s="127"/>
      <c r="BT241" s="127"/>
      <c r="BU241" s="127"/>
      <c r="BV241" s="127"/>
      <c r="BW241" s="127"/>
      <c r="BX241" s="127"/>
      <c r="BY241" s="127"/>
      <c r="BZ241" s="127"/>
      <c r="CA241" s="127"/>
      <c r="CB241" s="127"/>
      <c r="CC241" s="127"/>
      <c r="CD241" s="127"/>
      <c r="CE241" s="127"/>
      <c r="CF241" s="127"/>
      <c r="CG241" s="127"/>
      <c r="CH241" s="127"/>
      <c r="CI241" s="127"/>
      <c r="CJ241" s="127"/>
      <c r="CK241" s="127"/>
    </row>
    <row r="242" spans="2:89">
      <c r="B242" s="11"/>
      <c r="C242" s="47"/>
      <c r="D242" s="11"/>
      <c r="E242" s="11"/>
      <c r="F242" s="137"/>
      <c r="G242" s="122"/>
      <c r="H242" s="121"/>
      <c r="I242" s="150"/>
      <c r="J242" s="127"/>
      <c r="K242" s="136"/>
      <c r="L242" s="127"/>
      <c r="M242" s="127"/>
      <c r="N242" s="127"/>
      <c r="O242" s="127"/>
      <c r="P242" s="127"/>
      <c r="Q242" s="127"/>
      <c r="R242" s="11"/>
      <c r="S242" s="11"/>
      <c r="T242" s="11"/>
      <c r="U242" s="122"/>
      <c r="V242" s="127"/>
      <c r="W242" s="127"/>
      <c r="X242" s="122"/>
      <c r="Y242" s="137"/>
      <c r="Z242" s="173"/>
      <c r="AA242" s="215"/>
      <c r="AB242" s="458"/>
      <c r="AC242" s="127"/>
      <c r="AD242" s="127"/>
      <c r="AE242" s="127"/>
      <c r="AF242" s="122"/>
      <c r="AG242" s="127"/>
      <c r="AH242" s="227"/>
      <c r="AI242" s="227"/>
      <c r="AJ242" s="173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  <c r="BM242" s="127"/>
      <c r="BN242" s="127"/>
      <c r="BO242" s="127"/>
      <c r="BP242" s="127"/>
      <c r="BQ242" s="127"/>
      <c r="BR242" s="127"/>
      <c r="BS242" s="127"/>
      <c r="BT242" s="127"/>
      <c r="BU242" s="127"/>
      <c r="BV242" s="127"/>
      <c r="BW242" s="127"/>
      <c r="BX242" s="127"/>
      <c r="BY242" s="127"/>
      <c r="BZ242" s="127"/>
      <c r="CA242" s="127"/>
      <c r="CB242" s="127"/>
      <c r="CC242" s="127"/>
      <c r="CD242" s="127"/>
      <c r="CE242" s="127"/>
      <c r="CF242" s="127"/>
      <c r="CG242" s="127"/>
      <c r="CH242" s="127"/>
      <c r="CI242" s="127"/>
      <c r="CJ242" s="127"/>
      <c r="CK242" s="127"/>
    </row>
    <row r="243" spans="2:89" ht="15.75">
      <c r="B243" s="11"/>
      <c r="C243" s="47"/>
      <c r="D243" s="11"/>
      <c r="E243" s="11"/>
      <c r="F243" s="142"/>
      <c r="G243" s="127"/>
      <c r="H243" s="136"/>
      <c r="I243" s="194"/>
      <c r="J243" s="127"/>
      <c r="K243" s="136"/>
      <c r="L243" s="127"/>
      <c r="M243" s="127"/>
      <c r="N243" s="127"/>
      <c r="O243" s="127"/>
      <c r="P243" s="127"/>
      <c r="Q243" s="127"/>
      <c r="R243" s="11"/>
      <c r="S243" s="11"/>
      <c r="T243" s="11"/>
      <c r="U243" s="122"/>
      <c r="V243" s="127"/>
      <c r="W243" s="127"/>
      <c r="X243" s="128"/>
      <c r="Y243" s="131"/>
      <c r="Z243" s="244"/>
      <c r="AA243" s="215"/>
      <c r="AB243" s="458"/>
      <c r="AC243" s="127"/>
      <c r="AD243" s="127"/>
      <c r="AE243" s="127"/>
      <c r="AF243" s="125"/>
      <c r="AG243" s="126"/>
      <c r="AH243" s="128"/>
      <c r="AI243" s="129"/>
      <c r="AJ243" s="171"/>
      <c r="AK243" s="137"/>
      <c r="AL243" s="122"/>
      <c r="AM243" s="121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  <c r="BM243" s="127"/>
      <c r="BN243" s="127"/>
      <c r="BO243" s="127"/>
      <c r="BP243" s="127"/>
      <c r="BQ243" s="127"/>
      <c r="BR243" s="127"/>
      <c r="BS243" s="127"/>
      <c r="BT243" s="127"/>
      <c r="BU243" s="127"/>
      <c r="BV243" s="127"/>
      <c r="BW243" s="127"/>
      <c r="BX243" s="127"/>
      <c r="BY243" s="127"/>
      <c r="BZ243" s="127"/>
      <c r="CA243" s="127"/>
      <c r="CB243" s="127"/>
      <c r="CC243" s="127"/>
      <c r="CD243" s="127"/>
      <c r="CE243" s="127"/>
      <c r="CF243" s="127"/>
      <c r="CG243" s="127"/>
      <c r="CH243" s="127"/>
      <c r="CI243" s="127"/>
      <c r="CJ243" s="127"/>
      <c r="CK243" s="127"/>
    </row>
    <row r="244" spans="2:89" ht="14.25" customHeight="1">
      <c r="B244" s="11"/>
      <c r="C244" s="47"/>
      <c r="D244" s="11"/>
      <c r="E244" s="11"/>
      <c r="F244" s="127"/>
      <c r="G244" s="215"/>
      <c r="H244" s="127"/>
      <c r="I244" s="1409"/>
      <c r="J244" s="127"/>
      <c r="K244" s="136"/>
      <c r="L244" s="127"/>
      <c r="M244" s="127"/>
      <c r="N244" s="127"/>
      <c r="O244" s="127"/>
      <c r="P244" s="127"/>
      <c r="Q244" s="127"/>
      <c r="R244" s="11"/>
      <c r="S244" s="11"/>
      <c r="T244" s="11"/>
      <c r="U244" s="122"/>
      <c r="V244" s="261"/>
      <c r="W244" s="127"/>
      <c r="X244" s="125"/>
      <c r="Y244" s="228"/>
      <c r="Z244" s="228"/>
      <c r="AA244" s="215"/>
      <c r="AB244" s="458"/>
      <c r="AC244" s="127"/>
      <c r="AD244" s="127"/>
      <c r="AE244" s="127"/>
      <c r="AF244" s="122"/>
      <c r="AG244" s="127"/>
      <c r="AH244" s="122"/>
      <c r="AI244" s="121"/>
      <c r="AJ244" s="173"/>
      <c r="AK244" s="127"/>
      <c r="AL244" s="122"/>
      <c r="AM244" s="121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  <c r="BM244" s="127"/>
      <c r="BN244" s="127"/>
      <c r="BO244" s="127"/>
      <c r="BP244" s="127"/>
      <c r="BQ244" s="127"/>
      <c r="BR244" s="127"/>
      <c r="BS244" s="127"/>
      <c r="BT244" s="127"/>
      <c r="BU244" s="127"/>
      <c r="BV244" s="127"/>
      <c r="BW244" s="127"/>
      <c r="BX244" s="127"/>
      <c r="BY244" s="127"/>
      <c r="BZ244" s="127"/>
      <c r="CA244" s="127"/>
      <c r="CB244" s="127"/>
      <c r="CC244" s="127"/>
      <c r="CD244" s="127"/>
      <c r="CE244" s="127"/>
      <c r="CF244" s="127"/>
      <c r="CG244" s="127"/>
      <c r="CH244" s="127"/>
      <c r="CI244" s="127"/>
      <c r="CJ244" s="127"/>
      <c r="CK244" s="127"/>
    </row>
    <row r="245" spans="2:89" ht="13.5" customHeight="1">
      <c r="B245" s="11"/>
      <c r="C245" s="47"/>
      <c r="D245" s="11"/>
      <c r="E245" s="11"/>
      <c r="F245" s="147"/>
      <c r="G245" s="135"/>
      <c r="H245" s="126"/>
      <c r="I245" s="348"/>
      <c r="J245" s="127"/>
      <c r="K245" s="136"/>
      <c r="L245" s="127"/>
      <c r="M245" s="127"/>
      <c r="N245" s="127"/>
      <c r="O245" s="127"/>
      <c r="P245" s="127"/>
      <c r="Q245" s="127"/>
      <c r="R245" s="11"/>
      <c r="S245" s="11"/>
      <c r="T245" s="11"/>
      <c r="U245" s="122"/>
      <c r="V245" s="261"/>
      <c r="W245" s="127"/>
      <c r="X245" s="128"/>
      <c r="Y245" s="228"/>
      <c r="Z245" s="127"/>
      <c r="AA245" s="215"/>
      <c r="AB245" s="458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  <c r="BH245" s="127"/>
      <c r="BI245" s="127"/>
      <c r="BJ245" s="127"/>
      <c r="BK245" s="127"/>
      <c r="BL245" s="127"/>
      <c r="BM245" s="127"/>
      <c r="BN245" s="127"/>
      <c r="BO245" s="127"/>
      <c r="BP245" s="127"/>
      <c r="BQ245" s="127"/>
      <c r="BR245" s="127"/>
      <c r="BS245" s="127"/>
      <c r="BT245" s="127"/>
      <c r="BU245" s="127"/>
      <c r="BV245" s="127"/>
      <c r="BW245" s="127"/>
      <c r="BX245" s="127"/>
      <c r="BY245" s="127"/>
      <c r="BZ245" s="127"/>
      <c r="CA245" s="127"/>
      <c r="CB245" s="127"/>
      <c r="CC245" s="127"/>
      <c r="CD245" s="127"/>
      <c r="CE245" s="127"/>
      <c r="CF245" s="127"/>
      <c r="CG245" s="127"/>
      <c r="CH245" s="127"/>
      <c r="CI245" s="127"/>
      <c r="CJ245" s="127"/>
      <c r="CK245" s="127"/>
    </row>
    <row r="246" spans="2:89" ht="15.75">
      <c r="B246" s="11"/>
      <c r="C246" s="47"/>
      <c r="D246" s="11"/>
      <c r="E246" s="11"/>
      <c r="F246" s="137"/>
      <c r="G246" s="122"/>
      <c r="H246" s="121"/>
      <c r="I246" s="348"/>
      <c r="J246" s="127"/>
      <c r="K246" s="136"/>
      <c r="L246" s="127"/>
      <c r="M246" s="127"/>
      <c r="N246" s="127"/>
      <c r="O246" s="127"/>
      <c r="P246" s="127"/>
      <c r="Q246" s="127"/>
      <c r="R246" s="11"/>
      <c r="S246" s="11"/>
      <c r="T246" s="11"/>
      <c r="U246" s="122"/>
      <c r="V246" s="127"/>
      <c r="W246" s="127"/>
      <c r="X246" s="122"/>
      <c r="Y246" s="228"/>
      <c r="Z246" s="228"/>
      <c r="AA246" s="215"/>
      <c r="AB246" s="458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  <c r="BM246" s="127"/>
      <c r="BN246" s="127"/>
      <c r="BO246" s="127"/>
      <c r="BP246" s="127"/>
      <c r="BQ246" s="127"/>
      <c r="BR246" s="127"/>
      <c r="BS246" s="127"/>
      <c r="BT246" s="127"/>
      <c r="BU246" s="127"/>
      <c r="BV246" s="127"/>
      <c r="BW246" s="127"/>
      <c r="BX246" s="127"/>
      <c r="BY246" s="127"/>
      <c r="BZ246" s="127"/>
      <c r="CA246" s="127"/>
      <c r="CB246" s="127"/>
      <c r="CC246" s="127"/>
      <c r="CD246" s="127"/>
      <c r="CE246" s="127"/>
      <c r="CF246" s="127"/>
      <c r="CG246" s="127"/>
      <c r="CH246" s="127"/>
      <c r="CI246" s="127"/>
      <c r="CJ246" s="127"/>
      <c r="CK246" s="127"/>
    </row>
    <row r="247" spans="2:89" ht="12.75" customHeight="1">
      <c r="B247" s="11"/>
      <c r="C247" s="47"/>
      <c r="D247" s="11"/>
      <c r="E247" s="11"/>
      <c r="F247" s="127"/>
      <c r="G247" s="122"/>
      <c r="H247" s="127"/>
      <c r="I247" s="122"/>
      <c r="J247" s="127"/>
      <c r="K247" s="136"/>
      <c r="L247" s="127"/>
      <c r="M247" s="127"/>
      <c r="N247" s="127"/>
      <c r="O247" s="127"/>
      <c r="P247" s="127"/>
      <c r="Q247" s="127"/>
      <c r="R247" s="11"/>
      <c r="S247" s="11"/>
      <c r="T247" s="11"/>
      <c r="U247" s="122"/>
      <c r="V247" s="127"/>
      <c r="W247" s="127"/>
      <c r="X247" s="125"/>
      <c r="Y247" s="228"/>
      <c r="Z247" s="471"/>
      <c r="AA247" s="215"/>
      <c r="AB247" s="458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127"/>
      <c r="BN247" s="127"/>
      <c r="BO247" s="127"/>
      <c r="BP247" s="127"/>
      <c r="BQ247" s="127"/>
      <c r="BR247" s="127"/>
      <c r="BS247" s="127"/>
      <c r="BT247" s="127"/>
      <c r="BU247" s="127"/>
      <c r="BV247" s="127"/>
      <c r="BW247" s="127"/>
      <c r="BX247" s="127"/>
      <c r="BY247" s="127"/>
      <c r="BZ247" s="127"/>
      <c r="CA247" s="127"/>
      <c r="CB247" s="127"/>
      <c r="CC247" s="127"/>
      <c r="CD247" s="127"/>
      <c r="CE247" s="127"/>
      <c r="CF247" s="127"/>
      <c r="CG247" s="127"/>
      <c r="CH247" s="127"/>
      <c r="CI247" s="127"/>
      <c r="CJ247" s="127"/>
      <c r="CK247" s="127"/>
    </row>
    <row r="248" spans="2:89" ht="15.75">
      <c r="B248" s="11"/>
      <c r="C248" s="47"/>
      <c r="D248" s="11"/>
      <c r="E248" s="11"/>
      <c r="F248" s="137"/>
      <c r="G248" s="132"/>
      <c r="H248" s="132"/>
      <c r="I248" s="122"/>
      <c r="J248" s="127"/>
      <c r="K248" s="136"/>
      <c r="L248" s="127"/>
      <c r="M248" s="127"/>
      <c r="N248" s="127"/>
      <c r="O248" s="127"/>
      <c r="P248" s="127"/>
      <c r="Q248" s="127"/>
      <c r="R248" s="11"/>
      <c r="S248" s="11"/>
      <c r="T248" s="11"/>
      <c r="U248" s="122"/>
      <c r="V248" s="127"/>
      <c r="W248" s="127"/>
      <c r="X248" s="125"/>
      <c r="Y248" s="228"/>
      <c r="Z248" s="459"/>
      <c r="AA248" s="215"/>
      <c r="AB248" s="458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7"/>
      <c r="BF248" s="127"/>
      <c r="BG248" s="127"/>
      <c r="BH248" s="127"/>
      <c r="BI248" s="127"/>
      <c r="BJ248" s="127"/>
      <c r="BK248" s="127"/>
      <c r="BL248" s="127"/>
      <c r="BM248" s="127"/>
      <c r="BN248" s="127"/>
      <c r="BO248" s="127"/>
      <c r="BP248" s="127"/>
      <c r="BQ248" s="127"/>
      <c r="BR248" s="127"/>
      <c r="BS248" s="127"/>
      <c r="BT248" s="127"/>
      <c r="BU248" s="127"/>
      <c r="BV248" s="127"/>
      <c r="BW248" s="127"/>
      <c r="BX248" s="127"/>
      <c r="BY248" s="127"/>
      <c r="BZ248" s="127"/>
      <c r="CA248" s="127"/>
      <c r="CB248" s="127"/>
      <c r="CC248" s="127"/>
      <c r="CD248" s="127"/>
      <c r="CE248" s="127"/>
      <c r="CF248" s="127"/>
      <c r="CG248" s="127"/>
      <c r="CH248" s="127"/>
      <c r="CI248" s="127"/>
      <c r="CJ248" s="127"/>
      <c r="CK248" s="127"/>
    </row>
    <row r="249" spans="2:89" ht="15.75">
      <c r="B249" s="11"/>
      <c r="C249" s="47"/>
      <c r="D249" s="11"/>
      <c r="E249" s="11"/>
      <c r="F249" s="137"/>
      <c r="G249" s="122"/>
      <c r="H249" s="121"/>
      <c r="I249" s="125"/>
      <c r="J249" s="127"/>
      <c r="K249" s="136"/>
      <c r="L249" s="127"/>
      <c r="M249" s="127"/>
      <c r="N249" s="127"/>
      <c r="O249" s="127"/>
      <c r="P249" s="127"/>
      <c r="Q249" s="127"/>
      <c r="R249" s="11"/>
      <c r="S249" s="11"/>
      <c r="T249" s="11"/>
      <c r="U249" s="122"/>
      <c r="V249" s="259"/>
      <c r="W249" s="127"/>
      <c r="X249" s="125"/>
      <c r="Y249" s="228"/>
      <c r="Z249" s="459"/>
      <c r="AA249" s="215"/>
      <c r="AB249" s="458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/>
      <c r="BL249" s="127"/>
      <c r="BM249" s="127"/>
      <c r="BN249" s="127"/>
      <c r="BO249" s="127"/>
      <c r="BP249" s="127"/>
      <c r="BQ249" s="127"/>
      <c r="BR249" s="127"/>
      <c r="BS249" s="127"/>
      <c r="BT249" s="127"/>
      <c r="BU249" s="127"/>
      <c r="BV249" s="127"/>
      <c r="BW249" s="127"/>
      <c r="BX249" s="127"/>
      <c r="BY249" s="127"/>
      <c r="BZ249" s="127"/>
      <c r="CA249" s="127"/>
      <c r="CB249" s="127"/>
      <c r="CC249" s="127"/>
      <c r="CD249" s="127"/>
      <c r="CE249" s="127"/>
      <c r="CF249" s="127"/>
      <c r="CG249" s="127"/>
      <c r="CH249" s="127"/>
      <c r="CI249" s="127"/>
      <c r="CJ249" s="127"/>
      <c r="CK249" s="127"/>
    </row>
    <row r="250" spans="2:89" ht="15.75">
      <c r="B250" s="11"/>
      <c r="C250" s="47"/>
      <c r="D250" s="11"/>
      <c r="E250" s="11"/>
      <c r="F250" s="137"/>
      <c r="G250" s="122"/>
      <c r="H250" s="126"/>
      <c r="I250" s="348"/>
      <c r="J250" s="127"/>
      <c r="K250" s="136"/>
      <c r="L250" s="127"/>
      <c r="M250" s="127"/>
      <c r="N250" s="127"/>
      <c r="O250" s="127"/>
      <c r="P250" s="121"/>
      <c r="Q250" s="127"/>
      <c r="R250" s="11"/>
      <c r="S250" s="11"/>
      <c r="T250" s="11"/>
      <c r="U250" s="150"/>
      <c r="V250" s="127"/>
      <c r="W250" s="127"/>
      <c r="X250" s="125"/>
      <c r="Y250" s="228"/>
      <c r="Z250" s="459"/>
      <c r="AA250" s="215"/>
      <c r="AB250" s="458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  <c r="BH250" s="127"/>
      <c r="BI250" s="127"/>
      <c r="BJ250" s="127"/>
      <c r="BK250" s="127"/>
      <c r="BL250" s="127"/>
      <c r="BM250" s="127"/>
      <c r="BN250" s="127"/>
      <c r="BO250" s="127"/>
      <c r="BP250" s="127"/>
      <c r="BQ250" s="127"/>
      <c r="BR250" s="127"/>
      <c r="BS250" s="127"/>
      <c r="BT250" s="127"/>
      <c r="BU250" s="127"/>
      <c r="BV250" s="127"/>
      <c r="BW250" s="127"/>
      <c r="BX250" s="127"/>
      <c r="BY250" s="127"/>
      <c r="BZ250" s="127"/>
      <c r="CA250" s="127"/>
      <c r="CB250" s="127"/>
      <c r="CC250" s="127"/>
      <c r="CD250" s="127"/>
      <c r="CE250" s="127"/>
      <c r="CF250" s="127"/>
      <c r="CG250" s="127"/>
      <c r="CH250" s="127"/>
      <c r="CI250" s="127"/>
      <c r="CJ250" s="127"/>
      <c r="CK250" s="127"/>
    </row>
    <row r="251" spans="2:89" ht="15.75">
      <c r="B251" s="11"/>
      <c r="C251" s="47"/>
      <c r="D251" s="11"/>
      <c r="E251" s="11"/>
      <c r="F251" s="127"/>
      <c r="G251" s="136"/>
      <c r="H251" s="127"/>
      <c r="I251" s="348"/>
      <c r="J251" s="127"/>
      <c r="K251" s="136"/>
      <c r="L251" s="127"/>
      <c r="M251" s="127"/>
      <c r="N251" s="127"/>
      <c r="O251" s="127"/>
      <c r="P251" s="127"/>
      <c r="Q251" s="243"/>
      <c r="R251" s="11"/>
      <c r="S251" s="11"/>
      <c r="T251" s="11"/>
      <c r="U251" s="122"/>
      <c r="V251" s="127"/>
      <c r="W251" s="127"/>
      <c r="X251" s="125"/>
      <c r="Y251" s="228"/>
      <c r="Z251" s="459"/>
      <c r="AA251" s="215"/>
      <c r="AB251" s="458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27"/>
      <c r="BF251" s="127"/>
      <c r="BG251" s="127"/>
      <c r="BH251" s="127"/>
      <c r="BI251" s="127"/>
      <c r="BJ251" s="127"/>
      <c r="BK251" s="127"/>
      <c r="BL251" s="127"/>
      <c r="BM251" s="127"/>
      <c r="BN251" s="127"/>
      <c r="BO251" s="127"/>
      <c r="BP251" s="127"/>
      <c r="BQ251" s="127"/>
      <c r="BR251" s="127"/>
      <c r="BS251" s="127"/>
      <c r="BT251" s="127"/>
      <c r="BU251" s="127"/>
      <c r="BV251" s="127"/>
      <c r="BW251" s="127"/>
      <c r="BX251" s="127"/>
      <c r="BY251" s="127"/>
      <c r="BZ251" s="127"/>
      <c r="CA251" s="127"/>
      <c r="CB251" s="127"/>
      <c r="CC251" s="127"/>
      <c r="CD251" s="127"/>
      <c r="CE251" s="127"/>
      <c r="CF251" s="127"/>
      <c r="CG251" s="127"/>
      <c r="CH251" s="127"/>
      <c r="CI251" s="127"/>
      <c r="CJ251" s="127"/>
      <c r="CK251" s="127"/>
    </row>
    <row r="252" spans="2:89" ht="14.25" customHeight="1">
      <c r="B252" s="11"/>
      <c r="C252" s="47"/>
      <c r="D252" s="11"/>
      <c r="E252" s="11"/>
      <c r="F252" s="127"/>
      <c r="G252" s="136"/>
      <c r="H252" s="127"/>
      <c r="I252" s="348"/>
      <c r="J252" s="148"/>
      <c r="K252" s="215"/>
      <c r="L252" s="189"/>
      <c r="M252" s="127"/>
      <c r="N252" s="127"/>
      <c r="O252" s="127"/>
      <c r="P252" s="135"/>
      <c r="Q252" s="127"/>
      <c r="R252" s="127"/>
      <c r="S252" s="127"/>
      <c r="T252" s="127"/>
      <c r="U252" s="127"/>
      <c r="V252" s="127"/>
      <c r="W252" s="127"/>
      <c r="X252" s="251"/>
      <c r="Y252" s="127"/>
      <c r="Z252" s="127"/>
      <c r="AA252" s="623"/>
      <c r="AB252" s="127"/>
      <c r="AC252" s="127"/>
      <c r="AD252" s="253"/>
      <c r="AE252" s="127"/>
      <c r="AF252" s="127"/>
      <c r="AG252" s="251"/>
      <c r="AH252" s="127"/>
      <c r="AI252" s="127"/>
      <c r="AJ252" s="623"/>
      <c r="AK252" s="127"/>
      <c r="AL252" s="127"/>
      <c r="AM252" s="253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  <c r="BE252" s="127"/>
      <c r="BF252" s="127"/>
      <c r="BG252" s="127"/>
      <c r="BH252" s="127"/>
      <c r="BI252" s="127"/>
      <c r="BJ252" s="127"/>
      <c r="BK252" s="127"/>
      <c r="BL252" s="127"/>
      <c r="BM252" s="127"/>
      <c r="BN252" s="127"/>
      <c r="BO252" s="127"/>
      <c r="BP252" s="127"/>
      <c r="BQ252" s="127"/>
      <c r="BR252" s="127"/>
      <c r="BS252" s="127"/>
      <c r="BT252" s="127"/>
      <c r="BU252" s="127"/>
      <c r="BV252" s="127"/>
      <c r="BW252" s="127"/>
      <c r="BX252" s="127"/>
      <c r="BY252" s="127"/>
      <c r="BZ252" s="127"/>
      <c r="CA252" s="127"/>
      <c r="CB252" s="127"/>
      <c r="CC252" s="127"/>
      <c r="CD252" s="127"/>
      <c r="CE252" s="127"/>
      <c r="CF252" s="127"/>
      <c r="CG252" s="127"/>
      <c r="CH252" s="127"/>
      <c r="CI252" s="127"/>
      <c r="CJ252" s="127"/>
      <c r="CK252" s="127"/>
    </row>
    <row r="253" spans="2:89" ht="12.75" customHeight="1">
      <c r="B253" s="11"/>
      <c r="C253" s="47"/>
      <c r="D253" s="11"/>
      <c r="E253" s="11"/>
      <c r="F253" s="127"/>
      <c r="G253" s="136"/>
      <c r="H253" s="127"/>
      <c r="I253" s="122"/>
      <c r="J253" s="139"/>
      <c r="K253" s="122"/>
      <c r="L253" s="118"/>
      <c r="M253" s="127"/>
      <c r="N253" s="127"/>
      <c r="O253" s="127"/>
      <c r="P253" s="121"/>
      <c r="Q253" s="156"/>
      <c r="R253" s="127"/>
      <c r="S253" s="127"/>
      <c r="T253" s="127"/>
      <c r="U253" s="122"/>
      <c r="V253" s="121"/>
      <c r="W253" s="127"/>
      <c r="X253" s="264"/>
      <c r="Y253" s="242"/>
      <c r="Z253" s="243"/>
      <c r="AA253" s="264"/>
      <c r="AB253" s="242"/>
      <c r="AC253" s="243"/>
      <c r="AD253" s="264"/>
      <c r="AE253" s="242"/>
      <c r="AF253" s="243"/>
      <c r="AG253" s="264"/>
      <c r="AH253" s="242"/>
      <c r="AI253" s="243"/>
      <c r="AJ253" s="264"/>
      <c r="AK253" s="242"/>
      <c r="AL253" s="243"/>
      <c r="AM253" s="264"/>
      <c r="AN253" s="242"/>
      <c r="AO253" s="243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27"/>
      <c r="BF253" s="127"/>
      <c r="BG253" s="127"/>
      <c r="BH253" s="127"/>
      <c r="BI253" s="127"/>
      <c r="BJ253" s="127"/>
      <c r="BK253" s="127"/>
      <c r="BL253" s="127"/>
      <c r="BM253" s="127"/>
      <c r="BN253" s="127"/>
      <c r="BO253" s="127"/>
      <c r="BP253" s="127"/>
      <c r="BQ253" s="127"/>
      <c r="BR253" s="127"/>
      <c r="BS253" s="127"/>
      <c r="BT253" s="127"/>
      <c r="BU253" s="127"/>
      <c r="BV253" s="127"/>
      <c r="BW253" s="127"/>
      <c r="BX253" s="127"/>
      <c r="BY253" s="127"/>
      <c r="BZ253" s="127"/>
      <c r="CA253" s="127"/>
      <c r="CB253" s="127"/>
      <c r="CC253" s="127"/>
      <c r="CD253" s="127"/>
      <c r="CE253" s="127"/>
      <c r="CF253" s="127"/>
      <c r="CG253" s="127"/>
      <c r="CH253" s="127"/>
      <c r="CI253" s="127"/>
      <c r="CJ253" s="127"/>
      <c r="CK253" s="127"/>
    </row>
    <row r="254" spans="2:89" ht="14.25" customHeight="1">
      <c r="B254" s="11"/>
      <c r="C254" s="47"/>
      <c r="D254" s="11"/>
      <c r="E254" s="11"/>
      <c r="F254" s="127"/>
      <c r="G254" s="215"/>
      <c r="H254" s="127"/>
      <c r="I254" s="128"/>
      <c r="J254" s="137"/>
      <c r="K254" s="122"/>
      <c r="L254" s="118"/>
      <c r="M254" s="127"/>
      <c r="N254" s="127"/>
      <c r="O254" s="127"/>
      <c r="P254" s="121"/>
      <c r="Q254" s="173"/>
      <c r="R254" s="127"/>
      <c r="S254" s="127"/>
      <c r="T254" s="127"/>
      <c r="U254" s="127"/>
      <c r="V254" s="127"/>
      <c r="W254" s="228"/>
      <c r="X254" s="126"/>
      <c r="Y254" s="268"/>
      <c r="Z254" s="156"/>
      <c r="AA254" s="227"/>
      <c r="AB254" s="227"/>
      <c r="AC254" s="156"/>
      <c r="AD254" s="262"/>
      <c r="AE254" s="126"/>
      <c r="AF254" s="156"/>
      <c r="AG254" s="126"/>
      <c r="AH254" s="268"/>
      <c r="AI254" s="156"/>
      <c r="AJ254" s="227"/>
      <c r="AK254" s="227"/>
      <c r="AL254" s="156"/>
      <c r="AM254" s="262"/>
      <c r="AN254" s="126"/>
      <c r="AO254" s="156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7"/>
      <c r="BF254" s="127"/>
      <c r="BG254" s="127"/>
      <c r="BH254" s="127"/>
      <c r="BI254" s="127"/>
      <c r="BJ254" s="127"/>
      <c r="BK254" s="127"/>
      <c r="BL254" s="127"/>
      <c r="BM254" s="127"/>
      <c r="BN254" s="127"/>
      <c r="BO254" s="127"/>
      <c r="BP254" s="127"/>
      <c r="BQ254" s="127"/>
      <c r="BR254" s="127"/>
      <c r="BS254" s="127"/>
      <c r="BT254" s="127"/>
      <c r="BU254" s="127"/>
      <c r="BV254" s="127"/>
      <c r="BW254" s="127"/>
      <c r="BX254" s="127"/>
      <c r="BY254" s="127"/>
      <c r="BZ254" s="127"/>
      <c r="CA254" s="127"/>
      <c r="CB254" s="127"/>
      <c r="CC254" s="127"/>
      <c r="CD254" s="127"/>
      <c r="CE254" s="127"/>
      <c r="CF254" s="127"/>
      <c r="CG254" s="127"/>
      <c r="CH254" s="127"/>
      <c r="CI254" s="127"/>
      <c r="CJ254" s="127"/>
      <c r="CK254" s="127"/>
    </row>
    <row r="255" spans="2:89" ht="14.25" customHeight="1">
      <c r="B255" s="11"/>
      <c r="C255" s="47"/>
      <c r="D255" s="11"/>
      <c r="E255" s="11"/>
      <c r="F255" s="127"/>
      <c r="G255" s="136"/>
      <c r="H255" s="127"/>
      <c r="I255" s="128"/>
      <c r="J255" s="127"/>
      <c r="K255" s="122"/>
      <c r="L255" s="127"/>
      <c r="M255" s="127"/>
      <c r="N255" s="127"/>
      <c r="O255" s="127"/>
      <c r="P255" s="121"/>
      <c r="Q255" s="173"/>
      <c r="R255" s="127"/>
      <c r="S255" s="127"/>
      <c r="T255" s="127"/>
      <c r="U255" s="127"/>
      <c r="V255" s="127"/>
      <c r="W255" s="228"/>
      <c r="X255" s="121"/>
      <c r="Y255" s="121"/>
      <c r="Z255" s="170"/>
      <c r="AA255" s="227"/>
      <c r="AB255" s="227"/>
      <c r="AC255" s="173"/>
      <c r="AD255" s="122"/>
      <c r="AE255" s="121"/>
      <c r="AF255" s="173"/>
      <c r="AG255" s="121"/>
      <c r="AH255" s="121"/>
      <c r="AI255" s="170"/>
      <c r="AJ255" s="227"/>
      <c r="AK255" s="227"/>
      <c r="AL255" s="173"/>
      <c r="AM255" s="122"/>
      <c r="AN255" s="121"/>
      <c r="AO255" s="173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  <c r="BH255" s="127"/>
      <c r="BI255" s="127"/>
      <c r="BJ255" s="127"/>
      <c r="BK255" s="127"/>
      <c r="BL255" s="127"/>
      <c r="BM255" s="127"/>
      <c r="BN255" s="127"/>
      <c r="BO255" s="127"/>
      <c r="BP255" s="127"/>
      <c r="BQ255" s="127"/>
      <c r="BR255" s="127"/>
      <c r="BS255" s="127"/>
      <c r="BT255" s="127"/>
      <c r="BU255" s="127"/>
      <c r="BV255" s="127"/>
      <c r="BW255" s="127"/>
      <c r="BX255" s="127"/>
      <c r="BY255" s="127"/>
      <c r="BZ255" s="127"/>
      <c r="CA255" s="127"/>
      <c r="CB255" s="127"/>
      <c r="CC255" s="127"/>
      <c r="CD255" s="127"/>
      <c r="CE255" s="127"/>
      <c r="CF255" s="127"/>
      <c r="CG255" s="127"/>
      <c r="CH255" s="127"/>
      <c r="CI255" s="127"/>
      <c r="CJ255" s="127"/>
      <c r="CK255" s="127"/>
    </row>
    <row r="256" spans="2:89" ht="13.5" customHeight="1">
      <c r="B256" s="11"/>
      <c r="C256" s="47"/>
      <c r="D256" s="11"/>
      <c r="E256" s="11"/>
      <c r="F256" s="137"/>
      <c r="G256" s="122"/>
      <c r="H256" s="121"/>
      <c r="I256" s="127"/>
      <c r="J256" s="137"/>
      <c r="K256" s="122"/>
      <c r="L256" s="118"/>
      <c r="M256" s="127"/>
      <c r="N256" s="127"/>
      <c r="O256" s="127"/>
      <c r="P256" s="126"/>
      <c r="Q256" s="173"/>
      <c r="R256" s="127"/>
      <c r="S256" s="136"/>
      <c r="T256" s="127"/>
      <c r="U256" s="127"/>
      <c r="V256" s="127"/>
      <c r="W256" s="127"/>
      <c r="X256" s="121"/>
      <c r="Y256" s="121"/>
      <c r="Z256" s="156"/>
      <c r="AA256" s="122"/>
      <c r="AB256" s="121"/>
      <c r="AC256" s="173"/>
      <c r="AD256" s="125"/>
      <c r="AE256" s="126"/>
      <c r="AF256" s="156"/>
      <c r="AG256" s="121"/>
      <c r="AH256" s="121"/>
      <c r="AI256" s="156"/>
      <c r="AJ256" s="122"/>
      <c r="AK256" s="121"/>
      <c r="AL256" s="173"/>
      <c r="AM256" s="125"/>
      <c r="AN256" s="126"/>
      <c r="AO256" s="156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127"/>
      <c r="BG256" s="127"/>
      <c r="BH256" s="127"/>
      <c r="BI256" s="127"/>
      <c r="BJ256" s="127"/>
      <c r="BK256" s="127"/>
      <c r="BL256" s="127"/>
      <c r="BM256" s="127"/>
      <c r="BN256" s="127"/>
      <c r="BO256" s="127"/>
      <c r="BP256" s="127"/>
      <c r="BQ256" s="127"/>
      <c r="BR256" s="127"/>
      <c r="BS256" s="127"/>
      <c r="BT256" s="127"/>
      <c r="BU256" s="127"/>
      <c r="BV256" s="127"/>
      <c r="BW256" s="127"/>
      <c r="BX256" s="127"/>
      <c r="BY256" s="127"/>
      <c r="BZ256" s="127"/>
      <c r="CA256" s="127"/>
      <c r="CB256" s="127"/>
      <c r="CC256" s="127"/>
      <c r="CD256" s="127"/>
      <c r="CE256" s="127"/>
      <c r="CF256" s="127"/>
      <c r="CG256" s="127"/>
      <c r="CH256" s="127"/>
      <c r="CI256" s="127"/>
      <c r="CJ256" s="127"/>
      <c r="CK256" s="127"/>
    </row>
    <row r="257" spans="2:89" ht="14.25" customHeight="1">
      <c r="B257" s="11"/>
      <c r="C257" s="47"/>
      <c r="D257" s="11"/>
      <c r="E257" s="11"/>
      <c r="F257" s="127"/>
      <c r="G257" s="122"/>
      <c r="H257" s="136"/>
      <c r="I257" s="127"/>
      <c r="J257" s="127"/>
      <c r="K257" s="136"/>
      <c r="L257" s="127"/>
      <c r="M257" s="127"/>
      <c r="N257" s="127"/>
      <c r="O257" s="127"/>
      <c r="P257" s="121"/>
      <c r="Q257" s="173"/>
      <c r="R257" s="127"/>
      <c r="S257" s="127"/>
      <c r="T257" s="127"/>
      <c r="U257" s="127"/>
      <c r="V257" s="127"/>
      <c r="W257" s="127"/>
      <c r="X257" s="227"/>
      <c r="Y257" s="227"/>
      <c r="Z257" s="156"/>
      <c r="AA257" s="122"/>
      <c r="AB257" s="121"/>
      <c r="AC257" s="173"/>
      <c r="AD257" s="125"/>
      <c r="AE257" s="126"/>
      <c r="AF257" s="173"/>
      <c r="AG257" s="227"/>
      <c r="AH257" s="227"/>
      <c r="AI257" s="156"/>
      <c r="AJ257" s="122"/>
      <c r="AK257" s="121"/>
      <c r="AL257" s="173"/>
      <c r="AM257" s="125"/>
      <c r="AN257" s="126"/>
      <c r="AO257" s="173"/>
      <c r="AP257" s="127"/>
      <c r="AQ257" s="127"/>
      <c r="AR257" s="127"/>
      <c r="AS257" s="127"/>
      <c r="AT257" s="127"/>
      <c r="AU257" s="127"/>
      <c r="AV257" s="127"/>
      <c r="AW257" s="127"/>
      <c r="AX257" s="127"/>
      <c r="AY257" s="127"/>
      <c r="AZ257" s="127"/>
      <c r="BA257" s="127"/>
      <c r="BB257" s="127"/>
      <c r="BC257" s="127"/>
      <c r="BD257" s="127"/>
      <c r="BE257" s="127"/>
      <c r="BF257" s="127"/>
      <c r="BG257" s="127"/>
      <c r="BH257" s="127"/>
      <c r="BI257" s="127"/>
      <c r="BJ257" s="127"/>
      <c r="BK257" s="127"/>
      <c r="BL257" s="127"/>
      <c r="BM257" s="127"/>
      <c r="BN257" s="127"/>
      <c r="BO257" s="127"/>
      <c r="BP257" s="127"/>
      <c r="BQ257" s="127"/>
      <c r="BR257" s="127"/>
      <c r="BS257" s="127"/>
      <c r="BT257" s="127"/>
      <c r="BU257" s="127"/>
      <c r="BV257" s="127"/>
      <c r="BW257" s="127"/>
      <c r="BX257" s="127"/>
      <c r="BY257" s="127"/>
      <c r="BZ257" s="127"/>
      <c r="CA257" s="127"/>
      <c r="CB257" s="127"/>
      <c r="CC257" s="127"/>
      <c r="CD257" s="127"/>
      <c r="CE257" s="127"/>
      <c r="CF257" s="127"/>
      <c r="CG257" s="127"/>
      <c r="CH257" s="127"/>
      <c r="CI257" s="127"/>
      <c r="CJ257" s="127"/>
      <c r="CK257" s="127"/>
    </row>
    <row r="258" spans="2:89">
      <c r="B258" s="11"/>
      <c r="C258" s="47"/>
      <c r="D258" s="11"/>
      <c r="E258" s="11"/>
      <c r="F258" s="137"/>
      <c r="G258" s="122"/>
      <c r="H258" s="227"/>
      <c r="I258" s="194"/>
      <c r="J258" s="127"/>
      <c r="K258" s="136"/>
      <c r="L258" s="127"/>
      <c r="M258" s="127"/>
      <c r="N258" s="127"/>
      <c r="O258" s="127"/>
      <c r="P258" s="121"/>
      <c r="Q258" s="344"/>
      <c r="R258" s="127"/>
      <c r="S258" s="127"/>
      <c r="T258" s="127"/>
      <c r="U258" s="127"/>
      <c r="V258" s="127"/>
      <c r="W258" s="127"/>
      <c r="X258" s="227"/>
      <c r="Y258" s="227"/>
      <c r="Z258" s="173"/>
      <c r="AA258" s="127"/>
      <c r="AB258" s="127"/>
      <c r="AC258" s="127"/>
      <c r="AD258" s="125"/>
      <c r="AE258" s="126"/>
      <c r="AF258" s="171"/>
      <c r="AG258" s="227"/>
      <c r="AH258" s="227"/>
      <c r="AI258" s="173"/>
      <c r="AJ258" s="127"/>
      <c r="AK258" s="127"/>
      <c r="AL258" s="127"/>
      <c r="AM258" s="125"/>
      <c r="AN258" s="126"/>
      <c r="AO258" s="171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  <c r="BH258" s="127"/>
      <c r="BI258" s="127"/>
      <c r="BJ258" s="127"/>
      <c r="BK258" s="127"/>
      <c r="BL258" s="127"/>
      <c r="BM258" s="127"/>
      <c r="BN258" s="127"/>
      <c r="BO258" s="127"/>
      <c r="BP258" s="127"/>
      <c r="BQ258" s="127"/>
      <c r="BR258" s="127"/>
      <c r="BS258" s="127"/>
      <c r="BT258" s="127"/>
      <c r="BU258" s="127"/>
      <c r="BV258" s="127"/>
      <c r="BW258" s="127"/>
      <c r="BX258" s="127"/>
      <c r="BY258" s="127"/>
      <c r="BZ258" s="127"/>
      <c r="CA258" s="127"/>
      <c r="CB258" s="127"/>
      <c r="CC258" s="127"/>
      <c r="CD258" s="127"/>
      <c r="CE258" s="127"/>
      <c r="CF258" s="127"/>
      <c r="CG258" s="127"/>
      <c r="CH258" s="127"/>
      <c r="CI258" s="127"/>
      <c r="CJ258" s="127"/>
      <c r="CK258" s="127"/>
    </row>
    <row r="259" spans="2:89" ht="14.25" customHeight="1">
      <c r="B259" s="11"/>
      <c r="C259" s="47"/>
      <c r="D259" s="11"/>
      <c r="E259" s="11"/>
      <c r="F259" s="127"/>
      <c r="G259" s="136"/>
      <c r="H259" s="127"/>
      <c r="I259" s="122"/>
      <c r="J259" s="127"/>
      <c r="K259" s="136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214"/>
      <c r="AB259" s="135"/>
      <c r="AC259" s="126"/>
      <c r="AD259" s="125"/>
      <c r="AE259" s="126"/>
      <c r="AF259" s="171"/>
      <c r="AG259" s="127"/>
      <c r="AH259" s="127"/>
      <c r="AI259" s="127"/>
      <c r="AJ259" s="127"/>
      <c r="AK259" s="127"/>
      <c r="AL259" s="127"/>
      <c r="AM259" s="125"/>
      <c r="AN259" s="126"/>
      <c r="AO259" s="171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  <c r="BE259" s="127"/>
      <c r="BF259" s="127"/>
      <c r="BG259" s="127"/>
      <c r="BH259" s="127"/>
      <c r="BI259" s="127"/>
      <c r="BJ259" s="127"/>
      <c r="BK259" s="127"/>
      <c r="BL259" s="127"/>
      <c r="BM259" s="127"/>
      <c r="BN259" s="127"/>
      <c r="BO259" s="127"/>
      <c r="BP259" s="127"/>
      <c r="BQ259" s="127"/>
      <c r="BR259" s="127"/>
      <c r="BS259" s="127"/>
      <c r="BT259" s="127"/>
      <c r="BU259" s="127"/>
      <c r="BV259" s="127"/>
      <c r="BW259" s="127"/>
      <c r="BX259" s="127"/>
      <c r="BY259" s="127"/>
      <c r="BZ259" s="127"/>
      <c r="CA259" s="127"/>
      <c r="CB259" s="127"/>
      <c r="CC259" s="127"/>
      <c r="CD259" s="127"/>
      <c r="CE259" s="127"/>
      <c r="CF259" s="127"/>
      <c r="CG259" s="127"/>
      <c r="CH259" s="127"/>
      <c r="CI259" s="127"/>
      <c r="CJ259" s="127"/>
      <c r="CK259" s="127"/>
    </row>
    <row r="260" spans="2:89" ht="15" customHeight="1">
      <c r="B260" s="11"/>
      <c r="C260" s="47"/>
      <c r="D260" s="11"/>
      <c r="E260" s="11"/>
      <c r="F260" s="127"/>
      <c r="G260" s="136"/>
      <c r="H260" s="127"/>
      <c r="I260" s="122"/>
      <c r="J260" s="127"/>
      <c r="K260" s="136"/>
      <c r="L260" s="127"/>
      <c r="M260" s="127"/>
      <c r="N260" s="127"/>
      <c r="O260" s="127"/>
      <c r="P260" s="127"/>
      <c r="Q260" s="127"/>
      <c r="R260" s="127"/>
      <c r="S260" s="127"/>
      <c r="T260" s="127"/>
      <c r="U260" s="122"/>
      <c r="V260" s="122"/>
      <c r="W260" s="127"/>
      <c r="X260" s="127"/>
      <c r="Y260" s="127"/>
      <c r="Z260" s="127"/>
      <c r="AA260" s="137"/>
      <c r="AB260" s="122"/>
      <c r="AC260" s="121"/>
      <c r="AD260" s="122"/>
      <c r="AE260" s="121"/>
      <c r="AF260" s="173"/>
      <c r="AG260" s="127"/>
      <c r="AH260" s="127"/>
      <c r="AI260" s="127"/>
      <c r="AJ260" s="127"/>
      <c r="AK260" s="127"/>
      <c r="AL260" s="127"/>
      <c r="AM260" s="122"/>
      <c r="AN260" s="121"/>
      <c r="AO260" s="173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  <c r="BE260" s="127"/>
      <c r="BF260" s="127"/>
      <c r="BG260" s="127"/>
      <c r="BH260" s="127"/>
      <c r="BI260" s="127"/>
      <c r="BJ260" s="127"/>
      <c r="BK260" s="127"/>
      <c r="BL260" s="127"/>
      <c r="BM260" s="127"/>
      <c r="BN260" s="127"/>
      <c r="BO260" s="127"/>
      <c r="BP260" s="127"/>
      <c r="BQ260" s="127"/>
      <c r="BR260" s="127"/>
      <c r="BS260" s="127"/>
      <c r="BT260" s="127"/>
      <c r="BU260" s="127"/>
      <c r="BV260" s="127"/>
      <c r="BW260" s="127"/>
      <c r="BX260" s="127"/>
      <c r="BY260" s="127"/>
      <c r="BZ260" s="127"/>
      <c r="CA260" s="127"/>
      <c r="CB260" s="127"/>
      <c r="CC260" s="127"/>
      <c r="CD260" s="127"/>
      <c r="CE260" s="127"/>
      <c r="CF260" s="127"/>
      <c r="CG260" s="127"/>
      <c r="CH260" s="127"/>
      <c r="CI260" s="127"/>
      <c r="CJ260" s="127"/>
      <c r="CK260" s="127"/>
    </row>
    <row r="261" spans="2:89">
      <c r="B261" s="11"/>
      <c r="C261" s="47"/>
      <c r="D261" s="11"/>
      <c r="E261" s="11"/>
      <c r="F261" s="127"/>
      <c r="G261" s="136"/>
      <c r="H261" s="127"/>
      <c r="I261" s="122"/>
      <c r="J261" s="127"/>
      <c r="K261" s="136"/>
      <c r="L261" s="127"/>
      <c r="M261" s="127"/>
      <c r="N261" s="127"/>
      <c r="O261" s="127"/>
      <c r="P261" s="127"/>
      <c r="Q261" s="127"/>
      <c r="R261" s="127"/>
      <c r="S261" s="136"/>
      <c r="T261" s="127"/>
      <c r="U261" s="118"/>
      <c r="V261" s="127"/>
      <c r="W261" s="127"/>
      <c r="X261" s="252"/>
      <c r="Y261" s="127"/>
      <c r="Z261" s="127"/>
      <c r="AA261" s="137"/>
      <c r="AB261" s="122"/>
      <c r="AC261" s="121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  <c r="BC261" s="127"/>
      <c r="BD261" s="127"/>
      <c r="BE261" s="127"/>
      <c r="BF261" s="127"/>
      <c r="BG261" s="127"/>
      <c r="BH261" s="127"/>
      <c r="BI261" s="127"/>
      <c r="BJ261" s="127"/>
      <c r="BK261" s="127"/>
      <c r="BL261" s="127"/>
      <c r="BM261" s="127"/>
      <c r="BN261" s="127"/>
      <c r="BO261" s="127"/>
      <c r="BP261" s="127"/>
      <c r="BQ261" s="127"/>
      <c r="BR261" s="127"/>
      <c r="BS261" s="127"/>
      <c r="BT261" s="127"/>
      <c r="BU261" s="127"/>
      <c r="BV261" s="127"/>
      <c r="BW261" s="127"/>
      <c r="BX261" s="127"/>
      <c r="BY261" s="127"/>
      <c r="BZ261" s="127"/>
      <c r="CA261" s="127"/>
      <c r="CB261" s="127"/>
      <c r="CC261" s="127"/>
      <c r="CD261" s="127"/>
      <c r="CE261" s="127"/>
      <c r="CF261" s="127"/>
      <c r="CG261" s="127"/>
      <c r="CH261" s="127"/>
      <c r="CI261" s="127"/>
      <c r="CJ261" s="127"/>
      <c r="CK261" s="127"/>
    </row>
    <row r="262" spans="2:89">
      <c r="B262" s="11"/>
      <c r="C262" s="47"/>
      <c r="D262" s="11"/>
      <c r="E262" s="11"/>
      <c r="F262" s="127"/>
      <c r="G262" s="136"/>
      <c r="H262" s="127"/>
      <c r="I262" s="122"/>
      <c r="J262" s="127"/>
      <c r="K262" s="247"/>
      <c r="L262" s="127"/>
      <c r="M262" s="127"/>
      <c r="N262" s="127"/>
      <c r="O262" s="127"/>
      <c r="P262" s="127"/>
      <c r="Q262" s="127"/>
      <c r="R262" s="127"/>
      <c r="S262" s="136"/>
      <c r="T262" s="127"/>
      <c r="U262" s="125"/>
      <c r="V262" s="127"/>
      <c r="W262" s="127"/>
      <c r="X262" s="132"/>
      <c r="Y262" s="127"/>
      <c r="Z262" s="127"/>
      <c r="AA262" s="140"/>
      <c r="AB262" s="122"/>
      <c r="AC262" s="126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  <c r="BE262" s="127"/>
      <c r="BF262" s="127"/>
      <c r="BG262" s="127"/>
      <c r="BH262" s="127"/>
      <c r="BI262" s="127"/>
      <c r="BJ262" s="127"/>
      <c r="BK262" s="127"/>
      <c r="BL262" s="127"/>
      <c r="BM262" s="127"/>
      <c r="BN262" s="127"/>
      <c r="BO262" s="127"/>
      <c r="BP262" s="127"/>
      <c r="BQ262" s="127"/>
      <c r="BR262" s="127"/>
      <c r="BS262" s="127"/>
      <c r="BT262" s="127"/>
      <c r="BU262" s="127"/>
      <c r="BV262" s="127"/>
      <c r="BW262" s="127"/>
      <c r="BX262" s="127"/>
      <c r="BY262" s="127"/>
      <c r="BZ262" s="127"/>
      <c r="CA262" s="127"/>
      <c r="CB262" s="127"/>
      <c r="CC262" s="127"/>
      <c r="CD262" s="127"/>
      <c r="CE262" s="127"/>
      <c r="CF262" s="127"/>
      <c r="CG262" s="127"/>
      <c r="CH262" s="127"/>
      <c r="CI262" s="127"/>
      <c r="CJ262" s="127"/>
      <c r="CK262" s="127"/>
    </row>
    <row r="263" spans="2:89">
      <c r="B263" s="11"/>
      <c r="C263" s="47"/>
      <c r="D263" s="11"/>
      <c r="E263" s="11"/>
      <c r="F263" s="127"/>
      <c r="G263" s="136"/>
      <c r="H263" s="127"/>
      <c r="I263" s="127"/>
      <c r="J263" s="127"/>
      <c r="K263" s="136"/>
      <c r="L263" s="127"/>
      <c r="M263" s="127"/>
      <c r="N263" s="127"/>
      <c r="O263" s="127"/>
      <c r="P263" s="127"/>
      <c r="Q263" s="243"/>
      <c r="R263" s="127"/>
      <c r="S263" s="136"/>
      <c r="T263" s="127"/>
      <c r="U263" s="125"/>
      <c r="V263" s="127"/>
      <c r="W263" s="127"/>
      <c r="X263" s="132"/>
      <c r="Y263" s="143"/>
      <c r="Z263" s="127"/>
      <c r="AA263" s="445"/>
      <c r="AB263" s="122"/>
      <c r="AC263" s="126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/>
      <c r="AW263" s="127"/>
      <c r="AX263" s="127"/>
      <c r="AY263" s="127"/>
      <c r="AZ263" s="127"/>
      <c r="BA263" s="127"/>
      <c r="BB263" s="127"/>
      <c r="BC263" s="127"/>
      <c r="BD263" s="127"/>
      <c r="BE263" s="127"/>
      <c r="BF263" s="127"/>
      <c r="BG263" s="127"/>
      <c r="BH263" s="127"/>
      <c r="BI263" s="127"/>
      <c r="BJ263" s="127"/>
      <c r="BK263" s="127"/>
      <c r="BL263" s="127"/>
      <c r="BM263" s="127"/>
      <c r="BN263" s="127"/>
      <c r="BO263" s="127"/>
      <c r="BP263" s="127"/>
      <c r="BQ263" s="127"/>
      <c r="BR263" s="127"/>
      <c r="BS263" s="127"/>
      <c r="BT263" s="127"/>
      <c r="BU263" s="127"/>
      <c r="BV263" s="127"/>
      <c r="BW263" s="127"/>
      <c r="BX263" s="127"/>
      <c r="BY263" s="127"/>
      <c r="BZ263" s="127"/>
      <c r="CA263" s="127"/>
      <c r="CB263" s="127"/>
      <c r="CC263" s="127"/>
      <c r="CD263" s="127"/>
      <c r="CE263" s="127"/>
      <c r="CF263" s="127"/>
      <c r="CG263" s="127"/>
      <c r="CH263" s="127"/>
      <c r="CI263" s="127"/>
      <c r="CJ263" s="127"/>
      <c r="CK263" s="127"/>
    </row>
    <row r="264" spans="2:89">
      <c r="B264" s="11"/>
      <c r="C264" s="47"/>
      <c r="D264" s="11"/>
      <c r="E264" s="11"/>
      <c r="F264" s="127"/>
      <c r="G264" s="136"/>
      <c r="H264" s="127"/>
      <c r="I264" s="127"/>
      <c r="J264" s="148"/>
      <c r="K264" s="215"/>
      <c r="L264" s="127"/>
      <c r="M264" s="127"/>
      <c r="N264" s="127"/>
      <c r="O264" s="127"/>
      <c r="P264" s="126"/>
      <c r="Q264" s="167"/>
      <c r="R264" s="127"/>
      <c r="S264" s="136"/>
      <c r="T264" s="127"/>
      <c r="U264" s="125"/>
      <c r="V264" s="164"/>
      <c r="W264" s="127"/>
      <c r="X264" s="132"/>
      <c r="Y264" s="143"/>
      <c r="Z264" s="127"/>
      <c r="AA264" s="138"/>
      <c r="AB264" s="122"/>
      <c r="AC264" s="121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7"/>
      <c r="AW264" s="127"/>
      <c r="AX264" s="127"/>
      <c r="AY264" s="127"/>
      <c r="AZ264" s="127"/>
      <c r="BA264" s="127"/>
      <c r="BB264" s="127"/>
      <c r="BC264" s="127"/>
      <c r="BD264" s="127"/>
      <c r="BE264" s="127"/>
      <c r="BF264" s="127"/>
      <c r="BG264" s="127"/>
      <c r="BH264" s="127"/>
      <c r="BI264" s="127"/>
      <c r="BJ264" s="127"/>
      <c r="BK264" s="127"/>
      <c r="BL264" s="127"/>
      <c r="BM264" s="127"/>
      <c r="BN264" s="127"/>
      <c r="BO264" s="127"/>
      <c r="BP264" s="127"/>
      <c r="BQ264" s="127"/>
      <c r="BR264" s="127"/>
      <c r="BS264" s="127"/>
      <c r="BT264" s="127"/>
      <c r="BU264" s="127"/>
      <c r="BV264" s="127"/>
      <c r="BW264" s="127"/>
      <c r="BX264" s="127"/>
      <c r="BY264" s="127"/>
      <c r="BZ264" s="127"/>
      <c r="CA264" s="127"/>
      <c r="CB264" s="127"/>
      <c r="CC264" s="127"/>
      <c r="CD264" s="127"/>
      <c r="CE264" s="127"/>
      <c r="CF264" s="127"/>
      <c r="CG264" s="127"/>
      <c r="CH264" s="127"/>
      <c r="CI264" s="127"/>
      <c r="CJ264" s="127"/>
      <c r="CK264" s="127"/>
    </row>
    <row r="265" spans="2:89">
      <c r="B265" s="11"/>
      <c r="C265" s="47"/>
      <c r="D265" s="11"/>
      <c r="E265" s="11"/>
      <c r="F265" s="127"/>
      <c r="G265" s="136"/>
      <c r="H265" s="127"/>
      <c r="I265" s="127"/>
      <c r="J265" s="127"/>
      <c r="K265" s="136"/>
      <c r="L265" s="127"/>
      <c r="M265" s="127"/>
      <c r="N265" s="127"/>
      <c r="O265" s="127"/>
      <c r="P265" s="126"/>
      <c r="Q265" s="166"/>
      <c r="R265" s="127"/>
      <c r="S265" s="136"/>
      <c r="T265" s="127"/>
      <c r="U265" s="122"/>
      <c r="V265" s="127"/>
      <c r="W265" s="127"/>
      <c r="X265" s="132"/>
      <c r="Y265" s="143"/>
      <c r="Z265" s="127"/>
      <c r="AA265" s="138"/>
      <c r="AB265" s="122"/>
      <c r="AC265" s="121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27"/>
      <c r="BA265" s="127"/>
      <c r="BB265" s="127"/>
      <c r="BC265" s="127"/>
      <c r="BD265" s="127"/>
      <c r="BE265" s="127"/>
      <c r="BF265" s="127"/>
      <c r="BG265" s="127"/>
      <c r="BH265" s="127"/>
      <c r="BI265" s="127"/>
      <c r="BJ265" s="127"/>
      <c r="BK265" s="127"/>
      <c r="BL265" s="127"/>
      <c r="BM265" s="127"/>
      <c r="BN265" s="127"/>
      <c r="BO265" s="127"/>
      <c r="BP265" s="127"/>
      <c r="BQ265" s="127"/>
      <c r="BR265" s="127"/>
      <c r="BS265" s="127"/>
      <c r="BT265" s="127"/>
      <c r="BU265" s="127"/>
      <c r="BV265" s="127"/>
      <c r="BW265" s="127"/>
      <c r="BX265" s="127"/>
      <c r="BY265" s="127"/>
      <c r="BZ265" s="127"/>
      <c r="CA265" s="127"/>
      <c r="CB265" s="127"/>
      <c r="CC265" s="127"/>
      <c r="CD265" s="127"/>
      <c r="CE265" s="127"/>
      <c r="CF265" s="127"/>
      <c r="CG265" s="127"/>
      <c r="CH265" s="127"/>
      <c r="CI265" s="127"/>
      <c r="CJ265" s="127"/>
      <c r="CK265" s="127"/>
    </row>
    <row r="266" spans="2:89">
      <c r="B266" s="11"/>
      <c r="C266" s="47"/>
      <c r="D266" s="11"/>
      <c r="E266" s="11"/>
      <c r="F266" s="127"/>
      <c r="G266" s="136"/>
      <c r="H266" s="127"/>
      <c r="I266" s="127"/>
      <c r="J266" s="141"/>
      <c r="K266" s="122"/>
      <c r="L266" s="118"/>
      <c r="M266" s="127"/>
      <c r="N266" s="127"/>
      <c r="O266" s="127"/>
      <c r="P266" s="121"/>
      <c r="Q266" s="173"/>
      <c r="R266" s="127"/>
      <c r="S266" s="136"/>
      <c r="T266" s="127"/>
      <c r="U266" s="122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27"/>
      <c r="BA266" s="127"/>
      <c r="BB266" s="127"/>
      <c r="BC266" s="127"/>
      <c r="BD266" s="127"/>
      <c r="BE266" s="127"/>
      <c r="BF266" s="127"/>
      <c r="BG266" s="127"/>
      <c r="BH266" s="127"/>
      <c r="BI266" s="127"/>
      <c r="BJ266" s="127"/>
      <c r="BK266" s="127"/>
      <c r="BL266" s="127"/>
      <c r="BM266" s="127"/>
      <c r="BN266" s="127"/>
      <c r="BO266" s="127"/>
      <c r="BP266" s="127"/>
      <c r="BQ266" s="127"/>
      <c r="BR266" s="127"/>
      <c r="BS266" s="127"/>
      <c r="BT266" s="127"/>
      <c r="BU266" s="127"/>
      <c r="BV266" s="127"/>
      <c r="BW266" s="127"/>
      <c r="BX266" s="127"/>
      <c r="BY266" s="127"/>
      <c r="BZ266" s="127"/>
      <c r="CA266" s="127"/>
      <c r="CB266" s="127"/>
      <c r="CC266" s="127"/>
      <c r="CD266" s="127"/>
      <c r="CE266" s="127"/>
      <c r="CF266" s="127"/>
      <c r="CG266" s="127"/>
      <c r="CH266" s="127"/>
      <c r="CI266" s="127"/>
      <c r="CJ266" s="127"/>
      <c r="CK266" s="127"/>
    </row>
    <row r="267" spans="2:89">
      <c r="B267" s="11"/>
      <c r="C267" s="47"/>
      <c r="D267" s="11"/>
      <c r="E267" s="11"/>
      <c r="F267" s="127"/>
      <c r="G267" s="136"/>
      <c r="H267" s="127"/>
      <c r="I267" s="127"/>
      <c r="J267" s="127"/>
      <c r="K267" s="135"/>
      <c r="L267" s="127"/>
      <c r="M267" s="127"/>
      <c r="N267" s="127"/>
      <c r="O267" s="127"/>
      <c r="P267" s="121"/>
      <c r="Q267" s="173"/>
      <c r="R267" s="127"/>
      <c r="S267" s="136"/>
      <c r="T267" s="127"/>
      <c r="U267" s="122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7"/>
      <c r="AW267" s="127"/>
      <c r="AX267" s="127"/>
      <c r="AY267" s="127"/>
      <c r="AZ267" s="127"/>
      <c r="BA267" s="127"/>
      <c r="BB267" s="127"/>
      <c r="BC267" s="127"/>
      <c r="BD267" s="127"/>
      <c r="BE267" s="127"/>
      <c r="BF267" s="127"/>
      <c r="BG267" s="127"/>
      <c r="BH267" s="127"/>
      <c r="BI267" s="127"/>
      <c r="BJ267" s="127"/>
      <c r="BK267" s="127"/>
      <c r="BL267" s="127"/>
      <c r="BM267" s="127"/>
      <c r="BN267" s="127"/>
      <c r="BO267" s="127"/>
      <c r="BP267" s="127"/>
      <c r="BQ267" s="127"/>
      <c r="BR267" s="127"/>
      <c r="BS267" s="127"/>
      <c r="BT267" s="127"/>
      <c r="BU267" s="127"/>
      <c r="BV267" s="127"/>
      <c r="BW267" s="127"/>
      <c r="BX267" s="127"/>
      <c r="BY267" s="127"/>
      <c r="BZ267" s="127"/>
      <c r="CA267" s="127"/>
      <c r="CB267" s="127"/>
      <c r="CC267" s="127"/>
      <c r="CD267" s="127"/>
      <c r="CE267" s="127"/>
      <c r="CF267" s="127"/>
      <c r="CG267" s="127"/>
      <c r="CH267" s="127"/>
      <c r="CI267" s="127"/>
      <c r="CJ267" s="127"/>
      <c r="CK267" s="127"/>
    </row>
    <row r="268" spans="2:89">
      <c r="B268" s="11"/>
      <c r="C268" s="47"/>
      <c r="D268" s="11"/>
      <c r="E268" s="11"/>
      <c r="F268" s="190"/>
      <c r="G268" s="190"/>
      <c r="H268" s="161"/>
      <c r="I268" s="127"/>
      <c r="J268" s="137"/>
      <c r="K268" s="122"/>
      <c r="L268" s="118"/>
      <c r="M268" s="127"/>
      <c r="N268" s="127"/>
      <c r="O268" s="127"/>
      <c r="P268" s="127"/>
      <c r="Q268" s="173"/>
      <c r="R268" s="127"/>
      <c r="S268" s="136"/>
      <c r="T268" s="127"/>
      <c r="U268" s="122"/>
      <c r="V268" s="127"/>
      <c r="W268" s="127"/>
      <c r="X268" s="39"/>
      <c r="Y268" s="122"/>
      <c r="Z268" s="14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</row>
    <row r="269" spans="2:89">
      <c r="B269" s="11"/>
      <c r="C269" s="47"/>
      <c r="D269" s="11"/>
      <c r="E269" s="11"/>
      <c r="F269" s="127"/>
      <c r="G269" s="247"/>
      <c r="H269" s="127"/>
      <c r="I269" s="127"/>
      <c r="J269" s="137"/>
      <c r="K269" s="122"/>
      <c r="L269" s="118"/>
      <c r="M269" s="127"/>
      <c r="N269" s="127"/>
      <c r="O269" s="127"/>
      <c r="P269" s="127"/>
      <c r="Q269" s="167"/>
      <c r="R269" s="127"/>
      <c r="S269" s="136"/>
      <c r="T269" s="127"/>
      <c r="U269" s="122"/>
      <c r="V269" s="127"/>
      <c r="W269" s="127"/>
      <c r="X269" s="418"/>
      <c r="Y269" s="56"/>
      <c r="Z269" s="11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</row>
    <row r="270" spans="2:89">
      <c r="B270" s="11"/>
      <c r="C270" s="47"/>
      <c r="D270" s="11"/>
      <c r="E270" s="11"/>
      <c r="F270" s="127"/>
      <c r="G270" s="136"/>
      <c r="H270" s="127"/>
      <c r="I270" s="127"/>
      <c r="J270" s="137"/>
      <c r="K270" s="122"/>
      <c r="L270" s="118"/>
      <c r="M270" s="127"/>
      <c r="N270" s="127"/>
      <c r="O270" s="127"/>
      <c r="P270" s="127"/>
      <c r="Q270" s="170"/>
      <c r="R270" s="127"/>
      <c r="S270" s="136"/>
      <c r="T270" s="127"/>
      <c r="U270" s="122"/>
      <c r="V270" s="127"/>
      <c r="W270" s="127"/>
      <c r="X270" s="416"/>
      <c r="Y270" s="96"/>
      <c r="Z270" s="165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</row>
    <row r="271" spans="2:89" ht="12" customHeight="1">
      <c r="B271" s="11"/>
      <c r="C271" s="47"/>
      <c r="D271" s="11"/>
      <c r="E271" s="11"/>
      <c r="F271" s="127"/>
      <c r="G271" s="136"/>
      <c r="H271" s="127"/>
      <c r="I271" s="125"/>
      <c r="J271" s="137"/>
      <c r="K271" s="122"/>
      <c r="L271" s="118"/>
      <c r="M271" s="127"/>
      <c r="N271" s="127"/>
      <c r="O271" s="127"/>
      <c r="P271" s="127"/>
      <c r="Q271" s="170"/>
      <c r="R271" s="127"/>
      <c r="S271" s="136"/>
      <c r="T271" s="127"/>
      <c r="U271" s="122"/>
      <c r="V271" s="127"/>
      <c r="W271" s="127"/>
      <c r="X271" s="56"/>
      <c r="Y271" s="811"/>
      <c r="Z271" s="812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</row>
    <row r="272" spans="2:89" ht="14.25" customHeight="1">
      <c r="B272" s="11"/>
      <c r="C272" s="47"/>
      <c r="D272" s="11"/>
      <c r="E272" s="11"/>
      <c r="F272" s="127"/>
      <c r="G272" s="136"/>
      <c r="H272" s="127"/>
      <c r="I272" s="122"/>
      <c r="J272" s="137"/>
      <c r="K272" s="122"/>
      <c r="L272" s="118"/>
      <c r="M272" s="127"/>
      <c r="N272" s="127"/>
      <c r="O272" s="127"/>
      <c r="P272" s="127"/>
      <c r="Q272" s="173"/>
      <c r="R272" s="127"/>
      <c r="S272" s="136"/>
      <c r="T272" s="127"/>
      <c r="U272" s="122"/>
      <c r="V272" s="259"/>
      <c r="W272" s="127"/>
      <c r="X272" s="228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2:60" ht="12" customHeight="1">
      <c r="B273" s="11"/>
      <c r="C273" s="47"/>
      <c r="D273" s="11"/>
      <c r="E273" s="11"/>
      <c r="F273" s="127"/>
      <c r="G273" s="136"/>
      <c r="H273" s="127"/>
      <c r="I273" s="127"/>
      <c r="J273" s="127"/>
      <c r="K273" s="136"/>
      <c r="L273" s="127"/>
      <c r="M273" s="127"/>
      <c r="N273" s="127"/>
      <c r="O273" s="127"/>
      <c r="P273" s="127"/>
      <c r="Q273" s="127"/>
      <c r="R273" s="127"/>
      <c r="S273" s="136"/>
      <c r="T273" s="127"/>
      <c r="U273" s="150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2:60" ht="14.25" customHeight="1">
      <c r="B274" s="11"/>
      <c r="C274" s="47"/>
      <c r="D274" s="11"/>
      <c r="E274" s="11"/>
      <c r="F274" s="127"/>
      <c r="G274" s="136"/>
      <c r="H274" s="127"/>
      <c r="I274" s="127"/>
      <c r="J274" s="127"/>
      <c r="K274" s="136"/>
      <c r="L274" s="127"/>
      <c r="M274" s="127"/>
      <c r="N274" s="127"/>
      <c r="O274" s="127"/>
      <c r="P274" s="127"/>
      <c r="Q274" s="127"/>
      <c r="R274" s="11"/>
      <c r="S274" s="47"/>
      <c r="T274" s="11"/>
      <c r="U274" s="11"/>
      <c r="V274" s="11"/>
      <c r="W274" s="11"/>
      <c r="X274" s="251"/>
      <c r="Y274" s="11"/>
      <c r="Z274" s="11"/>
      <c r="AA274" s="813"/>
      <c r="AB274" s="11"/>
      <c r="AC274" s="11"/>
      <c r="AD274" s="757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2:60" ht="14.25" customHeight="1">
      <c r="B275" s="11"/>
      <c r="C275" s="47"/>
      <c r="D275" s="11"/>
      <c r="E275" s="11"/>
      <c r="F275" s="127"/>
      <c r="G275" s="136"/>
      <c r="H275" s="127"/>
      <c r="I275" s="127"/>
      <c r="J275" s="127"/>
      <c r="K275" s="136"/>
      <c r="L275" s="127"/>
      <c r="M275" s="127"/>
      <c r="N275" s="127"/>
      <c r="O275" s="127"/>
      <c r="P275" s="127"/>
      <c r="Q275" s="127"/>
      <c r="R275" s="11"/>
      <c r="S275" s="47"/>
      <c r="T275" s="11"/>
      <c r="U275" s="122"/>
      <c r="V275" s="11"/>
      <c r="W275" s="11"/>
      <c r="X275" s="264"/>
      <c r="Y275" s="242"/>
      <c r="Z275" s="243"/>
      <c r="AA275" s="264"/>
      <c r="AB275" s="242"/>
      <c r="AC275" s="243"/>
      <c r="AD275" s="416"/>
      <c r="AE275" s="96"/>
      <c r="AF275" s="165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2:60" ht="13.5" customHeight="1">
      <c r="B276" s="11"/>
      <c r="C276" s="47"/>
      <c r="D276" s="11"/>
      <c r="E276" s="11"/>
      <c r="F276" s="127"/>
      <c r="G276" s="136"/>
      <c r="H276" s="127"/>
      <c r="I276" s="127"/>
      <c r="J276" s="148"/>
      <c r="K276" s="215"/>
      <c r="L276" s="189"/>
      <c r="M276" s="127"/>
      <c r="N276" s="127"/>
      <c r="O276" s="127"/>
      <c r="P276" s="121"/>
      <c r="Q276" s="156"/>
      <c r="R276" s="11"/>
      <c r="S276" s="47"/>
      <c r="T276" s="11"/>
      <c r="U276" s="11"/>
      <c r="V276" s="11"/>
      <c r="W276" s="11"/>
      <c r="X276" s="54"/>
      <c r="Y276" s="814"/>
      <c r="Z276" s="174"/>
      <c r="AA276" s="393"/>
      <c r="AB276" s="393"/>
      <c r="AC276" s="174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2:60" ht="15.75">
      <c r="B277" s="11"/>
      <c r="C277" s="47"/>
      <c r="D277" s="11"/>
      <c r="E277" s="11"/>
      <c r="F277" s="145"/>
      <c r="G277" s="122"/>
      <c r="H277" s="121"/>
      <c r="I277" s="251"/>
      <c r="J277" s="137"/>
      <c r="K277" s="122"/>
      <c r="L277" s="118"/>
      <c r="M277" s="127"/>
      <c r="N277" s="127"/>
      <c r="O277" s="127"/>
      <c r="P277" s="121"/>
      <c r="Q277" s="173"/>
      <c r="R277" s="11"/>
      <c r="S277" s="47"/>
      <c r="T277" s="11"/>
      <c r="U277" s="11"/>
      <c r="V277" s="11"/>
      <c r="W277" s="11"/>
      <c r="X277" s="14"/>
      <c r="Y277" s="14"/>
      <c r="Z277" s="408"/>
      <c r="AA277" s="11"/>
      <c r="AB277" s="11"/>
      <c r="AC277" s="11"/>
      <c r="AD277" s="122"/>
      <c r="AE277" s="121"/>
      <c r="AF277" s="173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2:60">
      <c r="B278" s="11"/>
      <c r="C278" s="47"/>
      <c r="D278" s="11"/>
      <c r="E278" s="11"/>
      <c r="F278" s="127"/>
      <c r="G278" s="215"/>
      <c r="H278" s="127"/>
      <c r="I278" s="250"/>
      <c r="J278" s="445"/>
      <c r="K278" s="122"/>
      <c r="L278" s="116"/>
      <c r="M278" s="127"/>
      <c r="N278" s="127"/>
      <c r="O278" s="127"/>
      <c r="P278" s="265"/>
      <c r="Q278" s="156"/>
      <c r="R278" s="11"/>
      <c r="S278" s="47"/>
      <c r="T278" s="11"/>
      <c r="U278" s="7"/>
      <c r="V278" s="14"/>
      <c r="W278" s="11"/>
      <c r="X278" s="14"/>
      <c r="Y278" s="14"/>
      <c r="Z278" s="174"/>
      <c r="AA278" s="122"/>
      <c r="AB278" s="121"/>
      <c r="AC278" s="173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2:60" ht="14.25" customHeight="1">
      <c r="B279" s="11"/>
      <c r="C279" s="47"/>
      <c r="D279" s="11"/>
      <c r="E279" s="11"/>
      <c r="F279" s="148"/>
      <c r="G279" s="122"/>
      <c r="H279" s="135"/>
      <c r="I279" s="194"/>
      <c r="J279" s="137"/>
      <c r="K279" s="122"/>
      <c r="L279" s="118"/>
      <c r="M279" s="127"/>
      <c r="N279" s="127"/>
      <c r="O279" s="127"/>
      <c r="P279" s="121"/>
      <c r="Q279" s="173"/>
      <c r="R279" s="11"/>
      <c r="S279" s="47"/>
      <c r="T279" s="11"/>
      <c r="U279" s="11"/>
      <c r="V279" s="11"/>
      <c r="W279" s="11"/>
      <c r="X279" s="393"/>
      <c r="Y279" s="393"/>
      <c r="Z279" s="174"/>
      <c r="AA279" s="122"/>
      <c r="AB279" s="121"/>
      <c r="AC279" s="173"/>
      <c r="AD279" s="125"/>
      <c r="AE279" s="126"/>
      <c r="AF279" s="173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2:60">
      <c r="B280" s="11"/>
      <c r="C280" s="47"/>
      <c r="D280" s="11"/>
      <c r="E280" s="11"/>
      <c r="F280" s="141"/>
      <c r="G280" s="122"/>
      <c r="H280" s="121"/>
      <c r="I280" s="122"/>
      <c r="J280" s="127"/>
      <c r="K280" s="136"/>
      <c r="L280" s="127"/>
      <c r="M280" s="127"/>
      <c r="N280" s="127"/>
      <c r="O280" s="127"/>
      <c r="P280" s="121"/>
      <c r="Q280" s="171"/>
      <c r="R280" s="11"/>
      <c r="S280" s="47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25"/>
      <c r="AE280" s="126"/>
      <c r="AF280" s="17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2:60" ht="13.5" customHeight="1">
      <c r="B281" s="11"/>
      <c r="C281" s="47"/>
      <c r="D281" s="11"/>
      <c r="E281" s="11"/>
      <c r="F281" s="137"/>
      <c r="G281" s="122"/>
      <c r="H281" s="121"/>
      <c r="I281" s="122"/>
      <c r="J281" s="127"/>
      <c r="K281" s="136"/>
      <c r="L281" s="127"/>
      <c r="M281" s="127"/>
      <c r="N281" s="127"/>
      <c r="O281" s="127"/>
      <c r="P281" s="121"/>
      <c r="Q281" s="171"/>
      <c r="R281" s="11"/>
      <c r="S281" s="47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25"/>
      <c r="AE281" s="126"/>
      <c r="AF281" s="17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2:60" ht="14.25" customHeight="1">
      <c r="B282" s="11"/>
      <c r="C282" s="47"/>
      <c r="D282" s="11"/>
      <c r="E282" s="11"/>
      <c r="F282" s="121"/>
      <c r="G282" s="122"/>
      <c r="H282" s="121"/>
      <c r="I282" s="122"/>
      <c r="J282" s="127"/>
      <c r="K282" s="136"/>
      <c r="L282" s="127"/>
      <c r="M282" s="127"/>
      <c r="N282" s="127"/>
      <c r="O282" s="127"/>
      <c r="P282" s="127"/>
      <c r="Q282" s="171"/>
      <c r="R282" s="11"/>
      <c r="S282" s="47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22"/>
      <c r="AE282" s="121"/>
      <c r="AF282" s="173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2:60" ht="15" customHeight="1">
      <c r="B283" s="11"/>
      <c r="C283" s="47"/>
      <c r="D283" s="11"/>
      <c r="E283" s="11"/>
      <c r="F283" s="137"/>
      <c r="G283" s="122"/>
      <c r="H283" s="126"/>
      <c r="I283" s="122"/>
      <c r="J283" s="127"/>
      <c r="K283" s="136"/>
      <c r="L283" s="127"/>
      <c r="M283" s="127"/>
      <c r="N283" s="127"/>
      <c r="O283" s="127"/>
      <c r="P283" s="127"/>
      <c r="Q283" s="171"/>
      <c r="R283" s="11"/>
      <c r="S283" s="47"/>
      <c r="T283" s="11"/>
      <c r="U283" s="56"/>
      <c r="V283" s="105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2:60" ht="14.25" customHeight="1">
      <c r="B284" s="11"/>
      <c r="C284" s="47"/>
      <c r="D284" s="11"/>
      <c r="E284" s="11"/>
      <c r="F284" s="137"/>
      <c r="G284" s="122"/>
      <c r="H284" s="121"/>
      <c r="I284" s="122"/>
      <c r="J284" s="127"/>
      <c r="K284" s="136"/>
      <c r="L284" s="127"/>
      <c r="M284" s="127"/>
      <c r="N284" s="127"/>
      <c r="O284" s="127"/>
      <c r="P284" s="127"/>
      <c r="Q284" s="173"/>
      <c r="R284" s="11"/>
      <c r="S284" s="627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2:60" ht="15.75">
      <c r="B285" s="11"/>
      <c r="C285" s="47"/>
      <c r="D285" s="11"/>
      <c r="E285" s="11"/>
      <c r="F285" s="137"/>
      <c r="G285" s="122"/>
      <c r="H285" s="121"/>
      <c r="I285" s="128"/>
      <c r="J285" s="127"/>
      <c r="K285" s="136"/>
      <c r="L285" s="127"/>
      <c r="M285" s="127"/>
      <c r="N285" s="127"/>
      <c r="O285" s="127"/>
      <c r="P285" s="126"/>
      <c r="Q285" s="127"/>
      <c r="R285" s="11"/>
      <c r="S285" s="47"/>
      <c r="T285" s="619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2:60">
      <c r="B286" s="11"/>
      <c r="C286" s="47"/>
      <c r="D286" s="11"/>
      <c r="E286" s="11"/>
      <c r="F286" s="127"/>
      <c r="G286" s="136"/>
      <c r="H286" s="127"/>
      <c r="I286" s="128"/>
      <c r="J286" s="127"/>
      <c r="K286" s="136"/>
      <c r="L286" s="127"/>
      <c r="M286" s="127"/>
      <c r="N286" s="127"/>
      <c r="O286" s="127"/>
      <c r="P286" s="127"/>
      <c r="Q286" s="171"/>
      <c r="R286" s="3"/>
      <c r="S286" s="3"/>
      <c r="T286" s="629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2:60">
      <c r="B287" s="11"/>
      <c r="C287" s="47"/>
      <c r="D287" s="11"/>
      <c r="E287" s="11"/>
      <c r="F287" s="127"/>
      <c r="G287" s="136"/>
      <c r="H287" s="127"/>
      <c r="I287" s="122"/>
      <c r="J287" s="127"/>
      <c r="K287" s="136"/>
      <c r="L287" s="127"/>
      <c r="M287" s="127"/>
      <c r="N287" s="127"/>
      <c r="O287" s="127"/>
      <c r="P287" s="126"/>
      <c r="Q287" s="127"/>
      <c r="R287" s="41"/>
      <c r="S287" s="122"/>
      <c r="T287" s="14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2:60">
      <c r="B288" s="11"/>
      <c r="C288" s="47"/>
      <c r="D288" s="11"/>
      <c r="E288" s="11"/>
      <c r="F288" s="127"/>
      <c r="G288" s="136"/>
      <c r="H288" s="127"/>
      <c r="I288" s="122"/>
      <c r="J288" s="127"/>
      <c r="K288" s="136"/>
      <c r="L288" s="127"/>
      <c r="M288" s="127"/>
      <c r="N288" s="127"/>
      <c r="O288" s="127"/>
      <c r="P288" s="121"/>
      <c r="Q288" s="173"/>
      <c r="R288" s="41"/>
      <c r="S288" s="149"/>
      <c r="T288" s="14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2:60" ht="15.75">
      <c r="B289" s="11"/>
      <c r="C289" s="47"/>
      <c r="D289" s="11"/>
      <c r="E289" s="11"/>
      <c r="F289" s="127"/>
      <c r="G289" s="136"/>
      <c r="H289" s="127"/>
      <c r="I289" s="345"/>
      <c r="J289" s="127"/>
      <c r="K289" s="127"/>
      <c r="L289" s="127"/>
      <c r="M289" s="127"/>
      <c r="N289" s="127"/>
      <c r="O289" s="127"/>
      <c r="P289" s="127"/>
      <c r="Q289" s="173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2:60">
      <c r="B290" s="11"/>
      <c r="C290" s="47"/>
      <c r="D290" s="11"/>
      <c r="E290" s="11"/>
      <c r="F290" s="127"/>
      <c r="G290" s="219"/>
      <c r="H290" s="127"/>
      <c r="I290" s="194"/>
      <c r="J290" s="127"/>
      <c r="K290" s="127"/>
      <c r="L290" s="127"/>
      <c r="M290" s="127"/>
      <c r="N290" s="127"/>
      <c r="O290" s="127"/>
      <c r="P290" s="127"/>
      <c r="Q290" s="173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2:60">
      <c r="B291" s="11"/>
      <c r="C291" s="47"/>
      <c r="D291" s="11"/>
      <c r="E291" s="11"/>
      <c r="F291" s="137"/>
      <c r="G291" s="122"/>
      <c r="H291" s="126"/>
      <c r="I291" s="122"/>
      <c r="J291" s="127"/>
      <c r="K291" s="127"/>
      <c r="L291" s="127"/>
      <c r="M291" s="127"/>
      <c r="N291" s="127"/>
      <c r="O291" s="127"/>
      <c r="P291" s="121"/>
      <c r="Q291" s="166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2:60">
      <c r="B292" s="11"/>
      <c r="C292" s="47"/>
      <c r="D292" s="11"/>
      <c r="E292" s="11"/>
      <c r="F292" s="214"/>
      <c r="G292" s="122"/>
      <c r="H292" s="126"/>
      <c r="I292" s="122"/>
      <c r="J292" s="127"/>
      <c r="K292" s="127"/>
      <c r="L292" s="127"/>
      <c r="M292" s="127"/>
      <c r="N292" s="127"/>
      <c r="O292" s="127"/>
      <c r="P292" s="127"/>
      <c r="Q292" s="127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2:60">
      <c r="B293" s="11"/>
      <c r="C293" s="47"/>
      <c r="D293" s="11"/>
      <c r="E293" s="11"/>
      <c r="F293" s="137"/>
      <c r="G293" s="122"/>
      <c r="H293" s="121"/>
      <c r="I293" s="122"/>
      <c r="J293" s="127"/>
      <c r="K293" s="127"/>
      <c r="L293" s="127"/>
      <c r="M293" s="127"/>
      <c r="N293" s="127"/>
      <c r="O293" s="127"/>
      <c r="P293" s="346"/>
      <c r="Q293" s="127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2:60">
      <c r="B294" s="11"/>
      <c r="C294" s="47"/>
      <c r="D294" s="11"/>
      <c r="E294" s="11"/>
      <c r="F294" s="141"/>
      <c r="G294" s="122"/>
      <c r="H294" s="121"/>
      <c r="I294" s="122"/>
      <c r="J294" s="127"/>
      <c r="K294" s="127"/>
      <c r="L294" s="127"/>
      <c r="M294" s="127"/>
      <c r="N294" s="127"/>
      <c r="O294" s="127"/>
      <c r="P294" s="121"/>
      <c r="Q294" s="127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2:60">
      <c r="B295" s="11"/>
      <c r="C295" s="47"/>
      <c r="D295" s="11"/>
      <c r="E295" s="11"/>
      <c r="F295" s="127"/>
      <c r="G295" s="136"/>
      <c r="H295" s="127"/>
      <c r="I295" s="122"/>
      <c r="J295" s="127"/>
      <c r="K295" s="127"/>
      <c r="L295" s="127"/>
      <c r="M295" s="127"/>
      <c r="N295" s="127"/>
      <c r="O295" s="127"/>
      <c r="P295" s="121"/>
      <c r="Q295" s="127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2:60">
      <c r="B296" s="11"/>
      <c r="C296" s="47"/>
      <c r="D296" s="11"/>
      <c r="E296" s="11"/>
      <c r="F296" s="127"/>
      <c r="G296" s="136"/>
      <c r="H296" s="127"/>
      <c r="I296" s="122"/>
      <c r="J296" s="127"/>
      <c r="K296" s="127"/>
      <c r="L296" s="127"/>
      <c r="M296" s="127"/>
      <c r="N296" s="127"/>
      <c r="O296" s="127"/>
      <c r="P296" s="136"/>
      <c r="Q296" s="243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2:60">
      <c r="B297" s="11"/>
      <c r="C297" s="47"/>
      <c r="D297" s="11"/>
      <c r="E297" s="11"/>
      <c r="F297" s="127"/>
      <c r="G297" s="136"/>
      <c r="H297" s="127"/>
      <c r="I297" s="248"/>
      <c r="J297" s="127"/>
      <c r="K297" s="127"/>
      <c r="L297" s="127"/>
      <c r="M297" s="127"/>
      <c r="N297" s="127"/>
      <c r="O297" s="127"/>
      <c r="P297" s="127"/>
      <c r="Q297" s="156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2:60">
      <c r="B298" s="11"/>
      <c r="C298" s="47"/>
      <c r="D298" s="11"/>
      <c r="E298" s="11"/>
      <c r="F298" s="127"/>
      <c r="G298" s="136"/>
      <c r="H298" s="127"/>
      <c r="I298" s="194"/>
      <c r="J298" s="127"/>
      <c r="K298" s="127"/>
      <c r="L298" s="127"/>
      <c r="M298" s="127"/>
      <c r="N298" s="127"/>
      <c r="O298" s="127"/>
      <c r="P298" s="126"/>
      <c r="Q298" s="156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2:60">
      <c r="B299" s="11"/>
      <c r="C299" s="47"/>
      <c r="D299" s="11"/>
      <c r="E299" s="11"/>
      <c r="F299" s="127"/>
      <c r="G299" s="136"/>
      <c r="H299" s="127"/>
      <c r="I299" s="125"/>
      <c r="J299" s="127"/>
      <c r="K299" s="127"/>
      <c r="L299" s="127"/>
      <c r="M299" s="127"/>
      <c r="N299" s="127"/>
      <c r="O299" s="127"/>
      <c r="P299" s="127"/>
      <c r="Q299" s="156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2:60">
      <c r="B300" s="11"/>
      <c r="C300" s="47"/>
      <c r="D300" s="11"/>
      <c r="E300" s="11"/>
      <c r="F300" s="127"/>
      <c r="G300" s="136"/>
      <c r="H300" s="127"/>
      <c r="I300" s="127"/>
      <c r="J300" s="127"/>
      <c r="K300" s="127"/>
      <c r="L300" s="127"/>
      <c r="M300" s="127"/>
      <c r="N300" s="127"/>
      <c r="O300" s="127"/>
      <c r="P300" s="121"/>
      <c r="Q300" s="156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2:60">
      <c r="B301" s="11"/>
      <c r="C301" s="47"/>
      <c r="D301" s="11"/>
      <c r="E301" s="11"/>
      <c r="F301" s="127"/>
      <c r="G301" s="136"/>
      <c r="H301" s="127"/>
      <c r="I301" s="127"/>
      <c r="J301" s="127"/>
      <c r="K301" s="127"/>
      <c r="L301" s="127"/>
      <c r="M301" s="127"/>
      <c r="N301" s="127"/>
      <c r="O301" s="127"/>
      <c r="P301" s="127"/>
      <c r="Q301" s="156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2:60">
      <c r="B302" s="11"/>
      <c r="C302" s="47"/>
      <c r="D302" s="11"/>
      <c r="E302" s="11"/>
      <c r="F302" s="127"/>
      <c r="G302" s="136"/>
      <c r="H302" s="127"/>
      <c r="I302" s="127"/>
      <c r="J302" s="127"/>
      <c r="K302" s="127"/>
      <c r="L302" s="127"/>
      <c r="M302" s="127"/>
      <c r="N302" s="127"/>
      <c r="O302" s="127"/>
      <c r="P302" s="127"/>
      <c r="Q302" s="156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2:60">
      <c r="B303" s="11"/>
      <c r="C303" s="47"/>
      <c r="D303" s="11"/>
      <c r="E303" s="11"/>
      <c r="F303" s="137"/>
      <c r="G303" s="122"/>
      <c r="H303" s="121"/>
      <c r="I303" s="122"/>
      <c r="J303" s="127"/>
      <c r="K303" s="127"/>
      <c r="L303" s="127"/>
      <c r="M303" s="127"/>
      <c r="N303" s="127"/>
      <c r="O303" s="127"/>
      <c r="P303" s="127"/>
      <c r="Q303" s="244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2:60">
      <c r="B304" s="11"/>
      <c r="C304" s="47"/>
      <c r="D304" s="11"/>
      <c r="E304" s="11"/>
      <c r="F304" s="137"/>
      <c r="G304" s="122"/>
      <c r="H304" s="121"/>
      <c r="I304" s="122"/>
      <c r="J304" s="127"/>
      <c r="K304" s="127"/>
      <c r="L304" s="127"/>
      <c r="M304" s="127"/>
      <c r="N304" s="127"/>
      <c r="O304" s="127"/>
      <c r="P304" s="127"/>
      <c r="Q304" s="173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2:60">
      <c r="B305" s="11"/>
      <c r="C305" s="47"/>
      <c r="D305" s="11"/>
      <c r="E305" s="11"/>
      <c r="F305" s="140"/>
      <c r="G305" s="122"/>
      <c r="H305" s="265"/>
      <c r="I305" s="122"/>
      <c r="J305" s="127"/>
      <c r="K305" s="127"/>
      <c r="L305" s="127"/>
      <c r="M305" s="127"/>
      <c r="N305" s="127"/>
      <c r="O305" s="127"/>
      <c r="P305" s="121"/>
      <c r="Q305" s="173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2:60">
      <c r="B306" s="11"/>
      <c r="C306" s="47"/>
      <c r="D306" s="11"/>
      <c r="E306" s="11"/>
      <c r="F306" s="137"/>
      <c r="G306" s="122"/>
      <c r="H306" s="121"/>
      <c r="I306" s="122"/>
      <c r="J306" s="127"/>
      <c r="K306" s="127"/>
      <c r="L306" s="127"/>
      <c r="M306" s="127"/>
      <c r="N306" s="127"/>
      <c r="O306" s="127"/>
      <c r="P306" s="227"/>
      <c r="Q306" s="127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2:60">
      <c r="B307" s="11"/>
      <c r="C307" s="47"/>
      <c r="D307" s="11"/>
      <c r="E307" s="11"/>
      <c r="F307" s="140"/>
      <c r="G307" s="122"/>
      <c r="H307" s="121"/>
      <c r="I307" s="122"/>
      <c r="J307" s="127"/>
      <c r="K307" s="127"/>
      <c r="L307" s="127"/>
      <c r="M307" s="127"/>
      <c r="N307" s="127"/>
      <c r="O307" s="127"/>
      <c r="P307" s="127"/>
      <c r="Q307" s="156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2:60">
      <c r="B308" s="11"/>
      <c r="C308" s="47"/>
      <c r="D308" s="11"/>
      <c r="E308" s="11"/>
      <c r="F308" s="140"/>
      <c r="G308" s="122"/>
      <c r="H308" s="121"/>
      <c r="I308" s="128"/>
      <c r="J308" s="127"/>
      <c r="K308" s="127"/>
      <c r="L308" s="127"/>
      <c r="M308" s="127"/>
      <c r="N308" s="127"/>
      <c r="O308" s="127"/>
      <c r="P308" s="127"/>
      <c r="Q308" s="156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2:60">
      <c r="B309" s="11"/>
      <c r="C309" s="47"/>
      <c r="D309" s="11"/>
      <c r="E309" s="11"/>
      <c r="F309" s="127"/>
      <c r="G309" s="136"/>
      <c r="H309" s="127"/>
      <c r="I309" s="128"/>
      <c r="J309" s="127"/>
      <c r="K309" s="127"/>
      <c r="L309" s="127"/>
      <c r="M309" s="127"/>
      <c r="N309" s="127"/>
      <c r="O309" s="127"/>
      <c r="P309" s="127"/>
      <c r="Q309" s="173"/>
      <c r="R309" s="11"/>
      <c r="S309" s="47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2:60">
      <c r="B310" s="11"/>
      <c r="C310" s="47"/>
      <c r="D310" s="11"/>
      <c r="E310" s="11"/>
      <c r="F310" s="127"/>
      <c r="G310" s="136"/>
      <c r="H310" s="127"/>
      <c r="I310" s="125"/>
      <c r="J310" s="127"/>
      <c r="K310" s="127"/>
      <c r="L310" s="127"/>
      <c r="M310" s="127"/>
      <c r="N310" s="127"/>
      <c r="O310" s="127"/>
      <c r="P310" s="127"/>
      <c r="Q310" s="156"/>
      <c r="R310" s="11"/>
      <c r="S310" s="47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2:60">
      <c r="B311" s="11"/>
      <c r="C311" s="47"/>
      <c r="D311" s="11"/>
      <c r="E311" s="11"/>
      <c r="F311" s="127"/>
      <c r="G311" s="215"/>
      <c r="H311" s="127"/>
      <c r="I311" s="127"/>
      <c r="J311" s="127"/>
      <c r="K311" s="127"/>
      <c r="L311" s="127"/>
      <c r="M311" s="127"/>
      <c r="N311" s="127"/>
      <c r="O311" s="127"/>
      <c r="P311" s="121"/>
      <c r="Q311" s="173"/>
      <c r="R311" s="41"/>
      <c r="S311" s="122"/>
      <c r="T311" s="14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2:60">
      <c r="B312" s="11"/>
      <c r="C312" s="47"/>
      <c r="D312" s="11"/>
      <c r="E312" s="11"/>
      <c r="F312" s="214"/>
      <c r="G312" s="126"/>
      <c r="H312" s="126"/>
      <c r="I312" s="122"/>
      <c r="J312" s="127"/>
      <c r="K312" s="127"/>
      <c r="L312" s="127"/>
      <c r="M312" s="127"/>
      <c r="N312" s="127"/>
      <c r="O312" s="127"/>
      <c r="P312" s="121"/>
      <c r="Q312" s="171"/>
      <c r="R312" s="41"/>
      <c r="S312" s="149"/>
      <c r="T312" s="14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2:60">
      <c r="B313" s="11"/>
      <c r="C313" s="47"/>
      <c r="D313" s="11"/>
      <c r="E313" s="11"/>
      <c r="F313" s="127"/>
      <c r="G313" s="126"/>
      <c r="H313" s="127"/>
      <c r="I313" s="125"/>
      <c r="J313" s="127"/>
      <c r="K313" s="127"/>
      <c r="L313" s="127"/>
      <c r="M313" s="127"/>
      <c r="N313" s="127"/>
      <c r="O313" s="127"/>
      <c r="P313" s="121"/>
      <c r="Q313" s="17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2:60">
      <c r="B314" s="11"/>
      <c r="C314" s="47"/>
      <c r="D314" s="11"/>
      <c r="E314" s="11"/>
      <c r="F314" s="137"/>
      <c r="G314" s="122"/>
      <c r="H314" s="126"/>
      <c r="I314" s="122"/>
      <c r="J314" s="127"/>
      <c r="K314" s="127"/>
      <c r="L314" s="127"/>
      <c r="M314" s="127"/>
      <c r="N314" s="127"/>
      <c r="O314" s="127"/>
      <c r="P314" s="127"/>
      <c r="Q314" s="17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2:60">
      <c r="B315" s="11"/>
      <c r="C315" s="47"/>
      <c r="D315" s="11"/>
      <c r="E315" s="11"/>
      <c r="F315" s="180"/>
      <c r="G315" s="122"/>
      <c r="H315" s="121"/>
      <c r="I315" s="125"/>
      <c r="J315" s="127"/>
      <c r="K315" s="127"/>
      <c r="L315" s="127"/>
      <c r="M315" s="127"/>
      <c r="N315" s="127"/>
      <c r="O315" s="127"/>
      <c r="P315" s="127"/>
      <c r="Q315" s="127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2:60">
      <c r="B316" s="11"/>
      <c r="C316" s="47"/>
      <c r="D316" s="11"/>
      <c r="E316" s="11"/>
      <c r="F316" s="127"/>
      <c r="G316" s="136"/>
      <c r="H316" s="127"/>
      <c r="I316" s="125"/>
      <c r="J316" s="127"/>
      <c r="K316" s="127"/>
      <c r="L316" s="127"/>
      <c r="M316" s="127"/>
      <c r="N316" s="127"/>
      <c r="O316" s="127"/>
      <c r="P316" s="127"/>
      <c r="Q316" s="127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2:60">
      <c r="B317" s="11"/>
      <c r="C317" s="47"/>
      <c r="D317" s="11"/>
      <c r="E317" s="11"/>
      <c r="F317" s="127"/>
      <c r="G317" s="136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2:60">
      <c r="B318" s="11"/>
      <c r="C318" s="47"/>
      <c r="D318" s="11"/>
      <c r="E318" s="11"/>
      <c r="F318" s="138"/>
      <c r="G318" s="122"/>
      <c r="H318" s="121"/>
      <c r="I318" s="122"/>
      <c r="J318" s="127"/>
      <c r="K318" s="127"/>
      <c r="L318" s="127"/>
      <c r="M318" s="127"/>
      <c r="N318" s="127"/>
      <c r="O318" s="127"/>
      <c r="P318" s="127"/>
      <c r="Q318" s="127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2:60">
      <c r="B319" s="11"/>
      <c r="C319" s="47"/>
      <c r="D319" s="11"/>
      <c r="E319" s="11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2:60" ht="15.75">
      <c r="B320" s="11"/>
      <c r="C320" s="47"/>
      <c r="D320" s="11"/>
      <c r="E320" s="11"/>
      <c r="F320" s="190"/>
      <c r="G320" s="190"/>
      <c r="H320" s="346"/>
      <c r="I320" s="127"/>
      <c r="J320" s="127"/>
      <c r="K320" s="127"/>
      <c r="L320" s="127"/>
      <c r="M320" s="127"/>
      <c r="N320" s="127"/>
      <c r="O320" s="127"/>
      <c r="P320" s="127"/>
      <c r="Q320" s="127"/>
      <c r="R320" s="11"/>
      <c r="S320" s="11"/>
      <c r="T320" s="11"/>
      <c r="U320" s="11"/>
      <c r="V320" s="11"/>
      <c r="W320" s="11"/>
      <c r="X320" s="11"/>
      <c r="Y320" s="11"/>
      <c r="Z320" s="11"/>
      <c r="AA320" s="228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2:60" ht="15.75">
      <c r="B321" s="11"/>
      <c r="C321" s="47"/>
      <c r="D321" s="11"/>
      <c r="E321" s="11"/>
      <c r="F321" s="137"/>
      <c r="G321" s="122"/>
      <c r="H321" s="121"/>
      <c r="I321" s="334"/>
      <c r="J321" s="127"/>
      <c r="K321" s="127"/>
      <c r="L321" s="127"/>
      <c r="M321" s="127"/>
      <c r="N321" s="127"/>
      <c r="O321" s="127"/>
      <c r="P321" s="127"/>
      <c r="Q321" s="127"/>
      <c r="R321" s="11"/>
      <c r="S321" s="11"/>
      <c r="T321" s="11"/>
      <c r="U321" s="11"/>
      <c r="V321" s="11"/>
      <c r="W321" s="11"/>
      <c r="X321" s="11"/>
      <c r="Y321" s="11"/>
      <c r="Z321" s="11"/>
      <c r="AA321" s="228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2:60" ht="15.75">
      <c r="B322" s="11"/>
      <c r="C322" s="47"/>
      <c r="D322" s="11"/>
      <c r="E322" s="11"/>
      <c r="F322" s="137"/>
      <c r="G322" s="149"/>
      <c r="H322" s="121"/>
      <c r="I322" s="127"/>
      <c r="J322" s="127"/>
      <c r="K322" s="127"/>
      <c r="L322" s="127"/>
      <c r="M322" s="127"/>
      <c r="N322" s="127"/>
      <c r="O322" s="127"/>
      <c r="P322" s="127"/>
      <c r="Q322" s="127"/>
      <c r="R322" s="11"/>
      <c r="S322" s="11"/>
      <c r="T322" s="11"/>
      <c r="U322" s="11"/>
      <c r="V322" s="11"/>
      <c r="W322" s="11"/>
      <c r="X322" s="11"/>
      <c r="Y322" s="11"/>
      <c r="Z322" s="11"/>
      <c r="AA322" s="228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2:60" ht="15.75">
      <c r="B323" s="11"/>
      <c r="C323" s="47"/>
      <c r="D323" s="11"/>
      <c r="E323" s="11"/>
      <c r="F323" s="144"/>
      <c r="G323" s="127"/>
      <c r="H323" s="136"/>
      <c r="I323" s="127"/>
      <c r="J323" s="127"/>
      <c r="K323" s="127"/>
      <c r="L323" s="127"/>
      <c r="M323" s="127"/>
      <c r="N323" s="127"/>
      <c r="O323" s="127"/>
      <c r="P323" s="127"/>
      <c r="Q323" s="127"/>
      <c r="R323" s="11"/>
      <c r="S323" s="11"/>
      <c r="T323" s="11"/>
      <c r="U323" s="11"/>
      <c r="V323" s="11"/>
      <c r="W323" s="11"/>
      <c r="X323" s="11"/>
      <c r="Y323" s="11"/>
      <c r="Z323" s="11"/>
      <c r="AA323" s="228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2:60" ht="15.75">
      <c r="B324" s="11"/>
      <c r="C324" s="47"/>
      <c r="D324" s="11"/>
      <c r="E324" s="11"/>
      <c r="F324" s="127"/>
      <c r="G324" s="215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1"/>
      <c r="S324" s="11"/>
      <c r="T324" s="11"/>
      <c r="U324" s="11"/>
      <c r="V324" s="11"/>
      <c r="W324" s="11"/>
      <c r="X324" s="11"/>
      <c r="Y324" s="11"/>
      <c r="Z324" s="11"/>
      <c r="AA324" s="228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2:60">
      <c r="B325" s="11"/>
      <c r="C325" s="47"/>
      <c r="D325" s="11"/>
      <c r="E325" s="11"/>
      <c r="F325" s="148"/>
      <c r="G325" s="135"/>
      <c r="H325" s="126"/>
      <c r="I325" s="127"/>
      <c r="J325" s="127"/>
      <c r="K325" s="127"/>
      <c r="L325" s="127"/>
      <c r="M325" s="127"/>
      <c r="N325" s="127"/>
      <c r="O325" s="127"/>
      <c r="P325" s="127"/>
      <c r="Q325" s="127"/>
      <c r="R325" s="11"/>
      <c r="S325" s="11"/>
      <c r="T325" s="11"/>
      <c r="U325" s="408"/>
      <c r="V325" s="11"/>
      <c r="W325" s="11"/>
      <c r="X325" s="11"/>
      <c r="Y325" s="11"/>
      <c r="Z325" s="11"/>
      <c r="AA325" s="122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2:60">
      <c r="B326" s="11"/>
      <c r="C326" s="47"/>
      <c r="D326" s="11"/>
      <c r="E326" s="11"/>
      <c r="F326" s="127"/>
      <c r="G326" s="136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1"/>
      <c r="S326" s="11"/>
      <c r="T326" s="11"/>
      <c r="U326" s="408"/>
      <c r="V326" s="11"/>
      <c r="W326" s="11"/>
      <c r="X326" s="11"/>
      <c r="Y326" s="11"/>
      <c r="Z326" s="11"/>
      <c r="AA326" s="122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2:60">
      <c r="B327" s="11"/>
      <c r="C327" s="47"/>
      <c r="D327" s="11"/>
      <c r="E327" s="11"/>
      <c r="F327" s="137"/>
      <c r="G327" s="122"/>
      <c r="H327" s="121"/>
      <c r="I327" s="127"/>
      <c r="J327" s="127"/>
      <c r="K327" s="127"/>
      <c r="L327" s="127"/>
      <c r="M327" s="127"/>
      <c r="N327" s="127"/>
      <c r="O327" s="127"/>
      <c r="P327" s="127"/>
      <c r="Q327" s="127"/>
      <c r="R327" s="11"/>
      <c r="S327" s="11"/>
      <c r="T327" s="11"/>
      <c r="U327" s="421"/>
      <c r="V327" s="11"/>
      <c r="W327" s="11"/>
      <c r="X327" s="11"/>
      <c r="Y327" s="11"/>
      <c r="Z327" s="11"/>
      <c r="AA327" s="122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2:60">
      <c r="B328" s="11"/>
      <c r="C328" s="47"/>
      <c r="D328" s="11"/>
      <c r="E328" s="11"/>
      <c r="F328" s="127"/>
      <c r="G328" s="136"/>
      <c r="H328" s="127"/>
      <c r="I328" s="127"/>
      <c r="J328" s="127"/>
      <c r="K328" s="127"/>
      <c r="L328" s="127"/>
      <c r="M328" s="127"/>
      <c r="N328" s="127"/>
      <c r="O328" s="127"/>
      <c r="P328" s="11"/>
      <c r="Q328" s="11"/>
      <c r="R328" s="11"/>
      <c r="S328" s="11"/>
      <c r="T328" s="11"/>
      <c r="U328" s="417"/>
      <c r="V328" s="11"/>
      <c r="W328" s="11"/>
      <c r="X328" s="11"/>
      <c r="Y328" s="11"/>
      <c r="Z328" s="11"/>
      <c r="AA328" s="122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2:60">
      <c r="B329" s="11"/>
      <c r="C329" s="47"/>
      <c r="D329" s="11"/>
      <c r="E329" s="11"/>
      <c r="F329" s="127"/>
      <c r="G329" s="136"/>
      <c r="H329" s="127"/>
      <c r="I329" s="127"/>
      <c r="J329" s="127"/>
      <c r="K329" s="127"/>
      <c r="L329" s="127"/>
      <c r="M329" s="127"/>
      <c r="N329" s="127"/>
      <c r="O329" s="127"/>
      <c r="P329" s="11"/>
      <c r="Q329" s="11"/>
      <c r="R329" s="11"/>
      <c r="S329" s="11"/>
      <c r="T329" s="11"/>
      <c r="U329" s="172"/>
      <c r="V329" s="11"/>
      <c r="W329" s="11"/>
      <c r="X329" s="11"/>
      <c r="Y329" s="11"/>
      <c r="Z329" s="11"/>
      <c r="AA329" s="122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2:60">
      <c r="B330" s="11"/>
      <c r="C330" s="47"/>
      <c r="D330" s="11"/>
      <c r="E330" s="11"/>
      <c r="F330" s="127"/>
      <c r="G330" s="136"/>
      <c r="H330" s="127"/>
      <c r="I330" s="127"/>
      <c r="J330" s="127"/>
      <c r="K330" s="127"/>
      <c r="L330" s="127"/>
      <c r="M330" s="127"/>
      <c r="N330" s="127"/>
      <c r="O330" s="127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22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2:60">
      <c r="B331" s="11"/>
      <c r="C331" s="47"/>
      <c r="D331" s="11"/>
      <c r="E331" s="11"/>
      <c r="F331" s="127"/>
      <c r="G331" s="215"/>
      <c r="H331" s="127"/>
      <c r="I331" s="127"/>
      <c r="J331" s="127"/>
      <c r="K331" s="127"/>
      <c r="L331" s="127"/>
      <c r="M331" s="127"/>
      <c r="N331" s="127"/>
      <c r="O331" s="127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22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2:60">
      <c r="B332" s="11"/>
      <c r="C332" s="47"/>
      <c r="D332" s="11"/>
      <c r="E332" s="11"/>
      <c r="F332" s="137"/>
      <c r="G332" s="122"/>
      <c r="H332" s="121"/>
      <c r="I332" s="127"/>
      <c r="J332" s="127"/>
      <c r="K332" s="127"/>
      <c r="L332" s="127"/>
      <c r="M332" s="127"/>
      <c r="N332" s="127"/>
      <c r="O332" s="127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22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2:60">
      <c r="B333" s="11"/>
      <c r="C333" s="47"/>
      <c r="D333" s="11"/>
      <c r="E333" s="11"/>
      <c r="F333" s="137"/>
      <c r="G333" s="122"/>
      <c r="H333" s="227"/>
      <c r="I333" s="127"/>
      <c r="J333" s="127"/>
      <c r="K333" s="127"/>
      <c r="L333" s="127"/>
      <c r="M333" s="127"/>
      <c r="N333" s="127"/>
      <c r="O333" s="127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22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2:60">
      <c r="B334" s="11"/>
      <c r="C334" s="47"/>
      <c r="D334" s="11"/>
      <c r="E334" s="11"/>
      <c r="F334" s="127"/>
      <c r="G334" s="136"/>
      <c r="H334" s="127"/>
      <c r="I334" s="127"/>
      <c r="J334" s="127"/>
      <c r="K334" s="247"/>
      <c r="L334" s="127"/>
      <c r="M334" s="127"/>
      <c r="N334" s="127"/>
      <c r="O334" s="127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22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2:60">
      <c r="B335" s="11"/>
      <c r="C335" s="47"/>
      <c r="D335" s="11"/>
      <c r="E335" s="11"/>
      <c r="F335" s="127"/>
      <c r="G335" s="136"/>
      <c r="H335" s="127"/>
      <c r="I335" s="127"/>
      <c r="J335" s="127"/>
      <c r="K335" s="136"/>
      <c r="L335" s="127"/>
      <c r="M335" s="127"/>
      <c r="N335" s="127"/>
      <c r="O335" s="127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27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2:60">
      <c r="B336" s="11"/>
      <c r="C336" s="47"/>
      <c r="D336" s="11"/>
      <c r="E336" s="11"/>
      <c r="F336" s="127"/>
      <c r="G336" s="136"/>
      <c r="H336" s="127"/>
      <c r="I336" s="127"/>
      <c r="J336" s="127"/>
      <c r="K336" s="136"/>
      <c r="L336" s="127"/>
      <c r="M336" s="127"/>
      <c r="N336" s="127"/>
      <c r="O336" s="127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27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>
      <c r="B337" s="11"/>
      <c r="C337" s="47"/>
      <c r="D337" s="11"/>
      <c r="E337" s="11"/>
      <c r="F337" s="127"/>
      <c r="G337" s="136"/>
      <c r="H337" s="127"/>
      <c r="I337" s="127"/>
      <c r="J337" s="127"/>
      <c r="K337" s="136"/>
      <c r="L337" s="127"/>
      <c r="M337" s="127"/>
      <c r="N337" s="127"/>
      <c r="O337" s="127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27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>
      <c r="B338" s="11"/>
      <c r="C338" s="47"/>
      <c r="D338" s="11"/>
      <c r="E338" s="11"/>
      <c r="F338" s="139"/>
      <c r="G338" s="122"/>
      <c r="H338" s="121"/>
      <c r="I338" s="132"/>
      <c r="J338" s="127"/>
      <c r="K338" s="136"/>
      <c r="L338" s="127"/>
      <c r="M338" s="127"/>
      <c r="N338" s="127"/>
      <c r="O338" s="127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>
      <c r="B339" s="11"/>
      <c r="C339" s="47"/>
      <c r="D339" s="11"/>
      <c r="E339" s="11"/>
      <c r="F339" s="138"/>
      <c r="G339" s="122"/>
      <c r="H339" s="121"/>
      <c r="I339" s="132"/>
      <c r="J339" s="127"/>
      <c r="K339" s="136"/>
      <c r="L339" s="127"/>
      <c r="M339" s="127"/>
      <c r="N339" s="127"/>
      <c r="O339" s="127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>
      <c r="B340" s="11"/>
      <c r="C340" s="47"/>
      <c r="D340" s="11"/>
      <c r="E340" s="11"/>
      <c r="F340" s="138"/>
      <c r="G340" s="122"/>
      <c r="H340" s="121"/>
      <c r="I340" s="132"/>
      <c r="J340" s="127"/>
      <c r="K340" s="136"/>
      <c r="L340" s="127"/>
      <c r="M340" s="127"/>
      <c r="N340" s="127"/>
      <c r="O340" s="127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>
      <c r="B341" s="11"/>
      <c r="C341" s="47"/>
      <c r="D341" s="11"/>
      <c r="E341" s="11"/>
      <c r="F341" s="127"/>
      <c r="G341" s="136"/>
      <c r="H341" s="127"/>
      <c r="I341" s="132"/>
      <c r="J341" s="127"/>
      <c r="K341" s="136"/>
      <c r="L341" s="127"/>
      <c r="M341" s="127"/>
      <c r="N341" s="127"/>
      <c r="O341" s="127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>
      <c r="B342" s="11"/>
      <c r="C342" s="47"/>
      <c r="D342" s="11"/>
      <c r="E342" s="11"/>
      <c r="F342" s="127"/>
      <c r="G342" s="136"/>
      <c r="H342" s="127"/>
      <c r="I342" s="127"/>
      <c r="J342" s="127"/>
      <c r="K342" s="136"/>
      <c r="L342" s="127"/>
      <c r="M342" s="127"/>
      <c r="N342" s="127"/>
      <c r="O342" s="127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>
      <c r="B343" s="11"/>
      <c r="C343" s="47"/>
      <c r="D343" s="11"/>
      <c r="E343" s="11"/>
      <c r="F343" s="190"/>
      <c r="G343" s="136"/>
      <c r="H343" s="127"/>
      <c r="I343" s="127"/>
      <c r="J343" s="127"/>
      <c r="K343" s="136"/>
      <c r="L343" s="127"/>
      <c r="M343" s="127"/>
      <c r="N343" s="127"/>
      <c r="O343" s="127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>
      <c r="B344" s="11"/>
      <c r="C344" s="47"/>
      <c r="D344" s="11"/>
      <c r="E344" s="11"/>
      <c r="F344" s="127"/>
      <c r="G344" s="136"/>
      <c r="H344" s="127"/>
      <c r="I344" s="127"/>
      <c r="J344" s="127"/>
      <c r="K344" s="136"/>
      <c r="L344" s="127"/>
      <c r="M344" s="127"/>
      <c r="N344" s="127"/>
      <c r="O344" s="127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>
      <c r="B345" s="11"/>
      <c r="C345" s="47"/>
      <c r="D345" s="11"/>
      <c r="E345" s="11"/>
      <c r="F345" s="127"/>
      <c r="G345" s="136"/>
      <c r="H345" s="127"/>
      <c r="I345" s="127"/>
      <c r="J345" s="127"/>
      <c r="K345" s="136"/>
      <c r="L345" s="127"/>
      <c r="M345" s="127"/>
      <c r="N345" s="127"/>
      <c r="O345" s="127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>
      <c r="B346" s="11"/>
      <c r="C346" s="47"/>
      <c r="D346" s="11"/>
      <c r="E346" s="11"/>
      <c r="F346" s="127"/>
      <c r="G346" s="136"/>
      <c r="H346" s="127"/>
      <c r="I346" s="127"/>
      <c r="J346" s="127"/>
      <c r="K346" s="136"/>
      <c r="L346" s="127"/>
      <c r="M346" s="127"/>
      <c r="N346" s="127"/>
      <c r="O346" s="127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>
      <c r="F347" s="127"/>
      <c r="G347" s="136"/>
      <c r="H347" s="127"/>
      <c r="I347" s="127"/>
      <c r="J347" s="127"/>
      <c r="K347" s="127"/>
      <c r="L347" s="127"/>
      <c r="M347" s="127"/>
      <c r="N347" s="127"/>
      <c r="O347" s="127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>
      <c r="F348" s="127"/>
      <c r="G348" s="136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>
      <c r="F349" s="127"/>
      <c r="G349" s="136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>
      <c r="F350" s="127"/>
      <c r="G350" s="136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>
      <c r="F351" s="127"/>
      <c r="G351" s="136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>
      <c r="F352" s="127"/>
      <c r="G352" s="136"/>
      <c r="H352" s="127"/>
      <c r="I352" s="127"/>
      <c r="J352" s="127"/>
      <c r="K352" s="127"/>
      <c r="L352" s="127"/>
      <c r="M352" s="127"/>
      <c r="N352" s="127"/>
      <c r="O352" s="127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6:60">
      <c r="F353" s="127"/>
      <c r="G353" s="136"/>
      <c r="H353" s="127"/>
      <c r="I353" s="127"/>
      <c r="J353" s="127"/>
      <c r="K353" s="127"/>
      <c r="L353" s="127"/>
      <c r="M353" s="127"/>
      <c r="N353" s="127"/>
      <c r="O353" s="127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6:60">
      <c r="F354" s="127"/>
      <c r="G354" s="136"/>
      <c r="H354" s="127"/>
      <c r="I354" s="127"/>
      <c r="J354" s="127"/>
      <c r="K354" s="127"/>
      <c r="L354" s="127"/>
      <c r="M354" s="127"/>
      <c r="N354" s="127"/>
      <c r="O354" s="127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6:60">
      <c r="G355" s="89"/>
      <c r="I355" s="110"/>
      <c r="J355" s="127"/>
      <c r="K355" s="127"/>
      <c r="L355" s="127"/>
      <c r="M355" s="127"/>
      <c r="N355" s="127"/>
      <c r="O355" s="127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6:60">
      <c r="G356" s="89"/>
      <c r="I356" s="110"/>
      <c r="J356" s="127"/>
      <c r="K356" s="127"/>
      <c r="L356" s="127"/>
      <c r="M356" s="127"/>
      <c r="N356" s="127"/>
      <c r="O356" s="127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6:60">
      <c r="G357" s="89"/>
      <c r="I357" s="110"/>
      <c r="J357" s="127"/>
      <c r="K357" s="127"/>
      <c r="L357" s="127"/>
      <c r="M357" s="127"/>
      <c r="N357" s="127"/>
      <c r="O357" s="127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6:60">
      <c r="G358" s="89"/>
      <c r="I358" s="110"/>
      <c r="J358" s="127"/>
      <c r="K358" s="127"/>
      <c r="L358" s="127"/>
      <c r="M358" s="127"/>
      <c r="N358" s="127"/>
      <c r="O358" s="127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6:60">
      <c r="G359" s="89"/>
      <c r="I359" s="110"/>
      <c r="J359" s="127"/>
      <c r="K359" s="127"/>
      <c r="L359" s="127"/>
      <c r="M359" s="127"/>
      <c r="N359" s="127"/>
      <c r="O359" s="127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6:60">
      <c r="G360" s="89"/>
      <c r="I360" s="110"/>
      <c r="J360" s="127"/>
      <c r="K360" s="127"/>
      <c r="L360" s="127"/>
      <c r="M360" s="127"/>
      <c r="N360" s="127"/>
      <c r="O360" s="127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6:60">
      <c r="G361" s="89"/>
      <c r="I361" s="110"/>
      <c r="J361" s="127"/>
      <c r="K361" s="127"/>
      <c r="L361" s="127"/>
      <c r="M361" s="127"/>
      <c r="N361" s="127"/>
      <c r="O361" s="127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6:60">
      <c r="G362" s="89"/>
      <c r="I362" s="110"/>
      <c r="J362" s="127"/>
      <c r="K362" s="127"/>
      <c r="L362" s="127"/>
      <c r="M362" s="127"/>
      <c r="N362" s="127"/>
      <c r="O362" s="127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6:60">
      <c r="G363" s="89"/>
      <c r="I363" s="110"/>
      <c r="J363" s="127"/>
      <c r="K363" s="127"/>
      <c r="L363" s="127"/>
      <c r="M363" s="127"/>
      <c r="N363" s="127"/>
      <c r="O363" s="127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6:60">
      <c r="G364" s="89"/>
      <c r="I364" s="110"/>
      <c r="J364" s="127"/>
      <c r="K364" s="127"/>
      <c r="L364" s="127"/>
      <c r="M364" s="127"/>
      <c r="N364" s="127"/>
      <c r="O364" s="127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6:60">
      <c r="G365" s="89"/>
      <c r="I365" s="110"/>
      <c r="J365" s="127"/>
      <c r="K365" s="127"/>
      <c r="L365" s="127"/>
      <c r="M365" s="127"/>
      <c r="N365" s="127"/>
      <c r="O365" s="127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6:60">
      <c r="G366" s="89"/>
      <c r="I366" s="110"/>
      <c r="J366" s="127"/>
      <c r="K366" s="127"/>
      <c r="L366" s="127"/>
      <c r="M366" s="127"/>
      <c r="N366" s="127"/>
      <c r="O366" s="127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6:60">
      <c r="G367" s="89"/>
      <c r="I367" s="110"/>
      <c r="J367" s="127"/>
      <c r="K367" s="127"/>
      <c r="L367" s="127"/>
      <c r="M367" s="127"/>
      <c r="N367" s="127"/>
      <c r="O367" s="127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6:60">
      <c r="G368" s="89"/>
      <c r="I368" s="110"/>
      <c r="J368" s="127"/>
      <c r="K368" s="127"/>
      <c r="L368" s="127"/>
      <c r="M368" s="127"/>
      <c r="N368" s="127"/>
      <c r="O368" s="127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6:60">
      <c r="G369" s="89"/>
      <c r="I369" s="110"/>
      <c r="J369" s="127"/>
      <c r="K369" s="127"/>
      <c r="L369" s="127"/>
      <c r="M369" s="127"/>
      <c r="N369" s="127"/>
      <c r="O369" s="127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6:60">
      <c r="G370" s="89"/>
      <c r="I370" s="110"/>
      <c r="J370" s="127"/>
      <c r="K370" s="127"/>
      <c r="L370" s="127"/>
      <c r="M370" s="127"/>
      <c r="N370" s="127"/>
      <c r="O370" s="127"/>
      <c r="P370" s="11"/>
      <c r="Q370" s="11"/>
      <c r="R370" s="11"/>
      <c r="S370" s="47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6:60">
      <c r="G371" s="89"/>
      <c r="I371" s="110"/>
      <c r="J371" s="127"/>
      <c r="K371" s="127"/>
      <c r="L371" s="127"/>
      <c r="M371" s="127"/>
      <c r="N371" s="127"/>
      <c r="O371" s="127"/>
      <c r="P371" s="11"/>
      <c r="Q371" s="11"/>
      <c r="R371" s="11"/>
      <c r="S371" s="47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6:60">
      <c r="G372" s="89"/>
      <c r="I372" s="110"/>
      <c r="J372" s="127"/>
      <c r="K372" s="127"/>
      <c r="L372" s="127"/>
      <c r="M372" s="127"/>
      <c r="N372" s="127"/>
      <c r="O372" s="127"/>
      <c r="P372" s="11"/>
      <c r="Q372" s="11"/>
      <c r="R372" s="11"/>
      <c r="S372" s="47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6:60">
      <c r="G373" s="89"/>
      <c r="I373" s="110"/>
      <c r="J373" s="127"/>
      <c r="K373" s="127"/>
      <c r="L373" s="127"/>
      <c r="M373" s="127"/>
      <c r="N373" s="127"/>
      <c r="O373" s="127"/>
      <c r="P373" s="11"/>
      <c r="Q373" s="11"/>
      <c r="R373" s="11"/>
      <c r="S373" s="47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6:60">
      <c r="G374" s="89"/>
      <c r="I374" s="110"/>
      <c r="J374" s="127"/>
      <c r="K374" s="127"/>
      <c r="L374" s="127"/>
      <c r="M374" s="127"/>
      <c r="N374" s="127"/>
      <c r="O374" s="127"/>
      <c r="P374" s="11"/>
      <c r="Q374" s="11"/>
      <c r="R374" s="39"/>
      <c r="S374" s="7"/>
      <c r="T374" s="118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6:60">
      <c r="F375" s="127"/>
      <c r="G375" s="136"/>
      <c r="H375" s="127"/>
      <c r="I375" s="127"/>
      <c r="J375" s="127"/>
      <c r="K375" s="127"/>
      <c r="L375" s="127"/>
      <c r="M375" s="127"/>
      <c r="N375" s="127"/>
      <c r="O375" s="127"/>
      <c r="P375" s="11"/>
      <c r="Q375" s="11"/>
      <c r="R375" s="11"/>
      <c r="S375" s="39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6:60">
      <c r="F376" s="127"/>
      <c r="G376" s="136"/>
      <c r="H376" s="127"/>
      <c r="I376" s="127"/>
      <c r="J376" s="127"/>
      <c r="K376" s="127"/>
      <c r="L376" s="127"/>
      <c r="M376" s="127"/>
      <c r="N376" s="127"/>
      <c r="O376" s="127"/>
      <c r="P376" s="11"/>
      <c r="Q376" s="11"/>
      <c r="R376" s="11"/>
      <c r="S376" s="47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6:60">
      <c r="F377" s="127"/>
      <c r="G377" s="136"/>
      <c r="H377" s="127"/>
      <c r="I377" s="127"/>
      <c r="J377" s="127"/>
      <c r="K377" s="127"/>
      <c r="L377" s="127"/>
      <c r="M377" s="127"/>
      <c r="N377" s="127"/>
      <c r="O377" s="127"/>
      <c r="P377" s="11"/>
      <c r="Q377" s="11"/>
      <c r="R377" s="11"/>
      <c r="S377" s="47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6:60">
      <c r="F378" s="127"/>
      <c r="G378" s="136"/>
      <c r="H378" s="127"/>
      <c r="I378" s="127"/>
      <c r="J378" s="127"/>
      <c r="K378" s="127"/>
      <c r="L378" s="127"/>
      <c r="M378" s="127"/>
      <c r="N378" s="127"/>
      <c r="O378" s="127"/>
      <c r="P378" s="11"/>
      <c r="Q378" s="11"/>
      <c r="R378" s="11"/>
      <c r="S378" s="47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6:60">
      <c r="G379" s="89"/>
      <c r="I379" s="110"/>
      <c r="J379" s="127"/>
      <c r="K379" s="127"/>
      <c r="L379" s="127"/>
      <c r="M379" s="127"/>
      <c r="N379" s="127"/>
      <c r="O379" s="127"/>
      <c r="P379" s="11"/>
      <c r="Q379" s="11"/>
      <c r="R379" s="11"/>
      <c r="S379" s="47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6:60">
      <c r="G380" s="89"/>
      <c r="I380" s="110"/>
      <c r="J380" s="127"/>
      <c r="K380" s="127"/>
      <c r="L380" s="127"/>
      <c r="M380" s="127"/>
      <c r="N380" s="127"/>
      <c r="O380" s="127"/>
      <c r="P380" s="11"/>
      <c r="Q380" s="11"/>
      <c r="R380" s="11"/>
      <c r="S380" s="47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6:60">
      <c r="G381" s="89"/>
      <c r="I381" s="110"/>
      <c r="J381" s="127"/>
      <c r="K381" s="127"/>
      <c r="L381" s="127"/>
      <c r="M381" s="127"/>
      <c r="N381" s="127"/>
      <c r="O381" s="127"/>
      <c r="P381" s="11"/>
      <c r="Q381" s="11"/>
      <c r="R381" s="11"/>
      <c r="S381" s="47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6:60">
      <c r="G382" s="89"/>
      <c r="I382" s="110"/>
      <c r="J382" s="127"/>
      <c r="K382" s="127"/>
      <c r="L382" s="127"/>
      <c r="M382" s="127"/>
      <c r="N382" s="127"/>
      <c r="O382" s="127"/>
      <c r="P382" s="11"/>
      <c r="Q382" s="11"/>
      <c r="R382" s="11"/>
      <c r="S382" s="47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6:60">
      <c r="G383" s="89"/>
      <c r="I383" s="110"/>
      <c r="J383" s="127"/>
      <c r="K383" s="127"/>
      <c r="L383" s="127"/>
      <c r="M383" s="127"/>
      <c r="N383" s="127"/>
      <c r="O383" s="127"/>
      <c r="P383" s="11"/>
      <c r="Q383" s="11"/>
      <c r="R383" s="11"/>
      <c r="S383" s="47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6:60">
      <c r="G384" s="89"/>
      <c r="I384" s="110"/>
      <c r="J384" s="127"/>
      <c r="K384" s="127"/>
      <c r="L384" s="127"/>
      <c r="M384" s="127"/>
      <c r="N384" s="127"/>
      <c r="O384" s="127"/>
      <c r="P384" s="11"/>
      <c r="Q384" s="11"/>
      <c r="R384" s="11"/>
      <c r="S384" s="47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7:60">
      <c r="G385" s="89"/>
      <c r="I385" s="110"/>
      <c r="J385" s="127"/>
      <c r="K385" s="127"/>
      <c r="L385" s="127"/>
      <c r="M385" s="127"/>
      <c r="N385" s="127"/>
      <c r="O385" s="127"/>
      <c r="P385" s="11"/>
      <c r="Q385" s="11"/>
      <c r="R385" s="11"/>
      <c r="S385" s="47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7:60">
      <c r="G386" s="89"/>
      <c r="I386" s="110"/>
      <c r="J386" s="127"/>
      <c r="K386" s="127"/>
      <c r="L386" s="127"/>
      <c r="M386" s="127"/>
      <c r="N386" s="127"/>
      <c r="O386" s="127"/>
      <c r="P386" s="11"/>
      <c r="Q386" s="11"/>
      <c r="R386" s="11"/>
      <c r="S386" s="47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</row>
    <row r="387" spans="7:60">
      <c r="G387" s="89"/>
      <c r="I387" s="110"/>
      <c r="J387" s="127"/>
      <c r="K387" s="127"/>
      <c r="L387" s="127"/>
      <c r="M387" s="127"/>
      <c r="N387" s="127"/>
      <c r="O387" s="127"/>
      <c r="P387" s="11"/>
      <c r="Q387" s="11"/>
      <c r="R387" s="11"/>
      <c r="S387" s="47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</row>
    <row r="388" spans="7:60">
      <c r="G388" s="89"/>
      <c r="I388" s="110"/>
      <c r="J388" s="127"/>
      <c r="K388" s="127"/>
      <c r="L388" s="127"/>
      <c r="M388" s="127"/>
      <c r="N388" s="127"/>
      <c r="O388" s="127"/>
      <c r="P388" s="11"/>
      <c r="Q388" s="11"/>
      <c r="R388" s="11"/>
      <c r="S388" s="47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</row>
    <row r="389" spans="7:60">
      <c r="G389" s="89"/>
      <c r="I389" s="110"/>
      <c r="J389" s="127"/>
      <c r="K389" s="127"/>
      <c r="L389" s="127"/>
      <c r="M389" s="127"/>
      <c r="N389" s="127"/>
      <c r="O389" s="127"/>
      <c r="P389" s="11"/>
      <c r="Q389" s="11"/>
      <c r="R389" s="11"/>
      <c r="S389" s="47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</row>
    <row r="390" spans="7:60">
      <c r="G390" s="89"/>
      <c r="I390" s="110"/>
      <c r="J390" s="127"/>
      <c r="K390" s="127"/>
      <c r="L390" s="127"/>
      <c r="M390" s="127"/>
      <c r="N390" s="127"/>
      <c r="O390" s="127"/>
      <c r="P390" s="11"/>
      <c r="Q390" s="11"/>
      <c r="R390" s="11"/>
      <c r="S390" s="47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</row>
    <row r="391" spans="7:60">
      <c r="G391" s="89"/>
      <c r="I391" s="110"/>
      <c r="J391" s="127"/>
      <c r="K391" s="127"/>
      <c r="L391" s="127"/>
      <c r="M391" s="127"/>
      <c r="N391" s="127"/>
      <c r="O391" s="127"/>
      <c r="P391" s="11"/>
      <c r="Q391" s="11"/>
      <c r="R391" s="11"/>
      <c r="S391" s="47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</row>
    <row r="392" spans="7:60">
      <c r="G392" s="89"/>
      <c r="I392" s="110"/>
      <c r="J392" s="127"/>
      <c r="K392" s="127"/>
      <c r="L392" s="127"/>
      <c r="M392" s="127"/>
      <c r="N392" s="127"/>
      <c r="O392" s="127"/>
      <c r="P392" s="11"/>
      <c r="Q392" s="11"/>
      <c r="R392" s="11"/>
      <c r="S392" s="47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</row>
    <row r="393" spans="7:60">
      <c r="G393" s="89"/>
      <c r="I393" s="110"/>
      <c r="J393" s="127"/>
      <c r="K393" s="127"/>
      <c r="L393" s="127"/>
      <c r="M393" s="127"/>
      <c r="N393" s="127"/>
      <c r="O393" s="110"/>
      <c r="P393" s="11"/>
      <c r="Q393" s="11"/>
      <c r="R393" s="127"/>
      <c r="S393" s="136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</row>
    <row r="394" spans="7:60">
      <c r="G394" s="89"/>
      <c r="I394" s="110"/>
      <c r="J394" s="127"/>
      <c r="K394" s="127"/>
      <c r="L394" s="127"/>
      <c r="M394" s="127"/>
      <c r="N394" s="127"/>
      <c r="O394" s="110"/>
      <c r="P394" s="11"/>
      <c r="Q394" s="11"/>
      <c r="R394" s="143"/>
      <c r="S394" s="136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</row>
    <row r="395" spans="7:60">
      <c r="G395" s="89"/>
      <c r="I395" s="110"/>
      <c r="J395" s="127"/>
      <c r="K395" s="127"/>
      <c r="L395" s="127"/>
      <c r="M395" s="127"/>
      <c r="N395" s="127"/>
      <c r="O395" s="110"/>
      <c r="P395" s="11"/>
      <c r="Q395" s="11"/>
      <c r="R395" s="137"/>
      <c r="S395" s="136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</row>
    <row r="396" spans="7:60">
      <c r="G396" s="89"/>
      <c r="I396" s="110"/>
      <c r="J396" s="127"/>
      <c r="K396" s="127"/>
      <c r="L396" s="127"/>
      <c r="M396" s="127"/>
      <c r="N396" s="127"/>
      <c r="O396" s="110"/>
      <c r="P396" s="11"/>
      <c r="Q396" s="11"/>
      <c r="R396" s="137"/>
      <c r="S396" s="122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</row>
    <row r="397" spans="7:60">
      <c r="G397" s="89"/>
      <c r="I397" s="110"/>
      <c r="J397" s="127"/>
      <c r="K397" s="127"/>
      <c r="L397" s="127"/>
      <c r="M397" s="127"/>
      <c r="N397" s="127"/>
      <c r="O397" s="110"/>
      <c r="P397" s="11"/>
      <c r="Q397" s="11"/>
      <c r="R397" s="188"/>
      <c r="S397" s="150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</row>
    <row r="398" spans="7:60">
      <c r="G398" s="89"/>
      <c r="I398" s="110"/>
      <c r="J398" s="127"/>
      <c r="K398" s="127"/>
      <c r="L398" s="127"/>
      <c r="M398" s="127"/>
      <c r="N398" s="127"/>
      <c r="O398" s="110"/>
      <c r="P398" s="11"/>
      <c r="Q398" s="11"/>
      <c r="R398" s="127"/>
      <c r="S398" s="215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</row>
    <row r="399" spans="7:60">
      <c r="G399" s="89"/>
      <c r="I399" s="110"/>
      <c r="J399" s="127"/>
      <c r="K399" s="127"/>
      <c r="L399" s="127"/>
      <c r="M399" s="127"/>
      <c r="N399" s="127"/>
      <c r="O399" s="110"/>
      <c r="P399" s="11"/>
      <c r="Q399" s="11"/>
      <c r="R399" s="148"/>
      <c r="S399" s="135"/>
      <c r="T399" s="135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</row>
    <row r="400" spans="7:60">
      <c r="G400" s="89"/>
      <c r="I400" s="110"/>
      <c r="J400" s="127"/>
      <c r="K400" s="127"/>
      <c r="L400" s="127"/>
      <c r="M400" s="127"/>
      <c r="N400" s="127"/>
      <c r="O400" s="110"/>
      <c r="P400" s="11"/>
      <c r="Q400" s="11"/>
      <c r="R400" s="137"/>
      <c r="S400" s="122"/>
      <c r="T400" s="12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</row>
    <row r="401" spans="6:60">
      <c r="G401" s="89"/>
      <c r="I401" s="110"/>
      <c r="J401" s="127"/>
      <c r="K401" s="127"/>
      <c r="L401" s="127"/>
      <c r="M401" s="127"/>
      <c r="N401" s="127"/>
      <c r="O401" s="110"/>
      <c r="P401" s="11"/>
      <c r="Q401" s="11"/>
      <c r="R401" s="137"/>
      <c r="S401" s="122"/>
      <c r="T401" s="12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</row>
    <row r="402" spans="6:60">
      <c r="G402" s="89"/>
      <c r="I402" s="110"/>
      <c r="J402" s="127"/>
      <c r="K402" s="127"/>
      <c r="L402" s="127"/>
      <c r="M402" s="127"/>
      <c r="N402" s="127"/>
      <c r="O402" s="110"/>
      <c r="P402" s="11"/>
      <c r="Q402" s="11"/>
      <c r="R402" s="138"/>
      <c r="S402" s="122"/>
      <c r="T402" s="12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</row>
    <row r="403" spans="6:60">
      <c r="G403" s="89"/>
      <c r="I403" s="110"/>
      <c r="J403" s="127"/>
      <c r="K403" s="127"/>
      <c r="L403" s="127"/>
      <c r="M403" s="127"/>
      <c r="N403" s="127"/>
      <c r="O403" s="110"/>
      <c r="P403" s="11"/>
      <c r="Q403" s="11"/>
      <c r="R403" s="138"/>
      <c r="S403" s="122"/>
      <c r="T403" s="12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</row>
    <row r="404" spans="6:60">
      <c r="G404" s="89"/>
      <c r="I404" s="110"/>
      <c r="J404" s="127"/>
      <c r="K404" s="127"/>
      <c r="L404" s="127"/>
      <c r="M404" s="127"/>
      <c r="N404" s="127"/>
      <c r="O404" s="110"/>
      <c r="P404" s="11"/>
      <c r="Q404" s="11"/>
      <c r="R404" s="127"/>
      <c r="S404" s="136"/>
      <c r="T404" s="127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</row>
    <row r="405" spans="6:60">
      <c r="G405" s="89"/>
      <c r="I405" s="110"/>
      <c r="J405" s="127"/>
      <c r="K405" s="127"/>
      <c r="L405" s="127"/>
      <c r="M405" s="127"/>
      <c r="N405" s="127"/>
      <c r="O405" s="110"/>
      <c r="P405" s="11"/>
      <c r="Q405" s="11"/>
      <c r="R405" s="127"/>
      <c r="S405" s="215"/>
      <c r="T405" s="127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</row>
    <row r="406" spans="6:60">
      <c r="G406" s="89"/>
      <c r="I406" s="110"/>
      <c r="J406" s="127"/>
      <c r="K406" s="127"/>
      <c r="L406" s="127"/>
      <c r="M406" s="127"/>
      <c r="N406" s="127"/>
      <c r="O406" s="110"/>
      <c r="P406" s="11"/>
      <c r="Q406" s="11"/>
      <c r="R406" s="137"/>
      <c r="S406" s="122"/>
      <c r="T406" s="116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</row>
    <row r="407" spans="6:60">
      <c r="G407" s="89"/>
      <c r="I407" s="110"/>
      <c r="J407" s="127"/>
      <c r="K407" s="127"/>
      <c r="L407" s="127"/>
      <c r="M407" s="127"/>
      <c r="N407" s="127"/>
      <c r="O407" s="110"/>
      <c r="P407" s="11"/>
      <c r="Q407" s="11"/>
      <c r="R407" s="214"/>
      <c r="S407" s="126"/>
      <c r="T407" s="116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</row>
    <row r="408" spans="6:60">
      <c r="G408" s="89"/>
      <c r="I408" s="110"/>
      <c r="J408" s="127"/>
      <c r="K408" s="127"/>
      <c r="L408" s="127"/>
      <c r="M408" s="127"/>
      <c r="N408" s="127"/>
      <c r="O408" s="110"/>
      <c r="P408" s="11"/>
      <c r="Q408" s="11"/>
      <c r="R408" s="141"/>
      <c r="S408" s="122"/>
      <c r="T408" s="118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</row>
    <row r="409" spans="6:60">
      <c r="G409" s="89"/>
      <c r="I409" s="110"/>
      <c r="J409" s="127"/>
      <c r="K409" s="127"/>
      <c r="L409" s="127"/>
      <c r="M409" s="127"/>
      <c r="N409" s="127"/>
      <c r="O409" s="110"/>
      <c r="P409" s="11"/>
      <c r="Q409" s="11"/>
      <c r="R409" s="127"/>
      <c r="S409" s="136"/>
      <c r="T409" s="127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</row>
    <row r="410" spans="6:60">
      <c r="G410" s="89"/>
      <c r="I410" s="110"/>
      <c r="J410" s="127"/>
      <c r="K410" s="127"/>
      <c r="L410" s="127"/>
      <c r="M410" s="127"/>
      <c r="N410" s="127"/>
      <c r="O410" s="110"/>
      <c r="P410" s="11"/>
      <c r="Q410" s="11"/>
      <c r="R410" s="127"/>
      <c r="S410" s="136"/>
      <c r="T410" s="127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</row>
    <row r="411" spans="6:60">
      <c r="F411" s="127"/>
      <c r="G411" s="136"/>
      <c r="H411" s="127"/>
      <c r="I411" s="127"/>
      <c r="J411" s="127"/>
      <c r="K411" s="127"/>
      <c r="L411" s="127"/>
      <c r="M411" s="127"/>
      <c r="N411" s="127"/>
      <c r="O411" s="110"/>
      <c r="P411" s="11"/>
      <c r="Q411" s="11"/>
      <c r="R411" s="127"/>
      <c r="S411" s="136"/>
      <c r="T411" s="127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</row>
    <row r="412" spans="6:60">
      <c r="F412" s="127"/>
      <c r="G412" s="136"/>
      <c r="H412" s="127"/>
      <c r="I412" s="127"/>
      <c r="J412" s="127"/>
      <c r="K412" s="127"/>
      <c r="L412" s="127"/>
      <c r="M412" s="127"/>
      <c r="N412" s="127"/>
      <c r="O412" s="110"/>
      <c r="P412" s="11"/>
      <c r="Q412" s="11"/>
      <c r="R412" s="127"/>
      <c r="S412" s="247"/>
      <c r="T412" s="127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</row>
    <row r="413" spans="6:60">
      <c r="F413" s="127"/>
      <c r="G413" s="136"/>
      <c r="H413" s="127"/>
      <c r="I413" s="127"/>
      <c r="J413" s="127"/>
      <c r="K413" s="127"/>
      <c r="L413" s="127"/>
      <c r="M413" s="127"/>
      <c r="N413" s="127"/>
      <c r="O413" s="110"/>
      <c r="P413" s="11"/>
      <c r="Q413" s="11"/>
      <c r="R413" s="127"/>
      <c r="S413" s="136"/>
      <c r="T413" s="127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</row>
    <row r="414" spans="6:60">
      <c r="F414" s="127"/>
      <c r="G414" s="136"/>
      <c r="H414" s="127"/>
      <c r="I414" s="127"/>
      <c r="J414" s="127"/>
      <c r="K414" s="127"/>
      <c r="L414" s="127"/>
      <c r="M414" s="127"/>
      <c r="N414" s="127"/>
      <c r="O414" s="110"/>
      <c r="P414" s="11"/>
      <c r="Q414" s="11"/>
      <c r="R414" s="190"/>
      <c r="S414" s="136"/>
      <c r="T414" s="127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</row>
    <row r="415" spans="6:60">
      <c r="F415" s="121"/>
      <c r="G415" s="173"/>
      <c r="H415" s="125"/>
      <c r="I415" s="351"/>
      <c r="J415" s="127"/>
      <c r="K415" s="127"/>
      <c r="L415" s="127"/>
      <c r="M415" s="127"/>
      <c r="N415" s="127"/>
      <c r="O415" s="110"/>
      <c r="P415" s="11"/>
      <c r="Q415" s="11"/>
      <c r="R415" s="137"/>
      <c r="S415" s="136"/>
      <c r="T415" s="12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</row>
    <row r="416" spans="6:60">
      <c r="F416" s="121"/>
      <c r="G416" s="173"/>
      <c r="H416" s="122"/>
      <c r="I416" s="121"/>
      <c r="J416" s="127"/>
      <c r="K416" s="127"/>
      <c r="L416" s="127"/>
      <c r="M416" s="127"/>
      <c r="N416" s="127"/>
      <c r="O416" s="110"/>
      <c r="P416" s="11"/>
      <c r="Q416" s="11"/>
      <c r="R416" s="137"/>
      <c r="S416" s="122"/>
      <c r="T416" s="12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</row>
    <row r="417" spans="6:60">
      <c r="F417" s="121"/>
      <c r="G417" s="173"/>
      <c r="H417" s="125"/>
      <c r="I417" s="126"/>
      <c r="J417" s="127"/>
      <c r="K417" s="127"/>
      <c r="L417" s="127"/>
      <c r="M417" s="127"/>
      <c r="N417" s="127"/>
      <c r="O417" s="110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</row>
    <row r="418" spans="6:60">
      <c r="F418" s="121"/>
      <c r="G418" s="173"/>
      <c r="H418" s="128"/>
      <c r="I418" s="129"/>
      <c r="J418" s="127"/>
      <c r="K418" s="127"/>
      <c r="L418" s="127"/>
      <c r="M418" s="127"/>
      <c r="N418" s="127"/>
      <c r="O418" s="110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</row>
    <row r="419" spans="6:60">
      <c r="F419" s="129"/>
      <c r="G419" s="171"/>
      <c r="H419" s="150"/>
      <c r="I419" s="127"/>
      <c r="J419" s="127"/>
      <c r="K419" s="127"/>
      <c r="L419" s="127"/>
      <c r="M419" s="127"/>
      <c r="N419" s="127"/>
      <c r="O419" s="110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</row>
    <row r="420" spans="6:60">
      <c r="F420" s="129"/>
      <c r="G420" s="171"/>
      <c r="H420" s="194"/>
      <c r="I420" s="242"/>
      <c r="J420" s="127"/>
      <c r="K420" s="127"/>
      <c r="L420" s="127"/>
      <c r="M420" s="127"/>
      <c r="N420" s="127"/>
      <c r="O420" s="110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</row>
    <row r="421" spans="6:60">
      <c r="F421" s="126"/>
      <c r="G421" s="156"/>
      <c r="H421" s="122"/>
      <c r="I421" s="126"/>
      <c r="J421" s="127"/>
      <c r="K421" s="127"/>
      <c r="L421" s="127"/>
      <c r="M421" s="127"/>
      <c r="N421" s="127"/>
      <c r="O421" s="110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</row>
    <row r="422" spans="6:60">
      <c r="F422" s="127"/>
      <c r="G422" s="266"/>
      <c r="H422" s="127"/>
      <c r="I422" s="127"/>
      <c r="J422" s="127"/>
      <c r="K422" s="127"/>
      <c r="L422" s="127"/>
      <c r="M422" s="127"/>
      <c r="N422" s="127"/>
      <c r="O422" s="110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</row>
    <row r="423" spans="6:60">
      <c r="F423" s="121"/>
      <c r="G423" s="173"/>
      <c r="H423" s="127"/>
      <c r="I423" s="127"/>
      <c r="J423" s="127"/>
      <c r="K423" s="127"/>
      <c r="L423" s="127"/>
      <c r="M423" s="127"/>
      <c r="N423" s="127"/>
      <c r="O423" s="110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</row>
    <row r="424" spans="6:60">
      <c r="F424" s="147"/>
      <c r="G424" s="156"/>
      <c r="H424" s="127"/>
      <c r="I424" s="127"/>
      <c r="J424" s="127"/>
      <c r="K424" s="127"/>
      <c r="L424" s="127"/>
      <c r="M424" s="127"/>
      <c r="N424" s="127"/>
      <c r="O424" s="110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</row>
    <row r="425" spans="6:60">
      <c r="F425" s="121"/>
      <c r="G425" s="173"/>
      <c r="H425" s="127"/>
      <c r="I425" s="127"/>
      <c r="J425" s="127"/>
      <c r="K425" s="127"/>
      <c r="L425" s="127"/>
      <c r="M425" s="127"/>
      <c r="N425" s="127"/>
      <c r="O425" s="110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</row>
    <row r="426" spans="6:60">
      <c r="F426" s="126"/>
      <c r="G426" s="156"/>
      <c r="H426" s="127"/>
      <c r="I426" s="127"/>
      <c r="J426" s="127"/>
      <c r="K426" s="127"/>
      <c r="L426" s="127"/>
      <c r="M426" s="127"/>
      <c r="N426" s="127"/>
      <c r="O426" s="110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</row>
    <row r="427" spans="6:60">
      <c r="F427" s="126"/>
      <c r="G427" s="156"/>
      <c r="H427" s="127"/>
      <c r="I427" s="127"/>
      <c r="J427" s="127"/>
      <c r="K427" s="127"/>
      <c r="L427" s="127"/>
      <c r="M427" s="127"/>
      <c r="N427" s="127"/>
      <c r="O427" s="110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</row>
    <row r="428" spans="6:60">
      <c r="F428" s="127"/>
      <c r="G428" s="127"/>
      <c r="H428" s="127"/>
      <c r="I428" s="127"/>
      <c r="J428" s="127"/>
      <c r="K428" s="127"/>
      <c r="L428" s="127"/>
      <c r="M428" s="127"/>
      <c r="N428" s="127"/>
      <c r="O428" s="110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</row>
    <row r="429" spans="6:60">
      <c r="F429" s="135"/>
      <c r="G429" s="170"/>
      <c r="H429" s="122"/>
      <c r="I429" s="252"/>
      <c r="J429" s="127"/>
      <c r="K429" s="127"/>
      <c r="L429" s="127"/>
      <c r="M429" s="127"/>
      <c r="N429" s="127"/>
      <c r="O429" s="110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</row>
    <row r="430" spans="6:60">
      <c r="F430" s="335"/>
      <c r="G430" s="335"/>
      <c r="H430" s="122"/>
      <c r="I430" s="127"/>
      <c r="J430" s="127"/>
      <c r="K430" s="127"/>
      <c r="L430" s="127"/>
      <c r="M430" s="127"/>
      <c r="N430" s="127"/>
      <c r="O430" s="110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</row>
    <row r="431" spans="6:60">
      <c r="F431" s="333"/>
      <c r="G431" s="127"/>
      <c r="H431" s="127"/>
      <c r="I431" s="340"/>
      <c r="J431" s="127"/>
      <c r="K431" s="127"/>
      <c r="L431" s="127"/>
      <c r="M431" s="127"/>
      <c r="N431" s="127"/>
      <c r="O431" s="110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</row>
    <row r="432" spans="6:60">
      <c r="F432" s="127"/>
      <c r="G432" s="127"/>
      <c r="H432" s="127"/>
      <c r="I432" s="127"/>
      <c r="J432" s="127"/>
      <c r="K432" s="127"/>
      <c r="L432" s="127"/>
      <c r="M432" s="127"/>
      <c r="N432" s="127"/>
      <c r="O432" s="110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</row>
    <row r="433" spans="6:60">
      <c r="F433" s="127"/>
      <c r="G433" s="127"/>
      <c r="H433" s="323"/>
      <c r="I433" s="127"/>
      <c r="J433" s="127"/>
      <c r="K433" s="127"/>
      <c r="L433" s="127"/>
      <c r="M433" s="127"/>
      <c r="N433" s="127"/>
      <c r="O433" s="110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</row>
    <row r="434" spans="6:60">
      <c r="F434" s="127"/>
      <c r="G434" s="127"/>
      <c r="H434" s="194"/>
      <c r="I434" s="242"/>
      <c r="J434" s="127"/>
      <c r="K434" s="127"/>
      <c r="L434" s="127"/>
      <c r="M434" s="127"/>
      <c r="N434" s="127"/>
      <c r="O434" s="110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</row>
    <row r="435" spans="6:60">
      <c r="F435" s="127"/>
      <c r="G435" s="127"/>
      <c r="H435" s="122"/>
      <c r="I435" s="252"/>
      <c r="J435" s="127"/>
      <c r="K435" s="127"/>
      <c r="L435" s="127"/>
      <c r="M435" s="127"/>
      <c r="N435" s="127"/>
      <c r="O435" s="110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</row>
    <row r="436" spans="6:60">
      <c r="F436" s="127"/>
      <c r="G436" s="127"/>
      <c r="H436" s="324"/>
      <c r="I436" s="135"/>
      <c r="J436" s="127"/>
      <c r="K436" s="127"/>
      <c r="L436" s="127"/>
      <c r="M436" s="127"/>
      <c r="N436" s="127"/>
      <c r="O436" s="110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</row>
    <row r="437" spans="6:60">
      <c r="F437" s="127"/>
      <c r="G437" s="127"/>
      <c r="H437" s="122"/>
      <c r="I437" s="121"/>
      <c r="J437" s="127"/>
      <c r="K437" s="127"/>
      <c r="L437" s="127"/>
      <c r="M437" s="127"/>
      <c r="N437" s="127"/>
      <c r="O437" s="110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</row>
    <row r="438" spans="6:60">
      <c r="F438" s="127"/>
      <c r="G438" s="127"/>
      <c r="H438" s="128"/>
      <c r="I438" s="131"/>
      <c r="J438" s="127"/>
      <c r="K438" s="127"/>
      <c r="L438" s="127"/>
      <c r="M438" s="127"/>
      <c r="N438" s="127"/>
      <c r="O438" s="110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</row>
    <row r="439" spans="6:60">
      <c r="F439" s="127"/>
      <c r="G439" s="127"/>
      <c r="H439" s="122"/>
      <c r="I439" s="121"/>
      <c r="J439" s="127"/>
      <c r="K439" s="127"/>
      <c r="L439" s="127"/>
      <c r="M439" s="127"/>
      <c r="N439" s="127"/>
      <c r="O439" s="110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</row>
    <row r="440" spans="6:60">
      <c r="F440" s="127"/>
      <c r="G440" s="127"/>
      <c r="H440" s="324"/>
      <c r="I440" s="135"/>
      <c r="J440" s="127"/>
      <c r="K440" s="127"/>
      <c r="L440" s="127"/>
      <c r="M440" s="127"/>
      <c r="N440" s="127"/>
      <c r="O440" s="110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</row>
    <row r="441" spans="6:60">
      <c r="F441" s="127"/>
      <c r="G441" s="127"/>
      <c r="H441" s="127"/>
      <c r="I441" s="127"/>
      <c r="J441" s="127"/>
      <c r="K441" s="127"/>
      <c r="L441" s="127"/>
      <c r="M441" s="127"/>
      <c r="N441" s="127"/>
      <c r="O441" s="110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</row>
    <row r="442" spans="6:60">
      <c r="F442" s="127"/>
      <c r="G442" s="127"/>
      <c r="H442" s="127"/>
      <c r="I442" s="127"/>
      <c r="J442" s="127"/>
      <c r="K442" s="127"/>
      <c r="L442" s="127"/>
      <c r="M442" s="127"/>
      <c r="N442" s="127"/>
      <c r="O442" s="110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</row>
    <row r="443" spans="6:60">
      <c r="F443" s="127"/>
      <c r="G443" s="127"/>
      <c r="H443" s="331"/>
      <c r="I443" s="127"/>
      <c r="J443" s="127"/>
      <c r="K443" s="127"/>
      <c r="L443" s="127"/>
      <c r="M443" s="127"/>
      <c r="N443" s="127"/>
      <c r="O443" s="110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</row>
    <row r="444" spans="6:60">
      <c r="F444" s="127"/>
      <c r="G444" s="127"/>
      <c r="H444" s="194"/>
      <c r="I444" s="242"/>
      <c r="J444" s="127"/>
      <c r="K444" s="127"/>
      <c r="L444" s="127"/>
      <c r="M444" s="127"/>
      <c r="N444" s="127"/>
      <c r="O444" s="110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</row>
    <row r="445" spans="6:60">
      <c r="F445" s="127"/>
      <c r="G445" s="127"/>
      <c r="H445" s="125"/>
      <c r="I445" s="121"/>
      <c r="J445" s="127"/>
      <c r="K445" s="127"/>
      <c r="L445" s="127"/>
      <c r="M445" s="127"/>
      <c r="N445" s="127"/>
      <c r="O445" s="110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</row>
    <row r="446" spans="6:60">
      <c r="F446" s="127"/>
      <c r="G446" s="127"/>
      <c r="H446" s="127"/>
      <c r="I446" s="127"/>
      <c r="J446" s="127"/>
      <c r="K446" s="127"/>
      <c r="L446" s="127"/>
      <c r="M446" s="127"/>
      <c r="N446" s="127"/>
      <c r="O446" s="110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</row>
    <row r="447" spans="6:60">
      <c r="F447" s="127"/>
      <c r="G447" s="127"/>
      <c r="H447" s="127"/>
      <c r="I447" s="127"/>
      <c r="J447" s="127"/>
      <c r="K447" s="127"/>
      <c r="L447" s="127"/>
      <c r="M447" s="127"/>
      <c r="N447" s="127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</row>
    <row r="448" spans="6:60">
      <c r="F448" s="127"/>
      <c r="G448" s="127"/>
      <c r="H448" s="127"/>
      <c r="I448" s="127"/>
      <c r="J448" s="127"/>
      <c r="K448" s="127"/>
      <c r="L448" s="127"/>
      <c r="M448" s="127"/>
      <c r="N448" s="127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</row>
    <row r="449" spans="6:60">
      <c r="F449" s="135"/>
      <c r="G449" s="170"/>
      <c r="H449" s="125"/>
      <c r="I449" s="126"/>
      <c r="J449" s="127"/>
      <c r="K449" s="127"/>
      <c r="L449" s="127"/>
      <c r="M449" s="127"/>
      <c r="N449" s="127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</row>
    <row r="450" spans="6:60">
      <c r="F450" s="135"/>
      <c r="G450" s="170"/>
      <c r="H450" s="125"/>
      <c r="I450" s="126"/>
      <c r="J450" s="127"/>
      <c r="K450" s="127"/>
      <c r="L450" s="127"/>
      <c r="M450" s="127"/>
      <c r="N450" s="127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</row>
    <row r="451" spans="6:60">
      <c r="F451" s="135"/>
      <c r="G451" s="170"/>
      <c r="H451" s="125"/>
      <c r="I451" s="126"/>
      <c r="J451" s="127"/>
      <c r="K451" s="127"/>
      <c r="L451" s="127"/>
      <c r="M451" s="127"/>
      <c r="N451" s="127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</row>
    <row r="452" spans="6:60">
      <c r="F452" s="135"/>
      <c r="G452" s="170"/>
      <c r="H452" s="175"/>
      <c r="I452" s="127"/>
      <c r="J452" s="127"/>
      <c r="K452" s="127"/>
      <c r="L452" s="127"/>
      <c r="M452" s="127"/>
      <c r="N452" s="127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</row>
    <row r="453" spans="6:60">
      <c r="F453" s="335"/>
      <c r="G453" s="127"/>
      <c r="H453" s="127"/>
      <c r="I453" s="127"/>
      <c r="J453" s="127"/>
      <c r="K453" s="127"/>
      <c r="L453" s="127"/>
      <c r="M453" s="127"/>
      <c r="N453" s="127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</row>
    <row r="454" spans="6:60" ht="15.75">
      <c r="F454" s="347"/>
      <c r="G454" s="127"/>
      <c r="H454" s="127"/>
      <c r="I454" s="127"/>
      <c r="J454" s="127"/>
      <c r="K454" s="127"/>
      <c r="L454" s="127"/>
      <c r="M454" s="127"/>
      <c r="N454" s="127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</row>
    <row r="455" spans="6:60">
      <c r="F455" s="127"/>
      <c r="G455" s="127"/>
      <c r="H455" s="127"/>
      <c r="I455" s="127"/>
      <c r="J455" s="127"/>
      <c r="K455" s="127"/>
      <c r="L455" s="127"/>
      <c r="M455" s="127"/>
      <c r="N455" s="127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</row>
    <row r="456" spans="6:60">
      <c r="F456" s="127"/>
      <c r="G456" s="127"/>
      <c r="H456" s="127"/>
      <c r="I456" s="127"/>
      <c r="J456" s="127"/>
      <c r="K456" s="127"/>
      <c r="L456" s="127"/>
      <c r="M456" s="127"/>
      <c r="N456" s="127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</row>
    <row r="457" spans="6:60">
      <c r="F457" s="127"/>
      <c r="G457" s="127"/>
      <c r="H457" s="127"/>
      <c r="I457" s="127"/>
      <c r="J457" s="127"/>
      <c r="K457" s="127"/>
      <c r="L457" s="127"/>
      <c r="M457" s="127"/>
      <c r="N457" s="127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</row>
    <row r="458" spans="6:60">
      <c r="F458" s="127"/>
      <c r="G458" s="127"/>
      <c r="H458" s="127"/>
      <c r="I458" s="127"/>
      <c r="J458" s="127"/>
      <c r="K458" s="127"/>
      <c r="L458" s="127"/>
      <c r="M458" s="127"/>
      <c r="N458" s="127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</row>
    <row r="459" spans="6:60">
      <c r="F459" s="127"/>
      <c r="G459" s="127"/>
      <c r="H459" s="127"/>
      <c r="I459" s="127"/>
      <c r="J459" s="127"/>
      <c r="K459" s="127"/>
      <c r="L459" s="127"/>
      <c r="M459" s="127"/>
      <c r="N459" s="127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</row>
    <row r="460" spans="6:60">
      <c r="F460" s="127"/>
      <c r="G460" s="127"/>
      <c r="H460" s="127"/>
      <c r="I460" s="127"/>
      <c r="J460" s="127"/>
      <c r="K460" s="127"/>
      <c r="L460" s="127"/>
      <c r="M460" s="127"/>
      <c r="N460" s="127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</row>
    <row r="461" spans="6:60">
      <c r="F461" s="127"/>
      <c r="G461" s="127"/>
      <c r="H461" s="127"/>
      <c r="I461" s="127"/>
      <c r="J461" s="127"/>
      <c r="K461" s="127"/>
      <c r="L461" s="127"/>
      <c r="M461" s="127"/>
      <c r="N461" s="127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</row>
    <row r="462" spans="6:60">
      <c r="F462" s="127"/>
      <c r="G462" s="127"/>
      <c r="H462" s="127"/>
      <c r="I462" s="127"/>
      <c r="J462" s="127"/>
      <c r="K462" s="127"/>
      <c r="L462" s="127"/>
      <c r="M462" s="127"/>
      <c r="N462" s="127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</row>
    <row r="463" spans="6:60">
      <c r="F463" s="127"/>
      <c r="G463" s="127"/>
      <c r="H463" s="127"/>
      <c r="I463" s="127"/>
      <c r="J463" s="127"/>
      <c r="K463" s="127"/>
      <c r="L463" s="127"/>
      <c r="M463" s="127"/>
      <c r="N463" s="127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</row>
    <row r="464" spans="6:60">
      <c r="F464" s="127"/>
      <c r="G464" s="127"/>
      <c r="H464" s="127"/>
      <c r="I464" s="127"/>
      <c r="J464" s="127"/>
      <c r="K464" s="127"/>
      <c r="L464" s="127"/>
      <c r="M464" s="127"/>
      <c r="N464" s="127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</row>
    <row r="465" spans="6:60">
      <c r="F465" s="127"/>
      <c r="G465" s="127"/>
      <c r="H465" s="127"/>
      <c r="I465" s="127"/>
      <c r="J465" s="127"/>
      <c r="K465" s="127"/>
      <c r="L465" s="127"/>
      <c r="M465" s="127"/>
      <c r="N465" s="127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</row>
    <row r="466" spans="6:60">
      <c r="I466" s="110"/>
      <c r="J466" s="127"/>
      <c r="K466" s="127"/>
      <c r="L466" s="127"/>
      <c r="M466" s="127"/>
      <c r="N466" s="127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</row>
    <row r="467" spans="6:60">
      <c r="I467" s="110"/>
      <c r="J467" s="127"/>
      <c r="K467" s="127"/>
      <c r="L467" s="127"/>
      <c r="M467" s="127"/>
      <c r="N467" s="127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</row>
    <row r="468" spans="6:60">
      <c r="I468" s="110"/>
      <c r="J468" s="127"/>
      <c r="K468" s="127"/>
      <c r="L468" s="127"/>
      <c r="M468" s="127"/>
      <c r="N468" s="127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</row>
    <row r="469" spans="6:60">
      <c r="I469" s="110"/>
      <c r="J469" s="127"/>
      <c r="K469" s="127"/>
      <c r="L469" s="127"/>
      <c r="M469" s="127"/>
      <c r="N469" s="127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</row>
    <row r="470" spans="6:60">
      <c r="I470" s="110"/>
      <c r="J470" s="127"/>
      <c r="K470" s="127"/>
      <c r="L470" s="127"/>
      <c r="M470" s="127"/>
      <c r="N470" s="127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</row>
    <row r="471" spans="6:60">
      <c r="I471" s="110"/>
      <c r="J471" s="127"/>
      <c r="K471" s="127"/>
      <c r="L471" s="127"/>
      <c r="M471" s="127"/>
      <c r="N471" s="127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</row>
    <row r="472" spans="6:60">
      <c r="I472" s="110"/>
      <c r="J472" s="127"/>
      <c r="K472" s="127"/>
      <c r="L472" s="127"/>
      <c r="M472" s="127"/>
      <c r="N472" s="127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</row>
    <row r="473" spans="6:60">
      <c r="I473" s="110"/>
      <c r="J473" s="127"/>
      <c r="K473" s="127"/>
      <c r="L473" s="127"/>
      <c r="M473" s="127"/>
      <c r="N473" s="127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</row>
    <row r="474" spans="6:60">
      <c r="I474" s="110"/>
      <c r="J474" s="127"/>
      <c r="K474" s="127"/>
      <c r="L474" s="127"/>
      <c r="M474" s="127"/>
      <c r="N474" s="127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</row>
    <row r="475" spans="6:60">
      <c r="I475" s="110"/>
      <c r="J475" s="127"/>
      <c r="K475" s="127"/>
      <c r="L475" s="127"/>
      <c r="M475" s="127"/>
      <c r="N475" s="127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</row>
    <row r="476" spans="6:60">
      <c r="I476" s="110"/>
      <c r="J476" s="127"/>
      <c r="K476" s="127"/>
      <c r="L476" s="127"/>
      <c r="M476" s="127"/>
      <c r="N476" s="127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</row>
    <row r="477" spans="6:60">
      <c r="I477" s="110"/>
      <c r="J477" s="127"/>
      <c r="K477" s="127"/>
      <c r="L477" s="127"/>
      <c r="M477" s="127"/>
      <c r="N477" s="127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</row>
    <row r="478" spans="6:60">
      <c r="I478" s="110"/>
      <c r="J478" s="127"/>
      <c r="K478" s="127"/>
      <c r="L478" s="127"/>
      <c r="M478" s="127"/>
      <c r="N478" s="127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</row>
    <row r="479" spans="6:60">
      <c r="I479" s="110"/>
      <c r="J479" s="127"/>
      <c r="K479" s="127"/>
      <c r="L479" s="127"/>
      <c r="M479" s="127"/>
      <c r="N479" s="127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</row>
    <row r="480" spans="6:60">
      <c r="I480" s="110"/>
      <c r="J480" s="127"/>
      <c r="K480" s="127"/>
      <c r="L480" s="127"/>
      <c r="M480" s="127"/>
      <c r="N480" s="127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</row>
    <row r="481" spans="6:60">
      <c r="I481" s="110"/>
      <c r="J481" s="127"/>
      <c r="K481" s="127"/>
      <c r="L481" s="127"/>
      <c r="M481" s="127"/>
      <c r="N481" s="127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</row>
    <row r="482" spans="6:60">
      <c r="I482" s="110"/>
      <c r="J482" s="127"/>
      <c r="K482" s="127"/>
      <c r="L482" s="127"/>
      <c r="M482" s="127"/>
      <c r="N482" s="127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</row>
    <row r="483" spans="6:60">
      <c r="I483" s="110"/>
      <c r="J483" s="127"/>
      <c r="K483" s="127"/>
      <c r="L483" s="127"/>
      <c r="M483" s="127"/>
      <c r="N483" s="127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</row>
    <row r="484" spans="6:60">
      <c r="I484" s="110"/>
      <c r="J484" s="127"/>
      <c r="K484" s="127"/>
      <c r="L484" s="127"/>
      <c r="M484" s="127"/>
      <c r="N484" s="127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</row>
    <row r="485" spans="6:60">
      <c r="I485" s="110"/>
      <c r="J485" s="127"/>
      <c r="K485" s="127"/>
      <c r="L485" s="127"/>
      <c r="M485" s="127"/>
      <c r="N485" s="127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</row>
    <row r="486" spans="6:60">
      <c r="F486" s="127"/>
      <c r="G486" s="127"/>
      <c r="H486" s="127"/>
      <c r="I486" s="127"/>
      <c r="J486" s="127"/>
      <c r="K486" s="127"/>
      <c r="L486" s="127"/>
      <c r="M486" s="127"/>
      <c r="N486" s="127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</row>
    <row r="487" spans="6:60">
      <c r="F487" s="127"/>
      <c r="G487" s="127"/>
      <c r="H487" s="127"/>
      <c r="I487" s="127"/>
      <c r="J487" s="127"/>
      <c r="K487" s="127"/>
      <c r="L487" s="127"/>
      <c r="M487" s="127"/>
      <c r="N487" s="127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</row>
    <row r="488" spans="6:60">
      <c r="F488" s="127"/>
      <c r="G488" s="127"/>
      <c r="H488" s="127"/>
      <c r="I488" s="127"/>
      <c r="J488" s="127"/>
      <c r="K488" s="127"/>
      <c r="L488" s="127"/>
      <c r="M488" s="127"/>
      <c r="N488" s="127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</row>
    <row r="489" spans="6:60">
      <c r="F489" s="127"/>
      <c r="G489" s="127"/>
      <c r="H489" s="127"/>
      <c r="I489" s="127"/>
      <c r="J489" s="127"/>
      <c r="K489" s="127"/>
      <c r="L489" s="127"/>
      <c r="M489" s="127"/>
      <c r="N489" s="127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</row>
    <row r="490" spans="6:60">
      <c r="I490" s="110"/>
      <c r="J490" s="127"/>
      <c r="K490" s="127"/>
      <c r="L490" s="127"/>
      <c r="M490" s="127"/>
      <c r="N490" s="127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</row>
    <row r="491" spans="6:60">
      <c r="I491" s="110"/>
      <c r="J491" s="127"/>
      <c r="K491" s="127"/>
      <c r="L491" s="127"/>
      <c r="M491" s="127"/>
      <c r="N491" s="127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</row>
    <row r="492" spans="6:60">
      <c r="I492" s="110"/>
      <c r="J492" s="127"/>
      <c r="K492" s="127"/>
      <c r="L492" s="127"/>
      <c r="M492" s="127"/>
      <c r="N492" s="127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</row>
    <row r="493" spans="6:60">
      <c r="I493" s="110"/>
      <c r="J493" s="127"/>
      <c r="K493" s="127"/>
      <c r="L493" s="127"/>
      <c r="M493" s="127"/>
      <c r="N493" s="127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</row>
    <row r="494" spans="6:60">
      <c r="I494" s="110"/>
      <c r="J494" s="127"/>
      <c r="K494" s="127"/>
      <c r="L494" s="127"/>
      <c r="M494" s="127"/>
      <c r="N494" s="127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</row>
    <row r="495" spans="6:60">
      <c r="I495" s="110"/>
      <c r="J495" s="127"/>
      <c r="K495" s="127"/>
      <c r="L495" s="127"/>
      <c r="M495" s="127"/>
      <c r="N495" s="127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</row>
    <row r="496" spans="6:60">
      <c r="I496" s="110"/>
      <c r="J496" s="127"/>
      <c r="K496" s="127"/>
      <c r="L496" s="127"/>
      <c r="M496" s="127"/>
      <c r="N496" s="127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</row>
    <row r="497" spans="9:60">
      <c r="I497" s="110"/>
      <c r="J497" s="127"/>
      <c r="K497" s="127"/>
      <c r="L497" s="127"/>
      <c r="M497" s="127"/>
      <c r="N497" s="127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</row>
    <row r="498" spans="9:60">
      <c r="I498" s="110"/>
      <c r="J498" s="127"/>
      <c r="K498" s="127"/>
      <c r="L498" s="127"/>
      <c r="M498" s="127"/>
      <c r="N498" s="127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</row>
    <row r="499" spans="9:60">
      <c r="I499" s="110"/>
      <c r="J499" s="127"/>
      <c r="K499" s="127"/>
      <c r="L499" s="127"/>
      <c r="M499" s="127"/>
      <c r="N499" s="127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</row>
    <row r="500" spans="9:60">
      <c r="I500" s="110"/>
      <c r="J500" s="127"/>
      <c r="K500" s="127"/>
      <c r="L500" s="127"/>
      <c r="M500" s="127"/>
      <c r="N500" s="127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</row>
    <row r="501" spans="9:60">
      <c r="I501" s="110"/>
      <c r="J501" s="127"/>
      <c r="K501" s="127"/>
      <c r="L501" s="127"/>
      <c r="M501" s="127"/>
      <c r="N501" s="127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</row>
    <row r="502" spans="9:60">
      <c r="I502" s="110"/>
      <c r="J502" s="127"/>
      <c r="K502" s="127"/>
      <c r="L502" s="127"/>
      <c r="M502" s="127"/>
      <c r="N502" s="127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</row>
    <row r="503" spans="9:60">
      <c r="I503" s="110"/>
      <c r="J503" s="127"/>
      <c r="K503" s="127"/>
      <c r="L503" s="127"/>
      <c r="M503" s="127"/>
      <c r="N503" s="127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</row>
    <row r="504" spans="9:60">
      <c r="I504" s="110"/>
      <c r="J504" s="127"/>
      <c r="K504" s="127"/>
      <c r="L504" s="127"/>
      <c r="M504" s="127"/>
      <c r="N504" s="127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</row>
    <row r="505" spans="9:60">
      <c r="I505" s="110"/>
      <c r="J505" s="127"/>
      <c r="K505" s="127"/>
      <c r="L505" s="127"/>
      <c r="M505" s="127"/>
      <c r="N505" s="127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</row>
    <row r="506" spans="9:60">
      <c r="I506" s="110"/>
      <c r="J506" s="127"/>
      <c r="K506" s="127"/>
      <c r="L506" s="127"/>
      <c r="M506" s="127"/>
      <c r="N506" s="127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</row>
    <row r="507" spans="9:60">
      <c r="I507" s="110"/>
      <c r="J507" s="127"/>
      <c r="K507" s="127"/>
      <c r="L507" s="127"/>
      <c r="M507" s="127"/>
      <c r="N507" s="127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</row>
    <row r="508" spans="9:60">
      <c r="I508" s="110"/>
      <c r="J508" s="127"/>
      <c r="K508" s="127"/>
      <c r="L508" s="127"/>
      <c r="M508" s="127"/>
      <c r="N508" s="127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</row>
    <row r="509" spans="9:60">
      <c r="I509" s="110"/>
      <c r="J509" s="127"/>
      <c r="K509" s="127"/>
      <c r="L509" s="127"/>
      <c r="M509" s="127"/>
      <c r="N509" s="127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</row>
    <row r="510" spans="9:60">
      <c r="I510" s="110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</row>
    <row r="511" spans="9:60">
      <c r="I511" s="110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</row>
    <row r="512" spans="9:60">
      <c r="I512" s="110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</row>
    <row r="513" spans="2:60">
      <c r="I513" s="110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</row>
    <row r="514" spans="2:60">
      <c r="I514" s="110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</row>
    <row r="515" spans="2:60">
      <c r="I515" s="110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</row>
    <row r="516" spans="2:60">
      <c r="I516" s="110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</row>
    <row r="517" spans="2:60">
      <c r="I517" s="110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</row>
    <row r="518" spans="2:60">
      <c r="I518" s="110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</row>
    <row r="519" spans="2:60">
      <c r="I519" s="110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</row>
    <row r="520" spans="2:60">
      <c r="I520" s="110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</row>
    <row r="521" spans="2:60">
      <c r="I521" s="110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</row>
    <row r="522" spans="2:60">
      <c r="F522" s="127"/>
      <c r="G522" s="127"/>
      <c r="H522" s="127"/>
      <c r="I522" s="127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</row>
    <row r="523" spans="2:60">
      <c r="F523" s="127"/>
      <c r="G523" s="127"/>
      <c r="H523" s="127"/>
      <c r="I523" s="127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</row>
    <row r="524" spans="2:60">
      <c r="F524" s="127"/>
      <c r="G524" s="127"/>
      <c r="H524" s="127"/>
      <c r="I524" s="127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</row>
    <row r="525" spans="2:60">
      <c r="F525" s="127"/>
      <c r="G525" s="127"/>
      <c r="H525" s="127"/>
      <c r="I525" s="127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</row>
    <row r="526" spans="2:60">
      <c r="B526" s="127"/>
      <c r="C526" s="136"/>
      <c r="D526" s="127"/>
      <c r="E526" s="127"/>
      <c r="F526" s="127"/>
      <c r="G526" s="127"/>
      <c r="H526" s="127"/>
      <c r="I526" s="127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</row>
    <row r="527" spans="2:60">
      <c r="B527" s="127"/>
      <c r="C527" s="136"/>
      <c r="D527" s="127"/>
      <c r="E527" s="127"/>
      <c r="F527" s="127"/>
      <c r="G527" s="127"/>
      <c r="H527" s="127"/>
      <c r="I527" s="127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</row>
    <row r="528" spans="2:60">
      <c r="I528" s="110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</row>
    <row r="529" spans="9:60">
      <c r="I529" s="110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</row>
    <row r="530" spans="9:60">
      <c r="I530" s="110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</row>
    <row r="531" spans="9:60">
      <c r="I531" s="110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</row>
    <row r="532" spans="9:60">
      <c r="I532" s="110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</row>
    <row r="533" spans="9:60">
      <c r="I533" s="110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</row>
    <row r="534" spans="9:60">
      <c r="I534" s="110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</row>
    <row r="535" spans="9:60">
      <c r="I535" s="110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</row>
    <row r="536" spans="9:60">
      <c r="I536" s="110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</row>
    <row r="537" spans="9:60">
      <c r="I537" s="110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</row>
    <row r="538" spans="9:60">
      <c r="I538" s="110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</row>
    <row r="539" spans="9:60">
      <c r="I539" s="110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</row>
    <row r="540" spans="9:60">
      <c r="I540" s="110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</row>
    <row r="541" spans="9:60">
      <c r="I541" s="110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</row>
    <row r="542" spans="9:60">
      <c r="I542" s="110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</row>
    <row r="543" spans="9:60">
      <c r="I543" s="110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</row>
    <row r="544" spans="9:60">
      <c r="I544" s="110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</row>
    <row r="545" spans="9:60">
      <c r="I545" s="110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</row>
    <row r="546" spans="9:60">
      <c r="I546" s="110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</row>
    <row r="547" spans="9:60">
      <c r="I547" s="110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</row>
    <row r="548" spans="9:60">
      <c r="I548" s="110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</row>
    <row r="549" spans="9:60">
      <c r="I549" s="110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</row>
    <row r="550" spans="9:60">
      <c r="I550" s="110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</row>
    <row r="551" spans="9:60">
      <c r="I551" s="110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</row>
    <row r="552" spans="9:60">
      <c r="I552" s="110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</row>
    <row r="553" spans="9:60">
      <c r="I553" s="110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</row>
    <row r="554" spans="9:60">
      <c r="I554" s="110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</row>
    <row r="555" spans="9:60">
      <c r="I555" s="110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</row>
    <row r="556" spans="9:60">
      <c r="I556" s="110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</row>
    <row r="557" spans="9:60">
      <c r="I557" s="110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</row>
    <row r="558" spans="9:60">
      <c r="I558" s="110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</row>
    <row r="559" spans="9:60">
      <c r="I559" s="110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</row>
    <row r="560" spans="9:60">
      <c r="I560" s="110"/>
      <c r="J560" s="110"/>
      <c r="K560" s="1580"/>
      <c r="L560" s="110"/>
    </row>
    <row r="561" spans="9:12">
      <c r="I561" s="110"/>
      <c r="J561" s="110"/>
      <c r="K561" s="1580"/>
      <c r="L561" s="110"/>
    </row>
    <row r="562" spans="9:12">
      <c r="I562" s="110"/>
    </row>
    <row r="563" spans="9:12">
      <c r="I563" s="110"/>
    </row>
    <row r="564" spans="9:12">
      <c r="I564" s="110"/>
    </row>
    <row r="565" spans="9:12">
      <c r="I565" s="110"/>
    </row>
    <row r="566" spans="9:12">
      <c r="I566" s="110"/>
    </row>
    <row r="567" spans="9:12">
      <c r="I567" s="110"/>
    </row>
    <row r="568" spans="9:12">
      <c r="I568" s="110"/>
    </row>
    <row r="569" spans="9:12">
      <c r="I569" s="110"/>
    </row>
    <row r="570" spans="9:12">
      <c r="I570" s="110"/>
    </row>
    <row r="571" spans="9:12">
      <c r="I571" s="110"/>
    </row>
    <row r="572" spans="9:12">
      <c r="I572" s="110"/>
    </row>
    <row r="573" spans="9:12">
      <c r="I573" s="110"/>
    </row>
    <row r="574" spans="9:12">
      <c r="I574" s="110"/>
    </row>
    <row r="575" spans="9:12">
      <c r="I575" s="110"/>
    </row>
    <row r="576" spans="9:12">
      <c r="I576" s="110"/>
    </row>
    <row r="577" spans="9:9">
      <c r="I577" s="110"/>
    </row>
    <row r="578" spans="9:9">
      <c r="I578" s="110"/>
    </row>
    <row r="579" spans="9:9">
      <c r="I579" s="110"/>
    </row>
    <row r="580" spans="9:9">
      <c r="I580" s="110"/>
    </row>
    <row r="581" spans="9:9">
      <c r="I581" s="110"/>
    </row>
    <row r="582" spans="9:9">
      <c r="I582" s="110"/>
    </row>
    <row r="583" spans="9:9">
      <c r="I583" s="110"/>
    </row>
    <row r="584" spans="9:9">
      <c r="I584" s="110"/>
    </row>
    <row r="585" spans="9:9">
      <c r="I585" s="110"/>
    </row>
    <row r="586" spans="9:9">
      <c r="I586" s="110"/>
    </row>
    <row r="587" spans="9:9">
      <c r="I587" s="110"/>
    </row>
    <row r="588" spans="9:9">
      <c r="I588" s="110"/>
    </row>
    <row r="589" spans="9:9">
      <c r="I589" s="110"/>
    </row>
    <row r="590" spans="9:9">
      <c r="I590" s="110"/>
    </row>
    <row r="591" spans="9:9">
      <c r="I591" s="110"/>
    </row>
    <row r="592" spans="9:9">
      <c r="I592" s="110"/>
    </row>
    <row r="593" spans="9:9">
      <c r="I593" s="110"/>
    </row>
    <row r="594" spans="9:9">
      <c r="I594" s="110"/>
    </row>
    <row r="595" spans="9:9">
      <c r="I595" s="110"/>
    </row>
    <row r="596" spans="9:9">
      <c r="I596" s="110"/>
    </row>
    <row r="597" spans="9:9">
      <c r="I597" s="110"/>
    </row>
    <row r="598" spans="9:9">
      <c r="I598" s="110"/>
    </row>
    <row r="599" spans="9:9">
      <c r="I599" s="110"/>
    </row>
    <row r="600" spans="9:9">
      <c r="I600" s="110"/>
    </row>
    <row r="601" spans="9:9">
      <c r="I601" s="110"/>
    </row>
    <row r="602" spans="9:9">
      <c r="I602" s="110"/>
    </row>
    <row r="603" spans="9:9">
      <c r="I603" s="110"/>
    </row>
    <row r="604" spans="9:9">
      <c r="I604" s="110"/>
    </row>
    <row r="605" spans="9:9">
      <c r="I605" s="110"/>
    </row>
    <row r="606" spans="9:9">
      <c r="I606" s="110"/>
    </row>
    <row r="607" spans="9:9">
      <c r="I607" s="110"/>
    </row>
    <row r="608" spans="9:9">
      <c r="I608" s="110"/>
    </row>
    <row r="609" spans="9:12">
      <c r="I609" s="110"/>
    </row>
    <row r="610" spans="9:12">
      <c r="I610" s="110"/>
    </row>
    <row r="611" spans="9:12">
      <c r="I611" s="110"/>
    </row>
    <row r="612" spans="9:12">
      <c r="I612" s="110"/>
    </row>
    <row r="613" spans="9:12">
      <c r="I613" s="110"/>
    </row>
    <row r="621" spans="9:12">
      <c r="J621" s="127"/>
      <c r="K621" s="136"/>
      <c r="L621" s="127"/>
    </row>
    <row r="622" spans="9:12">
      <c r="J622" s="127"/>
      <c r="K622" s="136"/>
      <c r="L622" s="127"/>
    </row>
    <row r="623" spans="9:12">
      <c r="J623" s="127"/>
      <c r="K623" s="136"/>
      <c r="L623" s="127"/>
    </row>
    <row r="624" spans="9:12">
      <c r="J624" s="127"/>
      <c r="K624" s="136"/>
      <c r="L624" s="127"/>
    </row>
  </sheetData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239"/>
  <sheetViews>
    <sheetView tabSelected="1" topLeftCell="A4" zoomScaleNormal="100" workbookViewId="0">
      <selection activeCell="B6" sqref="B6"/>
    </sheetView>
  </sheetViews>
  <sheetFormatPr defaultRowHeight="15"/>
  <cols>
    <col min="1" max="1" width="1.5703125" customWidth="1"/>
    <col min="2" max="2" width="8.7109375" customWidth="1"/>
    <col min="3" max="3" width="32.85546875" customWidth="1"/>
    <col min="4" max="4" width="8.5703125" style="1" customWidth="1"/>
    <col min="5" max="5" width="6.140625" style="1" customWidth="1"/>
    <col min="6" max="6" width="7.140625" style="1" customWidth="1"/>
    <col min="7" max="7" width="9.140625" style="1" customWidth="1"/>
    <col min="8" max="8" width="9.5703125" style="1" customWidth="1"/>
    <col min="9" max="9" width="8.42578125" style="1" customWidth="1"/>
    <col min="10" max="10" width="8.140625" style="1" customWidth="1"/>
    <col min="11" max="11" width="7.7109375" style="1" customWidth="1"/>
    <col min="12" max="12" width="8.28515625" style="1" customWidth="1"/>
    <col min="13" max="13" width="20.5703125" style="1" customWidth="1"/>
    <col min="14" max="14" width="9.28515625" style="1" customWidth="1"/>
    <col min="15" max="15" width="10" style="1" customWidth="1"/>
    <col min="16" max="16" width="9.85546875" style="1" customWidth="1"/>
    <col min="17" max="17" width="12.7109375" customWidth="1"/>
    <col min="18" max="18" width="12" customWidth="1"/>
    <col min="19" max="19" width="8.85546875" customWidth="1"/>
    <col min="20" max="20" width="12" customWidth="1"/>
    <col min="21" max="21" width="7.5703125" bestFit="1" customWidth="1"/>
    <col min="22" max="22" width="8" customWidth="1"/>
    <col min="24" max="24" width="6.42578125" bestFit="1" customWidth="1"/>
    <col min="25" max="25" width="8.42578125" bestFit="1" customWidth="1"/>
    <col min="26" max="26" width="14.7109375" customWidth="1"/>
    <col min="31" max="31" width="7.85546875" customWidth="1"/>
    <col min="32" max="32" width="4.85546875" customWidth="1"/>
    <col min="33" max="33" width="5.85546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354"/>
      <c r="T3" s="11"/>
      <c r="U3" s="11"/>
      <c r="V3" s="5"/>
      <c r="W3" s="5"/>
      <c r="X3" s="11"/>
      <c r="Y3" s="11"/>
      <c r="Z3" s="3"/>
      <c r="AA3" s="3"/>
      <c r="AB3" s="3"/>
      <c r="AC3" s="11"/>
      <c r="AD3" s="8"/>
      <c r="AE3" s="5"/>
      <c r="AF3" s="11"/>
      <c r="AG3" s="5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354"/>
      <c r="T4" s="5"/>
      <c r="U4" s="5"/>
      <c r="V4" s="11"/>
      <c r="W4" s="5"/>
      <c r="X4" s="11"/>
      <c r="Y4" s="11"/>
      <c r="Z4" s="10"/>
      <c r="AA4" s="11"/>
      <c r="AB4" s="3"/>
      <c r="AC4" s="11"/>
      <c r="AD4" s="8"/>
      <c r="AE4" s="5"/>
      <c r="AF4" s="11"/>
      <c r="AG4" s="5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T5" s="105"/>
      <c r="U5" s="11"/>
      <c r="V5" s="11"/>
      <c r="W5" s="5"/>
      <c r="X5" s="11"/>
      <c r="Y5" s="11"/>
      <c r="Z5" s="11"/>
      <c r="AA5" s="3"/>
      <c r="AB5" s="11"/>
      <c r="AC5" s="5"/>
      <c r="AD5" s="3"/>
      <c r="AE5" s="5"/>
      <c r="AF5" s="5"/>
      <c r="AG5" s="5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75">
      <c r="F6"/>
      <c r="G6" s="2" t="s">
        <v>180</v>
      </c>
      <c r="J6"/>
      <c r="K6" s="11"/>
      <c r="L6" s="5"/>
      <c r="M6" s="11"/>
      <c r="N6" s="5"/>
      <c r="O6" s="11"/>
      <c r="P6"/>
      <c r="R6" s="11"/>
      <c r="S6" s="11"/>
      <c r="T6" s="105"/>
      <c r="U6" s="11"/>
      <c r="V6" s="11"/>
      <c r="W6" s="5"/>
      <c r="X6" s="11"/>
      <c r="Y6" s="11"/>
      <c r="Z6" s="15"/>
      <c r="AA6" s="7"/>
      <c r="AB6" s="14"/>
      <c r="AC6" s="5"/>
      <c r="AD6" s="5"/>
      <c r="AE6" s="5"/>
      <c r="AF6" s="5"/>
      <c r="AG6" s="5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181</v>
      </c>
      <c r="G7"/>
      <c r="J7"/>
      <c r="K7" s="11"/>
      <c r="L7" s="5"/>
      <c r="M7" s="11"/>
      <c r="N7" s="5"/>
      <c r="O7" s="11"/>
      <c r="P7"/>
      <c r="R7" s="11"/>
      <c r="S7" s="11"/>
      <c r="T7" s="105"/>
      <c r="U7" s="11"/>
      <c r="V7" s="11"/>
      <c r="W7" s="5"/>
      <c r="X7" s="1136"/>
      <c r="Y7" s="11"/>
      <c r="Z7" s="15"/>
      <c r="AA7" s="7"/>
      <c r="AB7" s="14"/>
      <c r="AC7" s="5"/>
      <c r="AD7" s="3"/>
      <c r="AE7" s="11"/>
      <c r="AF7" s="3"/>
      <c r="AG7" s="5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8"/>
      <c r="L8" s="5"/>
      <c r="M8" s="11"/>
      <c r="N8" s="5"/>
      <c r="O8" s="11"/>
      <c r="P8"/>
      <c r="R8" s="11"/>
      <c r="S8" s="11"/>
      <c r="T8" s="105"/>
      <c r="U8" s="11"/>
      <c r="V8" s="1136"/>
      <c r="W8" s="5"/>
      <c r="X8" s="11"/>
      <c r="Y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3"/>
      <c r="L9" s="14"/>
      <c r="M9" s="11"/>
      <c r="N9" s="14"/>
      <c r="O9" s="11"/>
      <c r="P9"/>
      <c r="R9" s="11"/>
      <c r="S9" s="11"/>
      <c r="T9" s="5"/>
      <c r="U9" s="5"/>
      <c r="V9" s="5"/>
      <c r="W9" s="5"/>
      <c r="X9" s="5"/>
      <c r="Y9" s="5"/>
      <c r="Z9" s="14"/>
      <c r="AA9" s="14"/>
      <c r="AB9" s="14"/>
      <c r="AC9" s="11"/>
      <c r="AD9" s="3"/>
      <c r="AE9" s="3"/>
      <c r="AF9" s="3"/>
      <c r="AG9" s="10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 s="11"/>
      <c r="L10" s="11"/>
      <c r="M10" s="11"/>
      <c r="N10" s="5"/>
      <c r="O10" s="11"/>
      <c r="P10"/>
      <c r="R10" s="11"/>
      <c r="S10" s="11"/>
      <c r="T10" s="5"/>
      <c r="U10" s="5"/>
      <c r="V10" s="11"/>
      <c r="W10" s="5"/>
      <c r="X10" s="11"/>
      <c r="Y10" s="11"/>
      <c r="Z10" s="11"/>
      <c r="AA10" s="24"/>
      <c r="AB10" s="11"/>
      <c r="AC10" s="21"/>
      <c r="AD10" s="8"/>
      <c r="AE10" s="5"/>
      <c r="AF10" s="11"/>
      <c r="AG10" s="5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 s="11"/>
      <c r="L11" s="11"/>
      <c r="M11" s="5"/>
      <c r="N11" s="11"/>
      <c r="O11" s="20"/>
      <c r="R11" s="11"/>
      <c r="S11" s="106"/>
      <c r="T11" s="5"/>
      <c r="U11" s="5"/>
      <c r="V11" s="5"/>
      <c r="W11" s="11"/>
      <c r="X11" s="11"/>
      <c r="Y11" s="11"/>
      <c r="Z11" s="11"/>
      <c r="AA11" s="27"/>
      <c r="AB11" s="3"/>
      <c r="AC11" s="3"/>
      <c r="AD11" s="8"/>
      <c r="AE11" s="5"/>
      <c r="AF11" s="11"/>
      <c r="AG11" s="5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3"/>
      <c r="L12" s="3"/>
      <c r="M12" s="11"/>
      <c r="N12" s="11"/>
      <c r="O12" s="11"/>
      <c r="P12"/>
      <c r="R12" s="11"/>
      <c r="S12" s="137"/>
      <c r="T12" s="11"/>
      <c r="U12" s="706"/>
      <c r="V12" s="5"/>
      <c r="W12" s="11"/>
      <c r="X12" s="11"/>
      <c r="Y12" s="11"/>
      <c r="Z12" s="11"/>
      <c r="AA12" s="11"/>
      <c r="AB12" s="3"/>
      <c r="AC12" s="3"/>
      <c r="AD12" s="3"/>
      <c r="AE12" s="5"/>
      <c r="AF12" s="5"/>
      <c r="AG12" s="5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3"/>
      <c r="L13" s="3"/>
      <c r="M13" s="14"/>
      <c r="N13" s="10"/>
      <c r="O13" s="11"/>
      <c r="P13"/>
      <c r="R13" s="11"/>
      <c r="S13" s="137"/>
      <c r="T13" s="122"/>
      <c r="U13" s="121"/>
      <c r="V13" s="11"/>
      <c r="W13" s="11"/>
      <c r="X13" s="11"/>
      <c r="Y13" s="3"/>
      <c r="Z13" s="11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75">
      <c r="B14" s="11"/>
      <c r="F14" s="17"/>
      <c r="G14" s="17"/>
      <c r="H14" s="17"/>
      <c r="I14" t="s">
        <v>224</v>
      </c>
      <c r="K14" s="11"/>
      <c r="L14" s="11"/>
      <c r="M14" s="11"/>
      <c r="N14" s="19"/>
      <c r="O14" s="20"/>
      <c r="P14" s="26"/>
      <c r="Q14" s="26"/>
      <c r="R14" s="11"/>
      <c r="S14" s="137"/>
      <c r="T14" s="122"/>
      <c r="U14" s="121"/>
      <c r="V14" s="11"/>
      <c r="W14" s="11"/>
      <c r="X14" s="11"/>
      <c r="Y14" s="3"/>
      <c r="Z14" s="11"/>
      <c r="AA14" s="20"/>
      <c r="AB14" s="3"/>
      <c r="AC14" s="5"/>
      <c r="AD14" s="3"/>
      <c r="AE14" s="11"/>
      <c r="AF14" s="5"/>
      <c r="AG14" s="3"/>
      <c r="AH14" s="142"/>
      <c r="AI14" s="127"/>
      <c r="AJ14" s="136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356"/>
      <c r="H15" s="356"/>
      <c r="I15" s="356"/>
      <c r="J15" s="356"/>
      <c r="K15" s="11"/>
      <c r="L15" s="5"/>
      <c r="M15" s="5"/>
      <c r="N15" s="31"/>
      <c r="O15" s="31"/>
      <c r="P15" s="356"/>
      <c r="Q15" s="356"/>
      <c r="R15" s="39"/>
      <c r="S15" s="11"/>
      <c r="T15" s="209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37"/>
      <c r="AI15" s="122"/>
      <c r="AJ15" s="121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90"/>
      <c r="C16" s="178"/>
      <c r="D16"/>
      <c r="E16"/>
      <c r="F16"/>
      <c r="G16"/>
      <c r="H16"/>
      <c r="I16"/>
      <c r="J16" s="355"/>
      <c r="K16" s="11"/>
      <c r="L16" s="5"/>
      <c r="M16" s="5"/>
      <c r="N16" s="596"/>
      <c r="O16" s="597"/>
      <c r="P16" s="358"/>
      <c r="Q16" s="357"/>
      <c r="R16" s="41"/>
      <c r="S16" s="188"/>
      <c r="T16" s="150"/>
      <c r="U16" s="226"/>
      <c r="V16" s="3"/>
      <c r="W16" s="4"/>
      <c r="X16" s="4"/>
      <c r="Y16" s="10"/>
      <c r="Z16" s="11"/>
      <c r="AA16" s="14"/>
      <c r="AB16" s="11"/>
      <c r="AC16" s="5"/>
      <c r="AD16" s="5"/>
      <c r="AE16" s="5"/>
      <c r="AF16" s="5"/>
      <c r="AG16" s="5"/>
      <c r="AH16" s="138"/>
      <c r="AI16" s="139"/>
      <c r="AJ16" s="121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90"/>
      <c r="C17" s="178"/>
      <c r="D17" s="2"/>
      <c r="E17" s="356"/>
      <c r="F17" s="6"/>
      <c r="G17" s="6"/>
      <c r="H17" s="9"/>
      <c r="I17"/>
      <c r="J17" s="178"/>
      <c r="K17" s="11"/>
      <c r="L17" s="3"/>
      <c r="M17" s="11"/>
      <c r="N17" s="598"/>
      <c r="O17" s="10"/>
      <c r="P17" s="360"/>
      <c r="Q17" s="9"/>
      <c r="R17" s="41"/>
      <c r="S17" s="127"/>
      <c r="T17" s="215"/>
      <c r="U17" s="127"/>
      <c r="V17" s="3"/>
      <c r="W17" s="10"/>
      <c r="X17" s="10"/>
      <c r="Y17" s="10"/>
      <c r="Z17" s="11"/>
      <c r="AA17" s="14"/>
      <c r="AB17" s="11"/>
      <c r="AC17" s="3"/>
      <c r="AD17" s="11"/>
      <c r="AE17" s="3"/>
      <c r="AF17" s="10"/>
      <c r="AG17" s="10"/>
      <c r="AH17" s="140"/>
      <c r="AI17" s="139"/>
      <c r="AJ17" s="127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90"/>
      <c r="C18" s="359"/>
      <c r="D18" s="2"/>
      <c r="E18" s="2"/>
      <c r="F18" s="9"/>
      <c r="G18"/>
      <c r="H18" s="9"/>
      <c r="I18"/>
      <c r="J18" s="178"/>
      <c r="K18" s="20"/>
      <c r="L18" s="20"/>
      <c r="M18" s="72"/>
      <c r="N18" s="187"/>
      <c r="O18" s="187"/>
      <c r="P18" s="361"/>
      <c r="Q18" s="361"/>
      <c r="R18" s="41"/>
      <c r="S18" s="148"/>
      <c r="T18" s="122"/>
      <c r="U18" s="126"/>
      <c r="V18" s="3"/>
      <c r="W18" s="4"/>
      <c r="X18" s="10"/>
      <c r="Y18" s="3"/>
      <c r="Z18" s="11"/>
      <c r="AA18" s="11"/>
      <c r="AB18" s="11"/>
      <c r="AC18" s="11"/>
      <c r="AD18" s="11"/>
      <c r="AE18" s="11"/>
      <c r="AF18" s="11"/>
      <c r="AG18" s="11"/>
      <c r="AH18" s="139"/>
      <c r="AI18" s="122"/>
      <c r="AJ18" s="121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0" ht="15.75" customHeight="1">
      <c r="B19" s="90"/>
      <c r="C19" s="12" t="s">
        <v>302</v>
      </c>
      <c r="F19" s="356"/>
      <c r="H19"/>
      <c r="I19" s="26"/>
      <c r="J19" s="26"/>
      <c r="K19" s="31"/>
      <c r="L19" s="31"/>
      <c r="M19" s="31"/>
      <c r="N19" s="11"/>
      <c r="O19" s="11"/>
      <c r="P19"/>
      <c r="R19" s="30"/>
      <c r="S19" s="137"/>
      <c r="T19" s="122"/>
      <c r="U19" s="137"/>
      <c r="V19" s="3"/>
      <c r="W19" s="10"/>
      <c r="X19" s="10"/>
      <c r="Y19" s="3"/>
      <c r="Z19" s="11"/>
      <c r="AA19" s="11"/>
      <c r="AB19" s="11"/>
      <c r="AC19" s="11"/>
      <c r="AD19" s="11"/>
      <c r="AE19" s="11"/>
      <c r="AF19" s="11"/>
      <c r="AG19" s="11"/>
      <c r="AH19" s="140"/>
      <c r="AI19" s="122"/>
      <c r="AJ19" s="121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90"/>
      <c r="C20" s="178"/>
      <c r="D20"/>
      <c r="E20" s="359"/>
      <c r="F20"/>
      <c r="G20" s="356"/>
      <c r="H20" s="356"/>
      <c r="I20" s="356"/>
      <c r="J20" s="356"/>
      <c r="K20" s="5"/>
      <c r="L20" s="5"/>
      <c r="M20" s="5"/>
      <c r="N20" s="11"/>
      <c r="O20" s="418"/>
      <c r="Q20" s="1"/>
      <c r="R20" s="41"/>
      <c r="S20" s="148"/>
      <c r="T20" s="135"/>
      <c r="U20" s="126"/>
      <c r="V20" s="22"/>
      <c r="W20" s="23"/>
      <c r="X20" s="14"/>
      <c r="Y20" s="11"/>
      <c r="Z20" s="11"/>
      <c r="AA20" s="11"/>
      <c r="AB20" s="11"/>
      <c r="AC20" s="11"/>
      <c r="AD20" s="11"/>
      <c r="AE20" s="11"/>
      <c r="AF20" s="11"/>
      <c r="AG20" s="11"/>
      <c r="AH20" s="140"/>
      <c r="AI20" s="122"/>
      <c r="AJ20" s="121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0" ht="20.25" customHeight="1">
      <c r="C21" s="13" t="s">
        <v>225</v>
      </c>
      <c r="D21" s="178"/>
      <c r="E21" s="2"/>
      <c r="F21" s="6"/>
      <c r="G21" s="6"/>
      <c r="H21" s="119"/>
      <c r="J21" s="177"/>
      <c r="K21" s="8"/>
      <c r="L21" s="5"/>
      <c r="M21" s="11"/>
      <c r="N21" s="30"/>
      <c r="O21" s="22"/>
      <c r="P21" s="363"/>
      <c r="Q21" s="143"/>
      <c r="R21" s="137"/>
      <c r="S21" s="137"/>
      <c r="T21" s="122"/>
      <c r="U21" s="121"/>
      <c r="V21" s="190"/>
      <c r="W21" s="189"/>
      <c r="X21" s="189"/>
      <c r="Y21" s="693"/>
      <c r="Z21" s="127"/>
      <c r="AA21" s="127"/>
      <c r="AB21" s="190"/>
      <c r="AC21" s="190"/>
      <c r="AD21" s="190"/>
      <c r="AE21" s="189"/>
      <c r="AF21" s="189"/>
      <c r="AG21" s="143"/>
      <c r="AH21" s="127"/>
      <c r="AI21" s="136"/>
      <c r="AJ21" s="127"/>
      <c r="AK21" s="121"/>
      <c r="AL21" s="127"/>
      <c r="AM21" s="149"/>
      <c r="AN21" s="331"/>
      <c r="AO21" s="149"/>
      <c r="AP21" s="446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</row>
    <row r="22" spans="2:60" ht="15.75" customHeight="1">
      <c r="B22" s="362"/>
      <c r="C22" s="90"/>
      <c r="E22"/>
      <c r="F22"/>
      <c r="G22" s="9"/>
      <c r="H22" s="9"/>
      <c r="I22"/>
      <c r="J22" s="177"/>
      <c r="K22" s="11"/>
      <c r="L22" s="11"/>
      <c r="M22" s="11"/>
      <c r="N22" s="106"/>
      <c r="O22" s="7"/>
      <c r="P22" s="365"/>
      <c r="Q22" s="143"/>
      <c r="R22" s="127"/>
      <c r="S22" s="137"/>
      <c r="T22" s="122"/>
      <c r="U22" s="121"/>
      <c r="V22" s="127"/>
      <c r="W22" s="127"/>
      <c r="X22" s="693"/>
      <c r="Y22" s="693"/>
      <c r="Z22" s="127"/>
      <c r="AA22" s="127"/>
      <c r="AB22" s="190"/>
      <c r="AC22" s="190"/>
      <c r="AD22" s="190"/>
      <c r="AE22" s="693"/>
      <c r="AF22" s="693"/>
      <c r="AG22" s="143"/>
      <c r="AH22" s="142"/>
      <c r="AI22" s="127"/>
      <c r="AJ22" s="127"/>
      <c r="AK22" s="121"/>
      <c r="AL22" s="127"/>
      <c r="AM22" s="331"/>
      <c r="AN22" s="149"/>
      <c r="AO22" s="149"/>
      <c r="AP22" s="446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</row>
    <row r="23" spans="2:60" ht="13.5" customHeight="1">
      <c r="B23" s="364"/>
      <c r="C23" s="491" t="s">
        <v>676</v>
      </c>
      <c r="K23" s="11"/>
      <c r="L23" s="11"/>
      <c r="M23" s="5"/>
      <c r="N23" s="41"/>
      <c r="O23" s="7"/>
      <c r="P23" s="359"/>
      <c r="Q23" s="143"/>
      <c r="R23" s="127"/>
      <c r="S23" s="137"/>
      <c r="T23" s="122"/>
      <c r="U23" s="121"/>
      <c r="V23" s="127"/>
      <c r="W23" s="127"/>
      <c r="X23" s="693"/>
      <c r="Y23" s="190"/>
      <c r="Z23" s="127"/>
      <c r="AA23" s="127"/>
      <c r="AB23" s="161"/>
      <c r="AC23" s="143"/>
      <c r="AD23" s="127"/>
      <c r="AE23" s="143"/>
      <c r="AF23" s="143"/>
      <c r="AG23" s="143"/>
      <c r="AH23" s="141"/>
      <c r="AI23" s="122"/>
      <c r="AJ23" s="121"/>
      <c r="AK23" s="252"/>
      <c r="AL23" s="127"/>
      <c r="AM23" s="149"/>
      <c r="AN23" s="149"/>
      <c r="AO23" s="149"/>
      <c r="AP23" s="446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</row>
    <row r="24" spans="2:60" ht="13.5" customHeight="1">
      <c r="B24" s="366"/>
      <c r="K24" s="11"/>
      <c r="L24" s="11"/>
      <c r="M24" s="11"/>
      <c r="N24" s="11"/>
      <c r="O24" s="11"/>
      <c r="P24"/>
      <c r="Q24" s="673"/>
      <c r="R24" s="127"/>
      <c r="S24" s="127"/>
      <c r="T24" s="215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43"/>
      <c r="AF24" s="143"/>
      <c r="AG24" s="143"/>
      <c r="AH24" s="137"/>
      <c r="AI24" s="122"/>
      <c r="AJ24" s="121"/>
      <c r="AK24" s="252"/>
      <c r="AL24" s="127"/>
      <c r="AM24" s="331"/>
      <c r="AN24" s="149"/>
      <c r="AO24" s="149"/>
      <c r="AP24" s="446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</row>
    <row r="25" spans="2:60" ht="12.75" customHeight="1">
      <c r="C25" s="25" t="s">
        <v>226</v>
      </c>
      <c r="E25"/>
      <c r="G25" s="9"/>
      <c r="H25" s="2"/>
      <c r="I25"/>
      <c r="J25" s="177"/>
      <c r="K25" s="52"/>
      <c r="L25" s="52"/>
      <c r="M25" s="52"/>
      <c r="N25" s="5"/>
      <c r="O25" s="7"/>
      <c r="P25" s="178"/>
      <c r="Q25" s="121"/>
      <c r="R25" s="127"/>
      <c r="S25" s="139"/>
      <c r="T25" s="122"/>
      <c r="U25" s="121"/>
      <c r="V25" s="127"/>
      <c r="W25" s="127"/>
      <c r="X25" s="127"/>
      <c r="Y25" s="127"/>
      <c r="Z25" s="127"/>
      <c r="AA25" s="127"/>
      <c r="AB25" s="127"/>
      <c r="AC25" s="127"/>
      <c r="AD25" s="143"/>
      <c r="AE25" s="143"/>
      <c r="AF25" s="143"/>
      <c r="AG25" s="143"/>
      <c r="AH25" s="137"/>
      <c r="AI25" s="122"/>
      <c r="AJ25" s="121"/>
      <c r="AK25" s="121"/>
      <c r="AL25" s="127"/>
      <c r="AM25" s="149"/>
      <c r="AN25" s="149"/>
      <c r="AO25" s="149"/>
      <c r="AP25" s="446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7"/>
      <c r="BD25" s="127"/>
      <c r="BE25" s="127"/>
      <c r="BF25" s="127"/>
      <c r="BG25" s="127"/>
    </row>
    <row r="26" spans="2:60" ht="13.5" customHeight="1">
      <c r="B26" s="359"/>
      <c r="C26" s="365"/>
      <c r="D26" s="365"/>
      <c r="E26" s="177"/>
      <c r="F26" s="177"/>
      <c r="G26" s="177"/>
      <c r="H26" s="359"/>
      <c r="I26" s="90"/>
      <c r="J26" s="177"/>
      <c r="K26" s="52"/>
      <c r="L26" s="52"/>
      <c r="M26" s="276"/>
      <c r="N26" s="41"/>
      <c r="O26" s="7"/>
      <c r="P26" s="178"/>
      <c r="Q26" s="118"/>
      <c r="R26" s="127"/>
      <c r="S26" s="214"/>
      <c r="T26" s="271"/>
      <c r="U26" s="126"/>
      <c r="V26" s="127"/>
      <c r="W26" s="127"/>
      <c r="X26" s="127"/>
      <c r="Y26" s="127"/>
      <c r="Z26" s="127"/>
      <c r="AA26" s="127"/>
      <c r="AB26" s="127"/>
      <c r="AC26" s="127"/>
      <c r="AD26" s="127"/>
      <c r="AE26" s="143"/>
      <c r="AF26" s="127"/>
      <c r="AG26" s="127"/>
      <c r="AH26" s="137"/>
      <c r="AI26" s="122"/>
      <c r="AJ26" s="126"/>
      <c r="AK26" s="121"/>
      <c r="AL26" s="127"/>
      <c r="AM26" s="149"/>
      <c r="AN26" s="149"/>
      <c r="AO26" s="149"/>
      <c r="AP26" s="446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</row>
    <row r="27" spans="2:60" ht="15.75" customHeight="1">
      <c r="B27" s="367"/>
      <c r="C27" s="365"/>
      <c r="D27"/>
      <c r="E27"/>
      <c r="F27"/>
      <c r="G27"/>
      <c r="H27" s="367"/>
      <c r="I27" s="90"/>
      <c r="J27" s="177"/>
      <c r="K27" s="52"/>
      <c r="L27" s="52"/>
      <c r="M27" s="52"/>
      <c r="N27" s="41"/>
      <c r="O27" s="7"/>
      <c r="P27" s="178"/>
      <c r="Q27" s="121"/>
      <c r="R27" s="139"/>
      <c r="S27" s="180"/>
      <c r="T27" s="122"/>
      <c r="U27" s="121"/>
      <c r="V27" s="127"/>
      <c r="W27" s="127"/>
      <c r="X27" s="127"/>
      <c r="Y27" s="137"/>
      <c r="Z27" s="121"/>
      <c r="AA27" s="118"/>
      <c r="AB27" s="138"/>
      <c r="AC27" s="138"/>
      <c r="AD27" s="138"/>
      <c r="AE27" s="218"/>
      <c r="AF27" s="138"/>
      <c r="AG27" s="138"/>
      <c r="AH27" s="138"/>
      <c r="AI27" s="138"/>
      <c r="AJ27" s="138"/>
      <c r="AK27" s="138"/>
      <c r="AL27" s="138"/>
      <c r="AM27" s="138"/>
      <c r="AN27" s="121"/>
      <c r="AO27" s="121"/>
      <c r="AP27" s="446"/>
      <c r="AQ27" s="252"/>
      <c r="AR27" s="252"/>
      <c r="AS27" s="118"/>
      <c r="AT27" s="122"/>
      <c r="AU27" s="122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45"/>
    </row>
    <row r="28" spans="2:60" ht="17.25" customHeight="1">
      <c r="C28" s="90"/>
      <c r="D28" s="119" t="s">
        <v>740</v>
      </c>
      <c r="F28"/>
      <c r="H28"/>
      <c r="I28" s="12" t="s">
        <v>298</v>
      </c>
      <c r="K28" s="52"/>
      <c r="L28" s="52"/>
      <c r="M28" s="52"/>
      <c r="N28" s="42"/>
      <c r="O28" s="7"/>
      <c r="P28" s="178"/>
      <c r="Q28" s="121"/>
      <c r="R28" s="140"/>
      <c r="S28" s="137"/>
      <c r="T28" s="122"/>
      <c r="U28" s="121"/>
      <c r="V28" s="127"/>
      <c r="W28" s="127"/>
      <c r="X28" s="127"/>
      <c r="Y28" s="137"/>
      <c r="Z28" s="122"/>
      <c r="AA28" s="118"/>
      <c r="AB28" s="138"/>
      <c r="AC28" s="138"/>
      <c r="AD28" s="636"/>
      <c r="AE28" s="218"/>
      <c r="AF28" s="138"/>
      <c r="AG28" s="217"/>
      <c r="AH28" s="217"/>
      <c r="AI28" s="217"/>
      <c r="AJ28" s="217"/>
      <c r="AK28" s="217"/>
      <c r="AL28" s="217"/>
      <c r="AM28" s="217"/>
      <c r="AN28" s="121"/>
      <c r="AO28" s="121"/>
      <c r="AP28" s="446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</row>
    <row r="29" spans="2:60" ht="13.5" customHeight="1">
      <c r="C29" s="90"/>
      <c r="D29" s="178"/>
      <c r="E29"/>
      <c r="F29"/>
      <c r="G29"/>
      <c r="H29"/>
      <c r="I29"/>
      <c r="J29"/>
      <c r="K29" s="52"/>
      <c r="L29" s="186"/>
      <c r="M29" s="52"/>
      <c r="N29" s="46"/>
      <c r="O29" s="11"/>
      <c r="P29" s="89"/>
      <c r="Q29" s="121"/>
      <c r="R29" s="140"/>
      <c r="S29" s="137"/>
      <c r="T29" s="122"/>
      <c r="U29" s="121"/>
      <c r="V29" s="127"/>
      <c r="W29" s="127"/>
      <c r="X29" s="127"/>
      <c r="Y29" s="137"/>
      <c r="Z29" s="122"/>
      <c r="AA29" s="118"/>
      <c r="AB29" s="138"/>
      <c r="AC29" s="138"/>
      <c r="AD29" s="138"/>
      <c r="AE29" s="218"/>
      <c r="AF29" s="138"/>
      <c r="AG29" s="138"/>
      <c r="AH29" s="138"/>
      <c r="AI29" s="636"/>
      <c r="AJ29" s="138"/>
      <c r="AK29" s="402"/>
      <c r="AL29" s="138"/>
      <c r="AM29" s="138"/>
      <c r="AN29" s="121"/>
      <c r="AO29" s="121"/>
      <c r="AP29" s="446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</row>
    <row r="30" spans="2:60" ht="15.75" customHeight="1">
      <c r="C30" s="89"/>
      <c r="D30"/>
      <c r="E30"/>
      <c r="F30"/>
      <c r="G30"/>
      <c r="H30"/>
      <c r="I30"/>
      <c r="J30" s="178"/>
      <c r="K30" s="48"/>
      <c r="L30" s="7"/>
      <c r="M30" s="14"/>
      <c r="N30" s="41"/>
      <c r="O30" s="7"/>
      <c r="P30" s="178"/>
      <c r="Q30" s="673"/>
      <c r="R30" s="140"/>
      <c r="S30" s="127"/>
      <c r="T30" s="215"/>
      <c r="U30" s="127"/>
      <c r="V30" s="118"/>
      <c r="W30" s="118"/>
      <c r="X30" s="118"/>
      <c r="Y30" s="137"/>
      <c r="Z30" s="122"/>
      <c r="AA30" s="118"/>
      <c r="AB30" s="138"/>
      <c r="AC30" s="138"/>
      <c r="AD30" s="138"/>
      <c r="AE30" s="218"/>
      <c r="AF30" s="694"/>
      <c r="AG30" s="138"/>
      <c r="AH30" s="138"/>
      <c r="AI30" s="636"/>
      <c r="AJ30" s="277"/>
      <c r="AK30" s="402"/>
      <c r="AL30" s="138"/>
      <c r="AM30" s="138"/>
      <c r="AN30" s="121"/>
      <c r="AO30" s="121"/>
      <c r="AP30" s="118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</row>
    <row r="31" spans="2:60" ht="15" customHeight="1">
      <c r="C31" s="370" t="s">
        <v>470</v>
      </c>
      <c r="D31"/>
      <c r="E31"/>
      <c r="F31" s="28"/>
      <c r="G31" s="369"/>
      <c r="H31"/>
      <c r="I31" s="28"/>
      <c r="J31" s="28"/>
      <c r="K31" s="11"/>
      <c r="L31" s="51"/>
      <c r="M31" s="11"/>
      <c r="N31" s="599"/>
      <c r="O31" s="7"/>
      <c r="P31" s="178"/>
      <c r="Q31" s="673"/>
      <c r="R31" s="137"/>
      <c r="S31" s="137"/>
      <c r="T31" s="122"/>
      <c r="U31" s="116"/>
      <c r="V31" s="127"/>
      <c r="W31" s="127"/>
      <c r="X31" s="127"/>
      <c r="Y31" s="180"/>
      <c r="Z31" s="122"/>
      <c r="AA31" s="118"/>
      <c r="AB31" s="138"/>
      <c r="AC31" s="402"/>
      <c r="AD31" s="138"/>
      <c r="AE31" s="218"/>
      <c r="AF31" s="138"/>
      <c r="AG31" s="138"/>
      <c r="AH31" s="138"/>
      <c r="AI31" s="636"/>
      <c r="AJ31" s="277"/>
      <c r="AK31" s="138"/>
      <c r="AL31" s="277"/>
      <c r="AM31" s="138"/>
      <c r="AN31" s="121"/>
      <c r="AO31" s="121"/>
      <c r="AP31" s="695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</row>
    <row r="32" spans="2:60" ht="13.5" customHeight="1">
      <c r="C32" s="1"/>
      <c r="E32"/>
      <c r="G32"/>
      <c r="H32"/>
      <c r="I32"/>
      <c r="J32"/>
      <c r="K32" s="11"/>
      <c r="L32" s="11"/>
      <c r="M32" s="11"/>
      <c r="N32" s="599"/>
      <c r="O32" s="7"/>
      <c r="P32" s="178"/>
      <c r="Q32" s="121"/>
      <c r="R32" s="137"/>
      <c r="S32" s="214"/>
      <c r="T32" s="271"/>
      <c r="U32" s="116"/>
      <c r="V32" s="127"/>
      <c r="W32" s="127"/>
      <c r="X32" s="127"/>
      <c r="Y32" s="127"/>
      <c r="Z32" s="127"/>
      <c r="AA32" s="127"/>
      <c r="AB32" s="127"/>
      <c r="AC32" s="127"/>
      <c r="AD32" s="127"/>
      <c r="AE32" s="121"/>
      <c r="AF32" s="127"/>
      <c r="AG32" s="127"/>
      <c r="AH32" s="127"/>
      <c r="AI32" s="127"/>
      <c r="AJ32" s="121"/>
      <c r="AK32" s="121"/>
      <c r="AL32" s="121"/>
      <c r="AM32" s="121"/>
      <c r="AN32" s="121"/>
      <c r="AO32" s="121"/>
      <c r="AP32" s="695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</row>
    <row r="33" spans="2:59" ht="14.25" customHeight="1">
      <c r="D33"/>
      <c r="E33"/>
      <c r="F33"/>
      <c r="G33"/>
      <c r="H33"/>
      <c r="I33"/>
      <c r="J33"/>
      <c r="K33" s="7"/>
      <c r="L33" s="11"/>
      <c r="M33" s="11"/>
      <c r="N33" s="53"/>
      <c r="O33" s="7"/>
      <c r="P33" s="178"/>
      <c r="Q33" s="121"/>
      <c r="R33" s="127"/>
      <c r="S33" s="180"/>
      <c r="T33" s="122"/>
      <c r="U33" s="118"/>
      <c r="V33" s="127"/>
      <c r="W33" s="127"/>
      <c r="X33" s="127"/>
      <c r="Y33" s="127"/>
      <c r="Z33" s="127"/>
      <c r="AA33" s="127"/>
      <c r="AB33" s="127"/>
      <c r="AC33" s="127"/>
      <c r="AD33" s="127"/>
      <c r="AE33" s="121"/>
      <c r="AF33" s="127"/>
      <c r="AG33" s="127"/>
      <c r="AH33" s="127"/>
      <c r="AI33" s="127"/>
      <c r="AJ33" s="121"/>
      <c r="AK33" s="121"/>
      <c r="AL33" s="121"/>
      <c r="AM33" s="121"/>
      <c r="AN33" s="121"/>
      <c r="AO33" s="121"/>
      <c r="AP33" s="446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</row>
    <row r="34" spans="2:59" ht="12.75" customHeight="1">
      <c r="B34" s="373"/>
      <c r="C34" s="374"/>
      <c r="D34" s="375"/>
      <c r="E34" s="376"/>
      <c r="F34" s="49"/>
      <c r="G34" s="49"/>
      <c r="H34" s="49"/>
      <c r="I34" s="49"/>
      <c r="J34" s="49"/>
      <c r="K34" s="50"/>
      <c r="L34" s="600"/>
      <c r="M34" s="600"/>
      <c r="N34" s="62"/>
      <c r="O34" s="7"/>
      <c r="P34" s="178"/>
      <c r="Q34" s="121"/>
      <c r="R34" s="142"/>
      <c r="S34" s="127"/>
      <c r="T34" s="136"/>
      <c r="U34" s="127"/>
      <c r="V34" s="127"/>
      <c r="W34" s="127"/>
      <c r="X34" s="127"/>
      <c r="Y34" s="127"/>
      <c r="Z34" s="127"/>
      <c r="AA34" s="121"/>
      <c r="AB34" s="668"/>
      <c r="AC34" s="122"/>
      <c r="AD34" s="121"/>
      <c r="AE34" s="673"/>
      <c r="AF34" s="127"/>
      <c r="AG34" s="127"/>
      <c r="AH34" s="127"/>
      <c r="AI34" s="127"/>
      <c r="AJ34" s="121"/>
      <c r="AK34" s="121"/>
      <c r="AL34" s="121"/>
      <c r="AM34" s="121"/>
      <c r="AN34" s="332"/>
      <c r="AO34" s="121"/>
      <c r="AP34" s="446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</row>
    <row r="35" spans="2:59" ht="16.5" customHeight="1">
      <c r="B35" s="377"/>
      <c r="C35" s="377"/>
      <c r="D35" s="377"/>
      <c r="E35" s="378"/>
      <c r="F35" s="377"/>
      <c r="G35" s="377"/>
      <c r="H35" s="377"/>
      <c r="I35" s="377"/>
      <c r="J35" s="377"/>
      <c r="K35" s="57"/>
      <c r="L35" s="57"/>
      <c r="M35" s="57"/>
      <c r="N35" s="53"/>
      <c r="O35" s="7"/>
      <c r="P35" s="178"/>
      <c r="Q35" s="121"/>
      <c r="R35" s="127"/>
      <c r="S35" s="127"/>
      <c r="T35" s="127"/>
      <c r="U35" s="127"/>
      <c r="V35" s="127"/>
      <c r="W35" s="228"/>
      <c r="X35" s="641"/>
      <c r="Y35" s="127"/>
      <c r="Z35" s="228"/>
      <c r="AA35" s="228"/>
      <c r="AB35" s="127"/>
      <c r="AC35" s="642"/>
      <c r="AD35" s="127"/>
      <c r="AE35" s="127"/>
      <c r="AF35" s="118"/>
      <c r="AG35" s="127"/>
      <c r="AH35" s="127"/>
      <c r="AI35" s="127"/>
      <c r="AJ35" s="127"/>
      <c r="AK35" s="127"/>
      <c r="AL35" s="127"/>
      <c r="AM35" s="121"/>
      <c r="AN35" s="121"/>
      <c r="AO35" s="121"/>
      <c r="AP35" s="446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</row>
    <row r="36" spans="2:59" ht="15" customHeight="1">
      <c r="B36" s="368"/>
      <c r="C36" s="368"/>
      <c r="D36" s="371"/>
      <c r="E36" s="379"/>
      <c r="F36" s="368"/>
      <c r="G36" s="361"/>
      <c r="H36" s="361"/>
      <c r="I36" s="361"/>
      <c r="J36" s="361"/>
      <c r="K36" s="187"/>
      <c r="L36" s="187"/>
      <c r="M36" s="187"/>
      <c r="N36" s="53"/>
      <c r="O36" s="7"/>
      <c r="P36" s="178"/>
      <c r="Q36" s="121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42"/>
      <c r="AI36" s="127"/>
      <c r="AJ36" s="136"/>
      <c r="AK36" s="127"/>
      <c r="AL36" s="127"/>
      <c r="AM36" s="121"/>
      <c r="AN36" s="121"/>
      <c r="AO36" s="121"/>
      <c r="AP36" s="446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</row>
    <row r="37" spans="2:59" ht="16.5" customHeight="1">
      <c r="B37" s="380"/>
      <c r="C37" s="380"/>
      <c r="D37" s="380"/>
      <c r="E37" s="381"/>
      <c r="F37" s="380"/>
      <c r="G37" s="380"/>
      <c r="H37" s="382"/>
      <c r="I37" s="380"/>
      <c r="J37" s="382"/>
      <c r="K37" s="602"/>
      <c r="L37" s="601"/>
      <c r="M37" s="601"/>
      <c r="N37" s="46"/>
      <c r="O37" s="11"/>
      <c r="P37"/>
      <c r="Q37" s="121"/>
      <c r="R37" s="127"/>
      <c r="S37" s="127"/>
      <c r="T37" s="127"/>
      <c r="U37" s="127"/>
      <c r="V37" s="228"/>
      <c r="W37" s="228"/>
      <c r="X37" s="127"/>
      <c r="Y37" s="228"/>
      <c r="Z37" s="228"/>
      <c r="AA37" s="127"/>
      <c r="AB37" s="122"/>
      <c r="AC37" s="127"/>
      <c r="AD37" s="127"/>
      <c r="AE37" s="127"/>
      <c r="AF37" s="127"/>
      <c r="AG37" s="127"/>
      <c r="AH37" s="127"/>
      <c r="AI37" s="215"/>
      <c r="AJ37" s="127"/>
      <c r="AK37" s="127"/>
      <c r="AL37" s="127"/>
      <c r="AM37" s="121"/>
      <c r="AN37" s="121"/>
      <c r="AO37" s="121"/>
      <c r="AP37" s="446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27"/>
      <c r="BB37" s="127"/>
      <c r="BC37" s="127"/>
      <c r="BD37" s="127"/>
      <c r="BE37" s="127"/>
      <c r="BF37" s="127"/>
      <c r="BG37" s="127"/>
    </row>
    <row r="38" spans="2:59" ht="13.5" customHeight="1">
      <c r="D38"/>
      <c r="E38"/>
      <c r="F38"/>
      <c r="G38"/>
      <c r="H38"/>
      <c r="I38"/>
      <c r="J38"/>
      <c r="K38" s="11"/>
      <c r="L38" s="11"/>
      <c r="M38" s="11"/>
      <c r="N38" s="106"/>
      <c r="O38" s="7"/>
      <c r="P38" s="383"/>
      <c r="Q38" s="121"/>
      <c r="R38" s="127"/>
      <c r="S38" s="646"/>
      <c r="T38" s="647"/>
      <c r="U38" s="648"/>
      <c r="V38" s="649"/>
      <c r="W38" s="650"/>
      <c r="X38" s="650"/>
      <c r="Y38" s="650"/>
      <c r="Z38" s="650"/>
      <c r="AA38" s="650"/>
      <c r="AB38" s="650"/>
      <c r="AC38" s="646"/>
      <c r="AD38" s="646"/>
      <c r="AE38" s="651"/>
      <c r="AF38" s="127"/>
      <c r="AG38" s="127"/>
      <c r="AH38" s="137"/>
      <c r="AI38" s="122"/>
      <c r="AJ38" s="121"/>
      <c r="AK38" s="127"/>
      <c r="AL38" s="127"/>
      <c r="AM38" s="667"/>
      <c r="AN38" s="667"/>
      <c r="AO38" s="667"/>
      <c r="AP38" s="446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</row>
    <row r="39" spans="2:59" ht="17.25" customHeight="1">
      <c r="D39"/>
      <c r="E39"/>
      <c r="F39"/>
      <c r="G39"/>
      <c r="H39"/>
      <c r="I39"/>
      <c r="J39"/>
      <c r="K39" s="51"/>
      <c r="L39" s="11"/>
      <c r="M39" s="51"/>
      <c r="N39" s="39"/>
      <c r="O39" s="7"/>
      <c r="P39" s="178"/>
      <c r="Q39" s="127"/>
      <c r="R39" s="127"/>
      <c r="S39" s="257"/>
      <c r="T39" s="257"/>
      <c r="U39" s="257"/>
      <c r="V39" s="652"/>
      <c r="W39" s="257"/>
      <c r="X39" s="257"/>
      <c r="Y39" s="257"/>
      <c r="Z39" s="257"/>
      <c r="AA39" s="257"/>
      <c r="AB39" s="257"/>
      <c r="AC39" s="257"/>
      <c r="AD39" s="257"/>
      <c r="AE39" s="257"/>
      <c r="AF39" s="121"/>
      <c r="AG39" s="127"/>
      <c r="AH39" s="278"/>
      <c r="AI39" s="122"/>
      <c r="AJ39" s="121"/>
      <c r="AK39" s="127"/>
      <c r="AL39" s="127"/>
      <c r="AM39" s="149"/>
      <c r="AN39" s="149"/>
      <c r="AO39" s="149"/>
      <c r="AP39" s="446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</row>
    <row r="40" spans="2:59" ht="13.5" customHeight="1">
      <c r="D40"/>
      <c r="E40" s="179"/>
      <c r="F40"/>
      <c r="G40"/>
      <c r="H40"/>
      <c r="I40"/>
      <c r="J40"/>
      <c r="K40" s="11"/>
      <c r="L40" s="11"/>
      <c r="M40" s="51"/>
      <c r="N40" s="41"/>
      <c r="O40" s="7"/>
      <c r="P40" s="178"/>
      <c r="Q40" s="127"/>
      <c r="R40" s="127"/>
      <c r="S40" s="138"/>
      <c r="T40" s="402"/>
      <c r="U40" s="138"/>
      <c r="V40" s="218"/>
      <c r="W40" s="138"/>
      <c r="X40" s="138"/>
      <c r="Y40" s="138"/>
      <c r="Z40" s="138"/>
      <c r="AA40" s="138"/>
      <c r="AB40" s="138"/>
      <c r="AC40" s="277"/>
      <c r="AD40" s="138"/>
      <c r="AE40" s="435"/>
      <c r="AF40" s="127"/>
      <c r="AG40" s="127"/>
      <c r="AH40" s="140"/>
      <c r="AI40" s="122"/>
      <c r="AJ40" s="135"/>
      <c r="AK40" s="127"/>
      <c r="AL40" s="127"/>
      <c r="AM40" s="331"/>
      <c r="AN40" s="122"/>
      <c r="AO40" s="122"/>
      <c r="AP40" s="118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</row>
    <row r="41" spans="2:59" ht="15" customHeight="1">
      <c r="B41" s="372"/>
      <c r="D41"/>
      <c r="E41"/>
      <c r="F41"/>
      <c r="G41"/>
      <c r="H41"/>
      <c r="I41"/>
      <c r="J41"/>
      <c r="K41" s="11"/>
      <c r="L41" s="11"/>
      <c r="M41" s="11"/>
      <c r="N41" s="41"/>
      <c r="O41" s="7"/>
      <c r="P41" s="178"/>
      <c r="Q41" s="127"/>
      <c r="R41" s="127"/>
      <c r="S41" s="653"/>
      <c r="T41" s="653"/>
      <c r="U41" s="653"/>
      <c r="V41" s="654"/>
      <c r="W41" s="653"/>
      <c r="X41" s="653"/>
      <c r="Y41" s="655"/>
      <c r="Z41" s="653"/>
      <c r="AA41" s="655"/>
      <c r="AB41" s="655"/>
      <c r="AC41" s="653"/>
      <c r="AD41" s="653"/>
      <c r="AE41" s="653"/>
      <c r="AF41" s="127"/>
      <c r="AG41" s="127"/>
      <c r="AH41" s="137"/>
      <c r="AI41" s="122"/>
      <c r="AJ41" s="121"/>
      <c r="AK41" s="127"/>
      <c r="AL41" s="127"/>
      <c r="AM41" s="149"/>
      <c r="AN41" s="149"/>
      <c r="AO41" s="149"/>
      <c r="AP41" s="446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</row>
    <row r="42" spans="2:59" ht="12" customHeight="1">
      <c r="D42" s="383"/>
      <c r="E42"/>
      <c r="F42"/>
      <c r="G42"/>
      <c r="H42"/>
      <c r="I42"/>
      <c r="J42"/>
      <c r="K42" s="11"/>
      <c r="L42" s="11"/>
      <c r="M42" s="11"/>
      <c r="N42" s="41"/>
      <c r="O42" s="7"/>
      <c r="P42" s="365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40"/>
      <c r="AI42" s="122"/>
      <c r="AJ42" s="121"/>
      <c r="AK42" s="127"/>
      <c r="AL42" s="127"/>
      <c r="AM42" s="149"/>
      <c r="AN42" s="149"/>
      <c r="AO42" s="149"/>
      <c r="AP42" s="446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</row>
    <row r="43" spans="2:59" ht="12" customHeight="1">
      <c r="B43" s="384"/>
      <c r="C43" s="90"/>
      <c r="D43" s="178"/>
      <c r="E43"/>
      <c r="F43"/>
      <c r="G43" s="178"/>
      <c r="H43" s="178"/>
      <c r="I43" s="178"/>
      <c r="J43" s="178"/>
      <c r="K43" s="14"/>
      <c r="L43" s="14"/>
      <c r="M43" s="14"/>
      <c r="N43" s="41"/>
      <c r="O43" s="7"/>
      <c r="P43" s="178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642"/>
      <c r="AC43" s="127"/>
      <c r="AD43" s="642"/>
      <c r="AE43" s="127"/>
      <c r="AF43" s="127"/>
      <c r="AG43" s="127"/>
      <c r="AH43" s="140"/>
      <c r="AI43" s="122"/>
      <c r="AJ43" s="121"/>
      <c r="AK43" s="127"/>
      <c r="AL43" s="127"/>
      <c r="AM43" s="122"/>
      <c r="AN43" s="149"/>
      <c r="AO43" s="149"/>
      <c r="AP43" s="446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</row>
    <row r="44" spans="2:59" ht="15" customHeight="1">
      <c r="B44" s="359"/>
      <c r="C44" s="90"/>
      <c r="D44" s="178"/>
      <c r="E44"/>
      <c r="F44"/>
      <c r="G44" s="178"/>
      <c r="H44" s="178"/>
      <c r="I44" s="178"/>
      <c r="J44" s="178"/>
      <c r="K44" s="11"/>
      <c r="L44" s="11"/>
      <c r="M44" s="11"/>
      <c r="N44" s="42"/>
      <c r="O44" s="7"/>
      <c r="P44" s="178"/>
      <c r="Q44" s="127"/>
      <c r="R44" s="127"/>
      <c r="S44" s="127"/>
      <c r="T44" s="127"/>
      <c r="U44" s="127"/>
      <c r="V44" s="656"/>
      <c r="W44" s="127"/>
      <c r="X44" s="127"/>
      <c r="Y44" s="127"/>
      <c r="Z44" s="127"/>
      <c r="AA44" s="127"/>
      <c r="AB44" s="127"/>
      <c r="AC44" s="127"/>
      <c r="AD44" s="642"/>
      <c r="AE44" s="127"/>
      <c r="AF44" s="127"/>
      <c r="AG44" s="127"/>
      <c r="AH44" s="127"/>
      <c r="AI44" s="136"/>
      <c r="AJ44" s="127"/>
      <c r="AK44" s="127"/>
      <c r="AL44" s="127"/>
      <c r="AM44" s="149"/>
      <c r="AN44" s="188"/>
      <c r="AO44" s="149"/>
      <c r="AP44" s="446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</row>
    <row r="45" spans="2:59" ht="16.5" customHeight="1">
      <c r="B45" s="359"/>
      <c r="K45" s="14"/>
      <c r="L45" s="14"/>
      <c r="M45" s="11"/>
      <c r="N45" s="11"/>
      <c r="O45" s="11"/>
      <c r="P45" s="89"/>
      <c r="Q45" s="127"/>
      <c r="R45" s="137"/>
      <c r="S45" s="142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36"/>
      <c r="AJ45" s="127"/>
      <c r="AK45" s="127"/>
      <c r="AL45" s="127"/>
      <c r="AM45" s="149"/>
      <c r="AN45" s="149"/>
      <c r="AO45" s="149"/>
      <c r="AP45" s="446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</row>
    <row r="46" spans="2:59" ht="16.5" customHeight="1">
      <c r="K46" s="5"/>
      <c r="L46" s="5"/>
      <c r="M46" s="5"/>
      <c r="N46" s="5"/>
      <c r="O46" s="5"/>
      <c r="Q46" s="127"/>
      <c r="R46" s="142"/>
      <c r="S46" s="137"/>
      <c r="T46" s="122"/>
      <c r="U46" s="121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49"/>
      <c r="AN46" s="149"/>
      <c r="AO46" s="149"/>
      <c r="AP46" s="446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</row>
    <row r="47" spans="2:59" ht="15.75" customHeight="1">
      <c r="K47" s="5"/>
      <c r="L47" s="5"/>
      <c r="M47" s="5"/>
      <c r="N47" s="5"/>
      <c r="O47" s="5"/>
      <c r="Q47" s="127"/>
      <c r="R47" s="142"/>
      <c r="S47" s="137"/>
      <c r="T47" s="122"/>
      <c r="U47" s="121"/>
      <c r="V47" s="127"/>
      <c r="W47" s="127"/>
      <c r="X47" s="121"/>
      <c r="Y47" s="121"/>
      <c r="Z47" s="121"/>
      <c r="AA47" s="121"/>
      <c r="AB47" s="121"/>
      <c r="AC47" s="121"/>
      <c r="AD47" s="121"/>
      <c r="AE47" s="121"/>
      <c r="AF47" s="127"/>
      <c r="AG47" s="127"/>
      <c r="AH47" s="139"/>
      <c r="AI47" s="122"/>
      <c r="AJ47" s="121"/>
      <c r="AK47" s="127"/>
      <c r="AL47" s="127"/>
      <c r="AM47" s="149"/>
      <c r="AN47" s="122"/>
      <c r="AO47" s="122"/>
      <c r="AP47" s="121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</row>
    <row r="48" spans="2:59" ht="12.75" customHeight="1">
      <c r="B48" s="11"/>
      <c r="C48" s="11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Q48" s="127"/>
      <c r="R48" s="141"/>
      <c r="S48" s="140"/>
      <c r="T48" s="122"/>
      <c r="U48" s="265"/>
      <c r="V48" s="127"/>
      <c r="W48" s="127"/>
      <c r="X48" s="121"/>
      <c r="Y48" s="121"/>
      <c r="Z48" s="121"/>
      <c r="AA48" s="121"/>
      <c r="AB48" s="127"/>
      <c r="AC48" s="127"/>
      <c r="AD48" s="127"/>
      <c r="AE48" s="127"/>
      <c r="AF48" s="127"/>
      <c r="AG48" s="127"/>
      <c r="AH48" s="137"/>
      <c r="AI48" s="122"/>
      <c r="AJ48" s="121"/>
      <c r="AK48" s="127"/>
      <c r="AL48" s="127"/>
      <c r="AM48" s="149"/>
      <c r="AN48" s="122"/>
      <c r="AO48" s="122"/>
      <c r="AP48" s="126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</row>
    <row r="49" spans="1:59" ht="15" customHeight="1">
      <c r="Q49" s="127"/>
      <c r="R49" s="137"/>
      <c r="S49" s="137"/>
      <c r="T49" s="122"/>
      <c r="U49" s="121"/>
      <c r="V49" s="127"/>
      <c r="W49" s="127"/>
      <c r="X49" s="121"/>
      <c r="Y49" s="121"/>
      <c r="Z49" s="121"/>
      <c r="AA49" s="121"/>
      <c r="AB49" s="121"/>
      <c r="AC49" s="121"/>
      <c r="AD49" s="121"/>
      <c r="AE49" s="121"/>
      <c r="AF49" s="127"/>
      <c r="AG49" s="127"/>
      <c r="AH49" s="127"/>
      <c r="AI49" s="136"/>
      <c r="AJ49" s="127"/>
      <c r="AK49" s="127"/>
      <c r="AL49" s="127"/>
      <c r="AM49" s="127"/>
      <c r="AN49" s="149"/>
      <c r="AO49" s="149"/>
      <c r="AP49" s="446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</row>
    <row r="50" spans="1:59" ht="16.5" customHeight="1">
      <c r="C50" s="1" t="s">
        <v>227</v>
      </c>
      <c r="D50"/>
      <c r="E50"/>
      <c r="F50"/>
      <c r="G50" t="s">
        <v>134</v>
      </c>
      <c r="H50"/>
      <c r="I50"/>
      <c r="Q50" s="127"/>
      <c r="R50" s="137"/>
      <c r="S50" s="140"/>
      <c r="T50" s="122"/>
      <c r="U50" s="121"/>
      <c r="V50" s="127"/>
      <c r="W50" s="127"/>
      <c r="X50" s="127"/>
      <c r="Y50" s="121"/>
      <c r="Z50" s="121"/>
      <c r="AA50" s="121"/>
      <c r="AB50" s="121"/>
      <c r="AC50" s="121"/>
      <c r="AD50" s="121"/>
      <c r="AE50" s="121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</row>
    <row r="51" spans="1:59" ht="15" customHeight="1">
      <c r="Q51" s="127"/>
      <c r="R51" s="137"/>
      <c r="S51" s="140"/>
      <c r="T51" s="122"/>
      <c r="U51" s="121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  <c r="BE51" s="127"/>
      <c r="BF51" s="127"/>
      <c r="BG51" s="127"/>
    </row>
    <row r="52" spans="1:59" ht="15.75" customHeight="1">
      <c r="E52" t="s">
        <v>228</v>
      </c>
      <c r="Q52" s="127"/>
      <c r="R52" s="137"/>
      <c r="S52" s="127"/>
      <c r="T52" s="136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</row>
    <row r="53" spans="1:59" ht="14.25" customHeight="1">
      <c r="Q53" s="127"/>
      <c r="R53" s="144"/>
      <c r="S53" s="127"/>
      <c r="T53" s="136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</row>
    <row r="54" spans="1:59" ht="15" customHeight="1">
      <c r="Q54" s="127"/>
      <c r="R54" s="137"/>
      <c r="S54" s="127"/>
      <c r="T54" s="215"/>
      <c r="U54" s="127"/>
      <c r="V54" s="138"/>
      <c r="W54" s="138"/>
      <c r="X54" s="138"/>
      <c r="Y54" s="218"/>
      <c r="Z54" s="138"/>
      <c r="AA54" s="138"/>
      <c r="AB54" s="138"/>
      <c r="AC54" s="138"/>
      <c r="AD54" s="138"/>
      <c r="AE54" s="138"/>
      <c r="AF54" s="138"/>
      <c r="AG54" s="138"/>
      <c r="AH54" s="21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</row>
    <row r="55" spans="1:59" ht="18" customHeight="1">
      <c r="D55" s="5"/>
      <c r="E55" s="5"/>
      <c r="F55" s="5"/>
      <c r="G55" s="5"/>
      <c r="Q55" s="127"/>
      <c r="R55" s="127"/>
      <c r="S55" s="214"/>
      <c r="T55" s="126"/>
      <c r="U55" s="126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</row>
    <row r="56" spans="1:59" ht="15" customHeight="1">
      <c r="D56" s="5"/>
      <c r="E56" s="187"/>
      <c r="F56" s="187"/>
      <c r="G56" s="187"/>
      <c r="Q56" s="127"/>
      <c r="R56" s="137"/>
      <c r="S56" s="127"/>
      <c r="T56" s="126"/>
      <c r="U56" s="127"/>
      <c r="V56" s="673"/>
      <c r="W56" s="121"/>
      <c r="X56" s="121"/>
      <c r="Y56" s="121"/>
      <c r="Z56" s="121"/>
      <c r="AA56" s="121"/>
      <c r="AB56" s="121"/>
      <c r="AC56" s="121"/>
      <c r="AD56" s="121"/>
      <c r="AE56" s="252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</row>
    <row r="57" spans="1:59" ht="12.75" customHeight="1">
      <c r="Q57" s="127"/>
      <c r="R57" s="137"/>
      <c r="S57" s="137"/>
      <c r="T57" s="122"/>
      <c r="U57" s="126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</row>
    <row r="58" spans="1:59" ht="15" customHeight="1">
      <c r="D58" s="12" t="s">
        <v>265</v>
      </c>
      <c r="K58"/>
      <c r="L58"/>
      <c r="M58"/>
      <c r="N58"/>
      <c r="O58"/>
      <c r="P58"/>
      <c r="Q58" s="127"/>
      <c r="R58" s="127"/>
      <c r="S58" s="180"/>
      <c r="T58" s="122"/>
      <c r="U58" s="121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</row>
    <row r="59" spans="1:59" ht="18" customHeight="1">
      <c r="B59" s="25" t="s">
        <v>677</v>
      </c>
      <c r="D59"/>
      <c r="E59"/>
      <c r="I59"/>
      <c r="J59"/>
      <c r="R59" s="127"/>
      <c r="S59" s="127"/>
      <c r="T59" s="136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/>
    </row>
    <row r="60" spans="1:59" ht="16.5" customHeight="1">
      <c r="C60" s="25" t="s">
        <v>261</v>
      </c>
      <c r="E60"/>
      <c r="F60"/>
      <c r="G60" s="25"/>
      <c r="H60" s="25"/>
      <c r="I60" s="26"/>
      <c r="J60" s="26"/>
      <c r="K60" s="26"/>
      <c r="L60" s="26"/>
      <c r="M60"/>
      <c r="N60"/>
      <c r="O60"/>
      <c r="P60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</row>
    <row r="61" spans="1:59" ht="18" customHeight="1">
      <c r="B61" s="28" t="s">
        <v>471</v>
      </c>
      <c r="C61" s="26"/>
      <c r="D61"/>
      <c r="E61" s="28" t="s">
        <v>0</v>
      </c>
      <c r="F61"/>
      <c r="G61" s="2" t="s">
        <v>747</v>
      </c>
      <c r="H61" s="26"/>
      <c r="I61" s="26"/>
      <c r="J61" s="33"/>
      <c r="L61" s="11"/>
      <c r="M61" s="209"/>
      <c r="N61" s="11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90"/>
      <c r="AO61" s="190"/>
      <c r="AP61" s="25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BA61" s="127"/>
      <c r="BB61" s="127"/>
      <c r="BC61" s="127"/>
      <c r="BD61" s="127"/>
      <c r="BE61" s="127"/>
      <c r="BF61" s="127"/>
      <c r="BG61" s="127"/>
    </row>
    <row r="62" spans="1:59" ht="18" customHeight="1" thickBot="1">
      <c r="A62" s="69"/>
      <c r="D62" s="32" t="s">
        <v>1</v>
      </c>
      <c r="L62" s="5"/>
      <c r="M62" s="5"/>
      <c r="N62" s="5"/>
      <c r="R62" s="127"/>
      <c r="S62" s="127"/>
      <c r="T62" s="127"/>
      <c r="U62" s="127"/>
      <c r="V62" s="127"/>
      <c r="W62" s="228"/>
      <c r="X62" s="641"/>
      <c r="Y62" s="127"/>
      <c r="Z62" s="228"/>
      <c r="AA62" s="228"/>
      <c r="AB62" s="127"/>
      <c r="AC62" s="642"/>
      <c r="AD62" s="127"/>
      <c r="AE62" s="127"/>
      <c r="AF62" s="127"/>
      <c r="AG62" s="127"/>
      <c r="AH62" s="127"/>
      <c r="AI62" s="127"/>
      <c r="AJ62" s="127"/>
      <c r="AK62" s="127"/>
      <c r="AL62" s="127"/>
      <c r="AM62" s="188"/>
      <c r="AN62" s="149"/>
      <c r="AO62" s="446"/>
      <c r="AP62" s="446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27"/>
      <c r="BC62" s="127"/>
      <c r="BD62" s="127"/>
      <c r="BE62" s="127"/>
      <c r="BF62" s="127"/>
      <c r="BG62" s="127"/>
    </row>
    <row r="63" spans="1:59" ht="15.75" thickBot="1">
      <c r="B63" s="492" t="s">
        <v>229</v>
      </c>
      <c r="C63" s="104"/>
      <c r="D63" s="493" t="s">
        <v>230</v>
      </c>
      <c r="E63" s="409" t="s">
        <v>231</v>
      </c>
      <c r="F63" s="409"/>
      <c r="G63" s="409"/>
      <c r="H63" s="494" t="s">
        <v>232</v>
      </c>
      <c r="I63" s="495" t="s">
        <v>233</v>
      </c>
      <c r="J63" s="496" t="s">
        <v>234</v>
      </c>
      <c r="L63" s="5"/>
      <c r="M63" s="5"/>
      <c r="N63" s="5"/>
      <c r="R63" s="189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3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49"/>
      <c r="BB63" s="149"/>
      <c r="BC63" s="446"/>
      <c r="BD63" s="446"/>
      <c r="BE63" s="127"/>
      <c r="BF63" s="127"/>
      <c r="BG63" s="127"/>
    </row>
    <row r="64" spans="1:59" ht="15" customHeight="1">
      <c r="B64" s="497" t="s">
        <v>235</v>
      </c>
      <c r="C64" s="498" t="s">
        <v>236</v>
      </c>
      <c r="D64" s="499" t="s">
        <v>237</v>
      </c>
      <c r="E64" s="500" t="s">
        <v>238</v>
      </c>
      <c r="F64" s="500" t="s">
        <v>54</v>
      </c>
      <c r="G64" s="500" t="s">
        <v>55</v>
      </c>
      <c r="H64" s="501" t="s">
        <v>239</v>
      </c>
      <c r="I64" s="502" t="s">
        <v>240</v>
      </c>
      <c r="J64" s="503" t="s">
        <v>241</v>
      </c>
      <c r="L64" s="5"/>
      <c r="M64" s="5"/>
      <c r="N64" s="5"/>
      <c r="Q64" s="141"/>
      <c r="R64" s="446"/>
      <c r="S64" s="149"/>
      <c r="T64" s="149"/>
      <c r="U64" s="149"/>
      <c r="V64" s="252"/>
      <c r="W64" s="252"/>
      <c r="X64" s="645"/>
      <c r="Y64" s="149"/>
      <c r="Z64" s="149"/>
      <c r="AA64" s="252"/>
      <c r="AB64" s="149"/>
      <c r="AC64" s="149"/>
      <c r="AD64" s="149"/>
      <c r="AE64" s="149"/>
      <c r="AF64" s="137"/>
      <c r="AG64" s="127"/>
      <c r="AH64" s="127"/>
      <c r="AI64" s="127"/>
      <c r="AJ64" s="228"/>
      <c r="AK64" s="228"/>
      <c r="AL64" s="127"/>
      <c r="AM64" s="228"/>
      <c r="AN64" s="228"/>
      <c r="AO64" s="127"/>
      <c r="AP64" s="122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32"/>
      <c r="BB64" s="149"/>
      <c r="BC64" s="446"/>
      <c r="BD64" s="127"/>
      <c r="BE64" s="127"/>
      <c r="BF64" s="127"/>
      <c r="BG64" s="127"/>
    </row>
    <row r="65" spans="2:59" ht="14.25" customHeight="1" thickBot="1">
      <c r="B65" s="504"/>
      <c r="C65" s="550"/>
      <c r="D65" s="505"/>
      <c r="E65" s="506" t="s">
        <v>6</v>
      </c>
      <c r="F65" s="506" t="s">
        <v>7</v>
      </c>
      <c r="G65" s="506" t="s">
        <v>8</v>
      </c>
      <c r="H65" s="507" t="s">
        <v>242</v>
      </c>
      <c r="I65" s="508" t="s">
        <v>659</v>
      </c>
      <c r="J65" s="509" t="s">
        <v>243</v>
      </c>
      <c r="Q65" s="137"/>
      <c r="R65" s="446"/>
      <c r="S65" s="446"/>
      <c r="T65" s="446"/>
      <c r="U65" s="446"/>
      <c r="V65" s="446"/>
      <c r="W65" s="446"/>
      <c r="X65" s="446"/>
      <c r="Y65" s="446"/>
      <c r="Z65" s="446"/>
      <c r="AA65" s="446"/>
      <c r="AB65" s="446"/>
      <c r="AC65" s="446"/>
      <c r="AD65" s="446"/>
      <c r="AE65" s="446"/>
      <c r="AF65" s="141"/>
      <c r="AG65" s="646"/>
      <c r="AH65" s="647"/>
      <c r="AI65" s="648"/>
      <c r="AJ65" s="649"/>
      <c r="AK65" s="650"/>
      <c r="AL65" s="650"/>
      <c r="AM65" s="650"/>
      <c r="AN65" s="650"/>
      <c r="AO65" s="650"/>
      <c r="AP65" s="650"/>
      <c r="AQ65" s="646"/>
      <c r="AR65" s="646"/>
      <c r="AS65" s="651"/>
      <c r="AT65" s="118"/>
      <c r="AU65" s="127"/>
      <c r="AV65" s="127"/>
      <c r="AW65" s="127"/>
      <c r="AX65" s="127"/>
      <c r="AY65" s="127"/>
      <c r="AZ65" s="127"/>
      <c r="BA65" s="149"/>
      <c r="BB65" s="149"/>
      <c r="BC65" s="446"/>
      <c r="BD65" s="127"/>
      <c r="BE65" s="127"/>
      <c r="BF65" s="127"/>
      <c r="BG65" s="127"/>
    </row>
    <row r="66" spans="2:59" ht="12.75" customHeight="1">
      <c r="B66" s="104"/>
      <c r="C66" s="203" t="s">
        <v>183</v>
      </c>
      <c r="D66" s="511"/>
      <c r="E66" s="512"/>
      <c r="F66" s="513"/>
      <c r="G66" s="513"/>
      <c r="H66" s="514"/>
      <c r="I66" s="515"/>
      <c r="J66" s="516"/>
      <c r="O66"/>
      <c r="Q66" s="644"/>
      <c r="R66" s="127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27"/>
      <c r="AF66" s="127"/>
      <c r="AG66" s="257"/>
      <c r="AH66" s="257"/>
      <c r="AI66" s="257"/>
      <c r="AJ66" s="652"/>
      <c r="AK66" s="257"/>
      <c r="AL66" s="257"/>
      <c r="AM66" s="257"/>
      <c r="AN66" s="257"/>
      <c r="AO66" s="257"/>
      <c r="AP66" s="257"/>
      <c r="AQ66" s="257"/>
      <c r="AR66" s="257"/>
      <c r="AS66" s="257"/>
      <c r="AT66" s="127"/>
      <c r="AU66" s="127"/>
      <c r="AV66" s="127"/>
      <c r="AW66" s="127"/>
      <c r="AX66" s="127"/>
      <c r="AY66" s="127"/>
      <c r="AZ66" s="127"/>
      <c r="BA66" s="122"/>
      <c r="BB66" s="122"/>
      <c r="BC66" s="118"/>
      <c r="BD66" s="127"/>
      <c r="BE66" s="127"/>
      <c r="BF66" s="127"/>
      <c r="BG66" s="127"/>
    </row>
    <row r="67" spans="2:59" ht="15.75" customHeight="1">
      <c r="B67" s="518" t="s">
        <v>244</v>
      </c>
      <c r="C67" s="432" t="s">
        <v>453</v>
      </c>
      <c r="D67" s="529">
        <v>240</v>
      </c>
      <c r="E67" s="2396">
        <v>12.945</v>
      </c>
      <c r="F67" s="1576">
        <v>14.561</v>
      </c>
      <c r="G67" s="1576">
        <v>40.857999999999997</v>
      </c>
      <c r="H67" s="1213">
        <v>346.26100000000002</v>
      </c>
      <c r="I67" s="272">
        <v>33</v>
      </c>
      <c r="J67" s="517" t="s">
        <v>842</v>
      </c>
      <c r="P67" s="3"/>
      <c r="Q67" s="446"/>
      <c r="R67" s="118"/>
      <c r="S67" s="138"/>
      <c r="T67" s="138"/>
      <c r="U67" s="138"/>
      <c r="V67" s="218"/>
      <c r="W67" s="400"/>
      <c r="X67" s="400"/>
      <c r="Y67" s="400"/>
      <c r="Z67" s="400"/>
      <c r="AA67" s="138"/>
      <c r="AB67" s="277"/>
      <c r="AC67" s="138"/>
      <c r="AD67" s="138"/>
      <c r="AE67" s="217"/>
      <c r="AF67" s="125"/>
      <c r="AG67" s="138"/>
      <c r="AH67" s="138"/>
      <c r="AI67" s="138"/>
      <c r="AJ67" s="218"/>
      <c r="AK67" s="138"/>
      <c r="AL67" s="138"/>
      <c r="AM67" s="138"/>
      <c r="AN67" s="138"/>
      <c r="AO67" s="138"/>
      <c r="AP67" s="138"/>
      <c r="AQ67" s="138"/>
      <c r="AR67" s="138"/>
      <c r="AS67" s="217"/>
      <c r="AT67" s="127"/>
      <c r="AU67" s="127"/>
      <c r="AV67" s="127"/>
      <c r="AW67" s="127"/>
      <c r="AX67" s="127"/>
      <c r="AY67" s="127"/>
      <c r="AZ67" s="127"/>
      <c r="BA67" s="122"/>
      <c r="BB67" s="122"/>
      <c r="BC67" s="118"/>
      <c r="BD67" s="127"/>
      <c r="BE67" s="127"/>
      <c r="BF67" s="127"/>
      <c r="BG67" s="127"/>
    </row>
    <row r="68" spans="2:59" ht="21" customHeight="1">
      <c r="B68" s="99"/>
      <c r="C68" s="295" t="s">
        <v>361</v>
      </c>
      <c r="D68" s="529">
        <v>37</v>
      </c>
      <c r="E68" s="270">
        <v>4.75</v>
      </c>
      <c r="F68" s="390">
        <v>7.62</v>
      </c>
      <c r="G68" s="390">
        <v>3.3</v>
      </c>
      <c r="H68" s="1121">
        <v>100.78</v>
      </c>
      <c r="I68" s="272">
        <v>20</v>
      </c>
      <c r="J68" s="526" t="s">
        <v>9</v>
      </c>
      <c r="K68" s="26"/>
      <c r="O68"/>
      <c r="P68" s="210"/>
      <c r="Q68" s="127"/>
      <c r="R68" s="118"/>
      <c r="S68" s="138"/>
      <c r="T68" s="138"/>
      <c r="U68" s="138"/>
      <c r="V68" s="218"/>
      <c r="W68" s="138"/>
      <c r="X68" s="138"/>
      <c r="Y68" s="138"/>
      <c r="Z68" s="138"/>
      <c r="AA68" s="138"/>
      <c r="AB68" s="138"/>
      <c r="AC68" s="138"/>
      <c r="AD68" s="138"/>
      <c r="AE68" s="217"/>
      <c r="AF68" s="121"/>
      <c r="AG68" s="653"/>
      <c r="AH68" s="653"/>
      <c r="AI68" s="653"/>
      <c r="AJ68" s="654"/>
      <c r="AK68" s="653"/>
      <c r="AL68" s="653"/>
      <c r="AM68" s="655"/>
      <c r="AN68" s="653"/>
      <c r="AO68" s="655"/>
      <c r="AP68" s="655"/>
      <c r="AQ68" s="653"/>
      <c r="AR68" s="653"/>
      <c r="AS68" s="653"/>
      <c r="AT68" s="127"/>
      <c r="AU68" s="127"/>
      <c r="AV68" s="127"/>
      <c r="AW68" s="127"/>
      <c r="AX68" s="127"/>
      <c r="AY68" s="127"/>
      <c r="AZ68" s="127"/>
      <c r="BA68" s="149"/>
      <c r="BB68" s="149"/>
      <c r="BC68" s="446"/>
      <c r="BD68" s="127"/>
      <c r="BE68" s="127"/>
      <c r="BF68" s="127"/>
      <c r="BG68" s="127"/>
    </row>
    <row r="69" spans="2:59" ht="13.5" customHeight="1">
      <c r="B69" s="521" t="s">
        <v>245</v>
      </c>
      <c r="C69" s="925" t="s">
        <v>13</v>
      </c>
      <c r="D69" s="1380">
        <v>200</v>
      </c>
      <c r="E69" s="2400">
        <v>0.2</v>
      </c>
      <c r="F69" s="395">
        <v>0</v>
      </c>
      <c r="G69" s="395">
        <v>6.5</v>
      </c>
      <c r="H69" s="1603">
        <v>26.8</v>
      </c>
      <c r="I69" s="1474">
        <v>73</v>
      </c>
      <c r="J69" s="1475" t="s">
        <v>613</v>
      </c>
      <c r="P69" s="41"/>
      <c r="Q69" s="215"/>
      <c r="R69" s="116"/>
      <c r="S69" s="138"/>
      <c r="T69" s="138"/>
      <c r="U69" s="138"/>
      <c r="V69" s="218"/>
      <c r="W69" s="138"/>
      <c r="X69" s="138"/>
      <c r="Y69" s="402"/>
      <c r="Z69" s="138"/>
      <c r="AA69" s="138"/>
      <c r="AB69" s="138"/>
      <c r="AC69" s="138"/>
      <c r="AD69" s="138"/>
      <c r="AE69" s="217"/>
      <c r="AF69" s="141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1"/>
      <c r="AU69" s="118"/>
      <c r="AV69" s="127"/>
      <c r="AW69" s="127"/>
      <c r="AX69" s="127"/>
      <c r="AY69" s="127"/>
      <c r="AZ69" s="127"/>
      <c r="BA69" s="149"/>
      <c r="BB69" s="149"/>
      <c r="BC69" s="446"/>
      <c r="BD69" s="127"/>
      <c r="BE69" s="127"/>
      <c r="BF69" s="127"/>
      <c r="BG69" s="127"/>
    </row>
    <row r="70" spans="2:59" ht="15.75">
      <c r="B70" s="99"/>
      <c r="C70" s="1476" t="s">
        <v>10</v>
      </c>
      <c r="D70" s="1380">
        <v>40</v>
      </c>
      <c r="E70" s="2396">
        <v>2.1070000000000002</v>
      </c>
      <c r="F70" s="390">
        <v>0.28000000000000003</v>
      </c>
      <c r="G70" s="390">
        <v>16.32</v>
      </c>
      <c r="H70" s="1126">
        <v>76.227999999999994</v>
      </c>
      <c r="I70" s="2724">
        <v>18</v>
      </c>
      <c r="J70" s="1478" t="s">
        <v>9</v>
      </c>
      <c r="O70" s="143"/>
      <c r="P70" s="137"/>
      <c r="Q70" s="122"/>
      <c r="R70" s="118"/>
      <c r="S70" s="138"/>
      <c r="T70" s="138"/>
      <c r="U70" s="138"/>
      <c r="V70" s="218"/>
      <c r="W70" s="138"/>
      <c r="X70" s="138"/>
      <c r="Y70" s="138"/>
      <c r="Z70" s="138"/>
      <c r="AA70" s="138"/>
      <c r="AB70" s="138"/>
      <c r="AC70" s="138"/>
      <c r="AD70" s="138"/>
      <c r="AE70" s="217"/>
      <c r="AF70" s="145"/>
      <c r="AG70" s="127"/>
      <c r="AH70" s="127"/>
      <c r="AI70" s="127"/>
      <c r="AJ70" s="127"/>
      <c r="AK70" s="127"/>
      <c r="AL70" s="127"/>
      <c r="AM70" s="127"/>
      <c r="AN70" s="127"/>
      <c r="AO70" s="127"/>
      <c r="AP70" s="642"/>
      <c r="AQ70" s="127"/>
      <c r="AR70" s="642"/>
      <c r="AS70" s="127"/>
      <c r="AT70" s="127"/>
      <c r="AU70" s="118"/>
      <c r="AV70" s="127"/>
      <c r="AW70" s="127"/>
      <c r="AX70" s="127"/>
      <c r="AY70" s="127"/>
      <c r="AZ70" s="127"/>
      <c r="BA70" s="149"/>
      <c r="BB70" s="149"/>
      <c r="BC70" s="446"/>
      <c r="BD70" s="127"/>
      <c r="BE70" s="127"/>
      <c r="BF70" s="127"/>
      <c r="BG70" s="127"/>
    </row>
    <row r="71" spans="2:59" ht="15.75">
      <c r="B71" s="523" t="s">
        <v>12</v>
      </c>
      <c r="C71" s="1476" t="s">
        <v>643</v>
      </c>
      <c r="D71" s="1382">
        <v>40</v>
      </c>
      <c r="E71" s="396">
        <v>2.2599999999999998</v>
      </c>
      <c r="F71" s="398">
        <v>0.48</v>
      </c>
      <c r="G71" s="398">
        <v>16.739999999999998</v>
      </c>
      <c r="H71" s="1603">
        <v>80.319999999999993</v>
      </c>
      <c r="I71" s="2724">
        <v>19</v>
      </c>
      <c r="J71" s="1478" t="s">
        <v>9</v>
      </c>
      <c r="O71" s="143"/>
      <c r="P71" s="127"/>
      <c r="Q71" s="122"/>
      <c r="R71" s="118"/>
      <c r="S71" s="138"/>
      <c r="T71" s="138"/>
      <c r="U71" s="138"/>
      <c r="V71" s="218"/>
      <c r="W71" s="138"/>
      <c r="X71" s="138"/>
      <c r="Y71" s="138"/>
      <c r="Z71" s="138"/>
      <c r="AA71" s="138"/>
      <c r="AB71" s="138"/>
      <c r="AC71" s="138"/>
      <c r="AD71" s="138"/>
      <c r="AE71" s="217"/>
      <c r="AF71" s="127"/>
      <c r="AG71" s="127"/>
      <c r="AH71" s="127"/>
      <c r="AI71" s="127"/>
      <c r="AJ71" s="656"/>
      <c r="AK71" s="127"/>
      <c r="AL71" s="127"/>
      <c r="AM71" s="127"/>
      <c r="AN71" s="127"/>
      <c r="AO71" s="127"/>
      <c r="AP71" s="127"/>
      <c r="AQ71" s="127"/>
      <c r="AR71" s="642"/>
      <c r="AS71" s="127"/>
      <c r="AT71" s="127"/>
      <c r="AU71" s="118"/>
      <c r="AV71" s="121"/>
      <c r="AW71" s="121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</row>
    <row r="72" spans="2:59" ht="15.75" thickBot="1">
      <c r="B72" s="527" t="s">
        <v>246</v>
      </c>
      <c r="C72" s="1481" t="s">
        <v>729</v>
      </c>
      <c r="D72" s="1482">
        <v>105</v>
      </c>
      <c r="E72" s="555">
        <v>0.42</v>
      </c>
      <c r="F72" s="556">
        <v>0.42</v>
      </c>
      <c r="G72" s="557">
        <v>10.29</v>
      </c>
      <c r="H72" s="2471">
        <v>49.35</v>
      </c>
      <c r="I72" s="1483">
        <v>69</v>
      </c>
      <c r="J72" s="517" t="s">
        <v>728</v>
      </c>
      <c r="O72" s="143"/>
      <c r="P72" s="445"/>
      <c r="Q72" s="271"/>
      <c r="R72" s="143"/>
      <c r="S72" s="126"/>
      <c r="T72" s="126"/>
      <c r="U72" s="126"/>
      <c r="V72" s="254"/>
      <c r="W72" s="126"/>
      <c r="X72" s="126"/>
      <c r="Y72" s="126"/>
      <c r="Z72" s="126"/>
      <c r="AA72" s="126"/>
      <c r="AB72" s="268"/>
      <c r="AC72" s="126"/>
      <c r="AD72" s="126"/>
      <c r="AE72" s="116"/>
      <c r="AF72" s="127"/>
      <c r="AG72" s="141"/>
      <c r="AH72" s="122"/>
      <c r="AI72" s="121"/>
      <c r="AJ72" s="118"/>
      <c r="AK72" s="118"/>
      <c r="AL72" s="118"/>
      <c r="AM72" s="117"/>
      <c r="AN72" s="182"/>
      <c r="AO72" s="185"/>
      <c r="AP72" s="185"/>
      <c r="AQ72" s="185"/>
      <c r="AR72" s="152"/>
      <c r="AS72" s="185"/>
      <c r="AT72" s="185"/>
      <c r="AU72" s="185"/>
      <c r="AV72" s="121"/>
      <c r="AW72" s="121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</row>
    <row r="73" spans="2:59" ht="15.75">
      <c r="B73" s="533" t="s">
        <v>262</v>
      </c>
      <c r="C73" s="110"/>
      <c r="D73" s="215">
        <f>SUM(D67:D72)</f>
        <v>662</v>
      </c>
      <c r="E73" s="1123">
        <f>SUM(E67:E72)</f>
        <v>22.682000000000002</v>
      </c>
      <c r="F73" s="1124">
        <f>SUM(F67:F72)</f>
        <v>23.361000000000004</v>
      </c>
      <c r="G73" s="1125">
        <f>SUM(G67:G72)</f>
        <v>94.007999999999981</v>
      </c>
      <c r="H73" s="1484">
        <f>SUM(H67:H72)</f>
        <v>679.73900000000015</v>
      </c>
      <c r="I73" s="1572" t="s">
        <v>449</v>
      </c>
      <c r="J73" s="1486" t="s">
        <v>259</v>
      </c>
      <c r="O73" s="143"/>
      <c r="P73" s="139"/>
      <c r="Q73" s="122"/>
      <c r="R73" s="127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27"/>
      <c r="AF73" s="127"/>
      <c r="AG73" s="142"/>
      <c r="AH73" s="127"/>
      <c r="AI73" s="136"/>
      <c r="AJ73" s="118"/>
      <c r="AK73" s="118"/>
      <c r="AL73" s="118"/>
      <c r="AM73" s="643"/>
      <c r="AN73" s="658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3"/>
      <c r="AZ73" s="143"/>
      <c r="BA73" s="143"/>
      <c r="BB73" s="127"/>
      <c r="BC73" s="127"/>
      <c r="BD73" s="127"/>
      <c r="BE73" s="127"/>
      <c r="BF73" s="127"/>
      <c r="BG73" s="127"/>
    </row>
    <row r="74" spans="2:59">
      <c r="B74" s="487"/>
      <c r="C74" s="2145" t="s">
        <v>11</v>
      </c>
      <c r="D74" s="2150">
        <v>0.25</v>
      </c>
      <c r="E74" s="2147">
        <v>22.5</v>
      </c>
      <c r="F74" s="2148">
        <v>23</v>
      </c>
      <c r="G74" s="2148">
        <v>95.75</v>
      </c>
      <c r="H74" s="2149">
        <v>680</v>
      </c>
      <c r="I74" s="853">
        <f>H74-H73</f>
        <v>0.26099999999985357</v>
      </c>
      <c r="J74" s="2073" t="s">
        <v>658</v>
      </c>
      <c r="O74" s="143"/>
      <c r="P74" s="214"/>
      <c r="Q74" s="122"/>
      <c r="R74" s="118"/>
      <c r="S74" s="138"/>
      <c r="T74" s="138"/>
      <c r="U74" s="138"/>
      <c r="V74" s="218"/>
      <c r="W74" s="400"/>
      <c r="X74" s="400"/>
      <c r="Y74" s="400"/>
      <c r="Z74" s="400"/>
      <c r="AA74" s="138"/>
      <c r="AB74" s="277"/>
      <c r="AC74" s="138"/>
      <c r="AD74" s="138"/>
      <c r="AE74" s="147"/>
      <c r="AF74" s="127"/>
      <c r="AG74" s="127"/>
      <c r="AH74" s="215"/>
      <c r="AI74" s="127"/>
      <c r="AJ74" s="118"/>
      <c r="AK74" s="118"/>
      <c r="AL74" s="118"/>
      <c r="AM74" s="137"/>
      <c r="AN74" s="446"/>
      <c r="AO74" s="446"/>
      <c r="AP74" s="149"/>
      <c r="AQ74" s="149"/>
      <c r="AR74" s="149"/>
      <c r="AS74" s="252"/>
      <c r="AT74" s="252"/>
      <c r="AU74" s="645"/>
      <c r="AV74" s="149"/>
      <c r="AW74" s="149"/>
      <c r="AX74" s="252"/>
      <c r="AY74" s="149"/>
      <c r="AZ74" s="149"/>
      <c r="BA74" s="149"/>
      <c r="BB74" s="149"/>
      <c r="BC74" s="127"/>
      <c r="BD74" s="127"/>
      <c r="BE74" s="127"/>
      <c r="BF74" s="127"/>
      <c r="BG74" s="127"/>
    </row>
    <row r="75" spans="2:59" ht="12.75" customHeight="1" thickBot="1">
      <c r="B75" s="292"/>
      <c r="C75" s="1176" t="s">
        <v>654</v>
      </c>
      <c r="D75" s="2142"/>
      <c r="E75" s="2494">
        <f>(E73*100/E96)-25</f>
        <v>0.20222222222222541</v>
      </c>
      <c r="F75" s="556">
        <f t="shared" ref="F75:H75" si="0">(F73*100/F96)-25</f>
        <v>0.39239130434782865</v>
      </c>
      <c r="G75" s="556">
        <f t="shared" si="0"/>
        <v>-0.45483028720627416</v>
      </c>
      <c r="H75" s="2495">
        <f t="shared" si="0"/>
        <v>-9.5955882352924959E-3</v>
      </c>
      <c r="I75" s="2143"/>
      <c r="J75" s="2144"/>
      <c r="O75" s="143"/>
      <c r="P75" s="137"/>
      <c r="Q75" s="657"/>
      <c r="R75" s="118"/>
      <c r="S75" s="217"/>
      <c r="T75" s="435"/>
      <c r="U75" s="217"/>
      <c r="V75" s="218"/>
      <c r="W75" s="217"/>
      <c r="X75" s="217"/>
      <c r="Y75" s="181"/>
      <c r="Z75" s="435"/>
      <c r="AA75" s="217"/>
      <c r="AB75" s="181"/>
      <c r="AC75" s="217"/>
      <c r="AD75" s="659"/>
      <c r="AE75" s="217"/>
      <c r="AF75" s="127"/>
      <c r="AG75" s="127"/>
      <c r="AH75" s="127"/>
      <c r="AI75" s="127"/>
      <c r="AJ75" s="127"/>
      <c r="AK75" s="127"/>
      <c r="AL75" s="127"/>
      <c r="AM75" s="137"/>
      <c r="AN75" s="127"/>
      <c r="AO75" s="446"/>
      <c r="AP75" s="446"/>
      <c r="AQ75" s="446"/>
      <c r="AR75" s="446"/>
      <c r="AS75" s="446"/>
      <c r="AT75" s="446"/>
      <c r="AU75" s="446"/>
      <c r="AV75" s="446"/>
      <c r="AW75" s="446"/>
      <c r="AX75" s="446"/>
      <c r="AY75" s="446"/>
      <c r="AZ75" s="446"/>
      <c r="BA75" s="446"/>
      <c r="BB75" s="446"/>
      <c r="BC75" s="127"/>
      <c r="BD75" s="127"/>
      <c r="BE75" s="127"/>
      <c r="BF75" s="127"/>
      <c r="BG75" s="127"/>
    </row>
    <row r="76" spans="2:59" ht="13.5" customHeight="1">
      <c r="B76" s="104"/>
      <c r="C76" s="448" t="s">
        <v>141</v>
      </c>
      <c r="D76" s="936"/>
      <c r="E76" s="1487"/>
      <c r="F76" s="1488"/>
      <c r="G76" s="1488"/>
      <c r="H76" s="1488"/>
      <c r="I76" s="1489"/>
      <c r="J76" s="1489"/>
      <c r="O76" s="143"/>
      <c r="P76" s="137"/>
      <c r="Q76" s="215"/>
      <c r="R76" s="116"/>
      <c r="S76" s="138"/>
      <c r="T76" s="138"/>
      <c r="U76" s="402"/>
      <c r="V76" s="218"/>
      <c r="W76" s="138"/>
      <c r="X76" s="217"/>
      <c r="Y76" s="217"/>
      <c r="Z76" s="217"/>
      <c r="AA76" s="217"/>
      <c r="AB76" s="217"/>
      <c r="AC76" s="217"/>
      <c r="AD76" s="217"/>
      <c r="AE76" s="217"/>
      <c r="AF76" s="127"/>
      <c r="AG76" s="127"/>
      <c r="AH76" s="127"/>
      <c r="AI76" s="127"/>
      <c r="AJ76" s="127"/>
      <c r="AK76" s="127"/>
      <c r="AL76" s="116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27"/>
      <c r="BC76" s="121"/>
      <c r="BD76" s="127"/>
      <c r="BE76" s="127"/>
      <c r="BF76" s="127"/>
      <c r="BG76" s="127"/>
    </row>
    <row r="77" spans="2:59" ht="13.5" customHeight="1">
      <c r="B77" s="518" t="s">
        <v>244</v>
      </c>
      <c r="C77" s="553" t="s">
        <v>843</v>
      </c>
      <c r="D77" s="529">
        <v>60</v>
      </c>
      <c r="E77" s="270">
        <v>1.1399999999999999</v>
      </c>
      <c r="F77" s="390">
        <v>5.34</v>
      </c>
      <c r="G77" s="390">
        <v>4.62</v>
      </c>
      <c r="H77" s="1121">
        <v>70.8</v>
      </c>
      <c r="I77" s="525">
        <v>6</v>
      </c>
      <c r="J77" s="618" t="s">
        <v>844</v>
      </c>
      <c r="O77" s="143"/>
      <c r="P77" s="127"/>
      <c r="Q77" s="122"/>
      <c r="R77" s="116"/>
      <c r="S77" s="138"/>
      <c r="T77" s="138"/>
      <c r="U77" s="138"/>
      <c r="V77" s="218"/>
      <c r="W77" s="400"/>
      <c r="X77" s="400"/>
      <c r="Y77" s="400"/>
      <c r="Z77" s="400"/>
      <c r="AA77" s="138"/>
      <c r="AB77" s="277"/>
      <c r="AC77" s="138"/>
      <c r="AD77" s="138"/>
      <c r="AE77" s="147"/>
      <c r="AF77" s="127"/>
      <c r="AG77" s="127"/>
      <c r="AH77" s="127"/>
      <c r="AI77" s="127"/>
      <c r="AJ77" s="127"/>
      <c r="AK77" s="127"/>
      <c r="AL77" s="126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7"/>
      <c r="BF77" s="127"/>
      <c r="BG77" s="127"/>
    </row>
    <row r="78" spans="2:59">
      <c r="B78" s="99"/>
      <c r="C78" s="1492" t="s">
        <v>263</v>
      </c>
      <c r="D78" s="1381">
        <v>250</v>
      </c>
      <c r="E78" s="2408">
        <v>5.0655999999999999</v>
      </c>
      <c r="F78" s="1576">
        <v>5.85</v>
      </c>
      <c r="G78" s="1576">
        <v>13.552</v>
      </c>
      <c r="H78" s="1536">
        <v>109.166</v>
      </c>
      <c r="I78" s="1490">
        <v>21</v>
      </c>
      <c r="J78" s="517" t="s">
        <v>845</v>
      </c>
      <c r="O78" s="143"/>
      <c r="P78" s="127"/>
      <c r="Q78" s="122"/>
      <c r="R78" s="118"/>
      <c r="S78" s="138"/>
      <c r="T78" s="138"/>
      <c r="U78" s="138"/>
      <c r="V78" s="218"/>
      <c r="W78" s="636"/>
      <c r="X78" s="402"/>
      <c r="Y78" s="402"/>
      <c r="Z78" s="402"/>
      <c r="AA78" s="402"/>
      <c r="AB78" s="402"/>
      <c r="AC78" s="402"/>
      <c r="AD78" s="402"/>
      <c r="AE78" s="217"/>
      <c r="AF78" s="127"/>
      <c r="AG78" s="127"/>
      <c r="AH78" s="127"/>
      <c r="AI78" s="127"/>
      <c r="AJ78" s="143"/>
      <c r="AK78" s="143"/>
      <c r="AL78" s="143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</row>
    <row r="79" spans="2:59" ht="13.5" customHeight="1">
      <c r="B79" s="521" t="s">
        <v>245</v>
      </c>
      <c r="C79" s="1494" t="s">
        <v>329</v>
      </c>
      <c r="D79" s="1382">
        <v>200</v>
      </c>
      <c r="E79" s="2757">
        <v>5.3</v>
      </c>
      <c r="F79" s="702">
        <v>8.1</v>
      </c>
      <c r="G79" s="2758">
        <v>35.299999999999997</v>
      </c>
      <c r="H79" s="1958">
        <v>241.1</v>
      </c>
      <c r="I79" s="1495">
        <v>41</v>
      </c>
      <c r="J79" s="520" t="s">
        <v>631</v>
      </c>
      <c r="K79" s="31"/>
      <c r="O79" s="143"/>
      <c r="P79" s="147"/>
      <c r="Q79" s="122"/>
      <c r="R79" s="118"/>
      <c r="S79" s="138"/>
      <c r="T79" s="138"/>
      <c r="U79" s="138"/>
      <c r="V79" s="218"/>
      <c r="W79" s="138"/>
      <c r="X79" s="138"/>
      <c r="Y79" s="138"/>
      <c r="Z79" s="138"/>
      <c r="AA79" s="138"/>
      <c r="AB79" s="138"/>
      <c r="AC79" s="138"/>
      <c r="AD79" s="138"/>
      <c r="AE79" s="21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27"/>
      <c r="BC79" s="223"/>
      <c r="BD79" s="446"/>
      <c r="BE79" s="127"/>
      <c r="BF79" s="127"/>
      <c r="BG79" s="127"/>
    </row>
    <row r="80" spans="2:59" ht="16.5" customHeight="1">
      <c r="B80" s="99"/>
      <c r="C80" s="1496" t="s">
        <v>316</v>
      </c>
      <c r="D80" s="1381" t="s">
        <v>633</v>
      </c>
      <c r="E80" s="2408">
        <v>9.3000000000000007</v>
      </c>
      <c r="F80" s="1576">
        <v>6.1890000000000001</v>
      </c>
      <c r="G80" s="1576">
        <v>13.084</v>
      </c>
      <c r="H80" s="1603">
        <v>150.23699999999999</v>
      </c>
      <c r="I80" s="1490">
        <v>60</v>
      </c>
      <c r="J80" s="1493" t="s">
        <v>757</v>
      </c>
      <c r="O80" s="143"/>
      <c r="P80" s="137"/>
      <c r="Q80" s="135"/>
      <c r="R80" s="118"/>
      <c r="S80" s="138"/>
      <c r="T80" s="138"/>
      <c r="U80" s="138"/>
      <c r="V80" s="218"/>
      <c r="W80" s="138"/>
      <c r="X80" s="138"/>
      <c r="Y80" s="138"/>
      <c r="Z80" s="138"/>
      <c r="AA80" s="138"/>
      <c r="AB80" s="138"/>
      <c r="AC80" s="138"/>
      <c r="AD80" s="138"/>
      <c r="AE80" s="217"/>
      <c r="AF80" s="127"/>
      <c r="AG80" s="127"/>
      <c r="AH80" s="127"/>
      <c r="AI80" s="127"/>
      <c r="AJ80" s="127"/>
      <c r="AK80" s="127"/>
      <c r="AL80" s="127"/>
      <c r="AM80" s="137"/>
      <c r="AN80" s="399"/>
      <c r="AO80" s="118"/>
      <c r="AP80" s="217"/>
      <c r="AQ80" s="435"/>
      <c r="AR80" s="217"/>
      <c r="AS80" s="218"/>
      <c r="AT80" s="217"/>
      <c r="AU80" s="400"/>
      <c r="AV80" s="181"/>
      <c r="AW80" s="435"/>
      <c r="AX80" s="217"/>
      <c r="AY80" s="181"/>
      <c r="AZ80" s="217"/>
      <c r="BA80" s="217"/>
      <c r="BB80" s="217"/>
      <c r="BC80" s="149"/>
      <c r="BD80" s="446"/>
      <c r="BE80" s="127"/>
      <c r="BF80" s="127"/>
      <c r="BG80" s="127"/>
    </row>
    <row r="81" spans="2:59" ht="15.75">
      <c r="B81" s="523" t="s">
        <v>12</v>
      </c>
      <c r="C81" s="1031" t="s">
        <v>725</v>
      </c>
      <c r="D81" s="1380">
        <v>200</v>
      </c>
      <c r="E81" s="2408">
        <v>5.9969999999999999</v>
      </c>
      <c r="F81" s="1576">
        <v>6.3090000000000002</v>
      </c>
      <c r="G81" s="1576">
        <v>23.1694</v>
      </c>
      <c r="H81" s="1536">
        <v>175.45599999999999</v>
      </c>
      <c r="I81" s="1497">
        <v>85</v>
      </c>
      <c r="J81" s="517" t="s">
        <v>724</v>
      </c>
      <c r="O81" s="138"/>
      <c r="P81" s="750"/>
      <c r="Q81" s="122"/>
      <c r="R81" s="118"/>
      <c r="S81" s="138"/>
      <c r="T81" s="402"/>
      <c r="U81" s="138"/>
      <c r="V81" s="218"/>
      <c r="W81" s="138"/>
      <c r="X81" s="138"/>
      <c r="Y81" s="138"/>
      <c r="Z81" s="138"/>
      <c r="AA81" s="138"/>
      <c r="AB81" s="138"/>
      <c r="AC81" s="277"/>
      <c r="AD81" s="138"/>
      <c r="AE81" s="217"/>
      <c r="AF81" s="127"/>
      <c r="AG81" s="127"/>
      <c r="AH81" s="136"/>
      <c r="AI81" s="127"/>
      <c r="AJ81" s="127"/>
      <c r="AK81" s="127"/>
      <c r="AL81" s="127"/>
      <c r="AM81" s="137"/>
      <c r="AN81" s="122"/>
      <c r="AO81" s="118"/>
      <c r="AP81" s="138"/>
      <c r="AQ81" s="138"/>
      <c r="AR81" s="402"/>
      <c r="AS81" s="218"/>
      <c r="AT81" s="138"/>
      <c r="AU81" s="217"/>
      <c r="AV81" s="217"/>
      <c r="AW81" s="217"/>
      <c r="AX81" s="217"/>
      <c r="AY81" s="217"/>
      <c r="AZ81" s="217"/>
      <c r="BA81" s="217"/>
      <c r="BB81" s="217"/>
      <c r="BC81" s="149"/>
      <c r="BD81" s="446"/>
      <c r="BE81" s="127"/>
      <c r="BF81" s="127"/>
      <c r="BG81" s="127"/>
    </row>
    <row r="82" spans="2:59">
      <c r="B82" s="527" t="s">
        <v>246</v>
      </c>
      <c r="C82" s="1017" t="s">
        <v>10</v>
      </c>
      <c r="D82" s="1380">
        <v>70</v>
      </c>
      <c r="E82" s="2408">
        <v>3.6880000000000002</v>
      </c>
      <c r="F82" s="1576">
        <v>0.49</v>
      </c>
      <c r="G82" s="1576">
        <v>26.56</v>
      </c>
      <c r="H82" s="1126">
        <v>125.402</v>
      </c>
      <c r="I82" s="2724">
        <v>18</v>
      </c>
      <c r="J82" s="1478" t="s">
        <v>9</v>
      </c>
      <c r="O82" s="143"/>
      <c r="P82" s="148"/>
      <c r="Q82" s="122"/>
      <c r="R82" s="143"/>
      <c r="S82" s="126"/>
      <c r="T82" s="126"/>
      <c r="U82" s="126"/>
      <c r="V82" s="254"/>
      <c r="W82" s="126"/>
      <c r="X82" s="126"/>
      <c r="Y82" s="126"/>
      <c r="Z82" s="126"/>
      <c r="AA82" s="126"/>
      <c r="AB82" s="268"/>
      <c r="AC82" s="126"/>
      <c r="AD82" s="126"/>
      <c r="AE82" s="125"/>
      <c r="AF82" s="127"/>
      <c r="AG82" s="127"/>
      <c r="AH82" s="136"/>
      <c r="AI82" s="127"/>
      <c r="AJ82" s="127"/>
      <c r="AK82" s="127"/>
      <c r="AL82" s="121"/>
      <c r="AM82" s="137"/>
      <c r="AN82" s="122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2"/>
      <c r="BD82" s="446"/>
      <c r="BE82" s="127"/>
      <c r="BF82" s="127"/>
      <c r="BG82" s="127"/>
    </row>
    <row r="83" spans="2:59" ht="15.75" thickBot="1">
      <c r="B83" s="100"/>
      <c r="C83" s="1040" t="s">
        <v>643</v>
      </c>
      <c r="D83" s="1482">
        <v>40</v>
      </c>
      <c r="E83" s="396">
        <v>2.2599999999999998</v>
      </c>
      <c r="F83" s="398">
        <v>0.48</v>
      </c>
      <c r="G83" s="398">
        <v>16.739999999999998</v>
      </c>
      <c r="H83" s="1603">
        <v>80.319999999999993</v>
      </c>
      <c r="I83" s="2725">
        <v>19</v>
      </c>
      <c r="J83" s="1478" t="s">
        <v>9</v>
      </c>
      <c r="O83" s="636"/>
      <c r="P83" s="137"/>
      <c r="Q83" s="122"/>
      <c r="R83" s="121"/>
      <c r="S83" s="660"/>
      <c r="T83" s="660"/>
      <c r="U83" s="660"/>
      <c r="V83" s="660"/>
      <c r="W83" s="660"/>
      <c r="X83" s="660"/>
      <c r="Y83" s="661"/>
      <c r="Z83" s="660"/>
      <c r="AA83" s="661"/>
      <c r="AB83" s="661"/>
      <c r="AC83" s="660"/>
      <c r="AD83" s="660"/>
      <c r="AE83" s="660"/>
      <c r="AF83" s="127"/>
      <c r="AG83" s="148"/>
      <c r="AH83" s="215"/>
      <c r="AI83" s="127"/>
      <c r="AJ83" s="127"/>
      <c r="AK83" s="127"/>
      <c r="AL83" s="127"/>
      <c r="AM83" s="137"/>
      <c r="AN83" s="122"/>
      <c r="AO83" s="118"/>
      <c r="AP83" s="138"/>
      <c r="AQ83" s="138"/>
      <c r="AR83" s="138"/>
      <c r="AS83" s="218"/>
      <c r="AT83" s="138"/>
      <c r="AU83" s="138"/>
      <c r="AV83" s="138"/>
      <c r="AW83" s="138"/>
      <c r="AX83" s="138"/>
      <c r="AY83" s="138"/>
      <c r="AZ83" s="138"/>
      <c r="BA83" s="138"/>
      <c r="BB83" s="217"/>
      <c r="BC83" s="149"/>
      <c r="BD83" s="446"/>
      <c r="BE83" s="127"/>
      <c r="BF83" s="127"/>
      <c r="BG83" s="127"/>
    </row>
    <row r="84" spans="2:59" ht="17.25" customHeight="1">
      <c r="B84" s="533" t="s">
        <v>247</v>
      </c>
      <c r="C84" s="438"/>
      <c r="D84" s="215">
        <f>D77+D78+D79+D81+D82+D83+90+30</f>
        <v>940</v>
      </c>
      <c r="E84" s="1499">
        <f>SUM(E77:E83)</f>
        <v>32.750599999999999</v>
      </c>
      <c r="F84" s="1124">
        <f>SUM(F77:F83)</f>
        <v>32.757999999999996</v>
      </c>
      <c r="G84" s="1500">
        <f>SUM(G77:G83)</f>
        <v>133.02539999999999</v>
      </c>
      <c r="H84" s="2496">
        <f>SUM(H77:H83)</f>
        <v>952.48099999999999</v>
      </c>
      <c r="I84" s="1572" t="s">
        <v>449</v>
      </c>
      <c r="J84" s="1486" t="s">
        <v>259</v>
      </c>
      <c r="O84" s="143"/>
      <c r="P84" s="137"/>
      <c r="Q84" s="122"/>
      <c r="R84" s="127"/>
      <c r="S84" s="442"/>
      <c r="T84" s="442"/>
      <c r="U84" s="442"/>
      <c r="V84" s="442"/>
      <c r="W84" s="662"/>
      <c r="X84" s="442"/>
      <c r="Y84" s="442"/>
      <c r="Z84" s="442"/>
      <c r="AA84" s="437"/>
      <c r="AB84" s="437"/>
      <c r="AC84" s="442"/>
      <c r="AD84" s="442"/>
      <c r="AE84" s="443"/>
      <c r="AF84" s="127"/>
      <c r="AG84" s="453"/>
      <c r="AH84" s="122"/>
      <c r="AI84" s="401"/>
      <c r="AJ84" s="127"/>
      <c r="AK84" s="127"/>
      <c r="AL84" s="127"/>
      <c r="AM84" s="137"/>
      <c r="AN84" s="122"/>
      <c r="AO84" s="118"/>
      <c r="AP84" s="138"/>
      <c r="AQ84" s="138"/>
      <c r="AR84" s="138"/>
      <c r="AS84" s="218"/>
      <c r="AT84" s="138"/>
      <c r="AU84" s="138"/>
      <c r="AV84" s="138"/>
      <c r="AW84" s="138"/>
      <c r="AX84" s="138"/>
      <c r="AY84" s="138"/>
      <c r="AZ84" s="138"/>
      <c r="BA84" s="138"/>
      <c r="BB84" s="217"/>
      <c r="BC84" s="149"/>
      <c r="BD84" s="446"/>
      <c r="BE84" s="127"/>
      <c r="BF84" s="127"/>
      <c r="BG84" s="127"/>
    </row>
    <row r="85" spans="2:59" ht="16.5" customHeight="1">
      <c r="B85" s="487"/>
      <c r="C85" s="2145" t="s">
        <v>11</v>
      </c>
      <c r="D85" s="2150">
        <v>0.35</v>
      </c>
      <c r="E85" s="2147">
        <v>31.5</v>
      </c>
      <c r="F85" s="2148">
        <v>32.200000000000003</v>
      </c>
      <c r="G85" s="2148">
        <v>134.05000000000001</v>
      </c>
      <c r="H85" s="2149">
        <v>952</v>
      </c>
      <c r="I85" s="853">
        <f>H85-H84</f>
        <v>-0.48099999999999454</v>
      </c>
      <c r="J85" s="2073" t="s">
        <v>658</v>
      </c>
      <c r="O85" s="143"/>
      <c r="P85" s="143"/>
      <c r="Q85" s="657"/>
      <c r="R85" s="143"/>
      <c r="S85" s="143"/>
      <c r="T85" s="143"/>
      <c r="U85" s="143"/>
      <c r="V85" s="143"/>
      <c r="W85" s="143"/>
      <c r="X85" s="143"/>
      <c r="Y85" s="143"/>
      <c r="Z85" s="143"/>
      <c r="AA85" s="143"/>
      <c r="AB85" s="143"/>
      <c r="AC85" s="143"/>
      <c r="AD85" s="143"/>
      <c r="AE85" s="127"/>
      <c r="AF85" s="127"/>
      <c r="AG85" s="663"/>
      <c r="AH85" s="122"/>
      <c r="AI85" s="118"/>
      <c r="AJ85" s="127"/>
      <c r="AK85" s="127"/>
      <c r="AL85" s="446"/>
      <c r="AM85" s="127"/>
      <c r="AN85" s="215"/>
      <c r="AO85" s="127"/>
      <c r="AP85" s="138"/>
      <c r="AQ85" s="138"/>
      <c r="AR85" s="138"/>
      <c r="AS85" s="218"/>
      <c r="AT85" s="138"/>
      <c r="AU85" s="138"/>
      <c r="AV85" s="138"/>
      <c r="AW85" s="138"/>
      <c r="AX85" s="138"/>
      <c r="AY85" s="138"/>
      <c r="AZ85" s="138"/>
      <c r="BA85" s="138"/>
      <c r="BB85" s="217"/>
      <c r="BC85" s="149"/>
      <c r="BD85" s="446"/>
      <c r="BE85" s="127"/>
      <c r="BF85" s="127"/>
      <c r="BG85" s="127"/>
    </row>
    <row r="86" spans="2:59" ht="15" customHeight="1" thickBot="1">
      <c r="B86" s="292"/>
      <c r="C86" s="1176" t="s">
        <v>654</v>
      </c>
      <c r="D86" s="2142"/>
      <c r="E86" s="2494">
        <f>(E84*100/E96)-35</f>
        <v>1.3895555555555532</v>
      </c>
      <c r="F86" s="556">
        <f t="shared" ref="F86:H86" si="1">(F84*100/F96)-35</f>
        <v>0.60652173913042873</v>
      </c>
      <c r="G86" s="556">
        <f t="shared" si="1"/>
        <v>-0.26751958224543415</v>
      </c>
      <c r="H86" s="2495">
        <f t="shared" si="1"/>
        <v>1.7683823529416998E-2</v>
      </c>
      <c r="I86" s="2143"/>
      <c r="J86" s="2144"/>
      <c r="O86" s="143"/>
      <c r="P86" s="180"/>
      <c r="Q86" s="438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27"/>
      <c r="AF86" s="127"/>
      <c r="AG86" s="140"/>
      <c r="AH86" s="122"/>
      <c r="AI86" s="118"/>
      <c r="AJ86" s="121"/>
      <c r="AK86" s="121"/>
      <c r="AL86" s="121"/>
      <c r="AM86" s="139"/>
      <c r="AN86" s="122"/>
      <c r="AO86" s="118"/>
      <c r="AP86" s="138"/>
      <c r="AQ86" s="138"/>
      <c r="AR86" s="138"/>
      <c r="AS86" s="218"/>
      <c r="AT86" s="138"/>
      <c r="AU86" s="138"/>
      <c r="AV86" s="402"/>
      <c r="AW86" s="138"/>
      <c r="AX86" s="138"/>
      <c r="AY86" s="138"/>
      <c r="AZ86" s="138"/>
      <c r="BA86" s="138"/>
      <c r="BB86" s="217"/>
      <c r="BC86" s="149"/>
      <c r="BD86" s="446"/>
      <c r="BE86" s="127"/>
      <c r="BF86" s="127"/>
      <c r="BG86" s="127"/>
    </row>
    <row r="87" spans="2:59" ht="13.5" customHeight="1">
      <c r="B87" s="518" t="s">
        <v>244</v>
      </c>
      <c r="C87" s="411" t="s">
        <v>303</v>
      </c>
      <c r="D87" s="936"/>
      <c r="E87" s="1487"/>
      <c r="F87" s="1488"/>
      <c r="G87" s="1488"/>
      <c r="H87" s="1501"/>
      <c r="I87" s="1502"/>
      <c r="J87" s="1489"/>
      <c r="O87" s="116"/>
      <c r="P87" s="143"/>
      <c r="Q87" s="441"/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27"/>
      <c r="AF87" s="127"/>
      <c r="AG87" s="127"/>
      <c r="AH87" s="127"/>
      <c r="AI87" s="127"/>
      <c r="AJ87" s="121"/>
      <c r="AK87" s="121"/>
      <c r="AL87" s="121"/>
      <c r="AM87" s="214"/>
      <c r="AN87" s="126"/>
      <c r="AO87" s="116"/>
      <c r="AP87" s="138"/>
      <c r="AQ87" s="138"/>
      <c r="AR87" s="138"/>
      <c r="AS87" s="218"/>
      <c r="AT87" s="138"/>
      <c r="AU87" s="138"/>
      <c r="AV87" s="402"/>
      <c r="AW87" s="138"/>
      <c r="AX87" s="138"/>
      <c r="AY87" s="138"/>
      <c r="AZ87" s="138"/>
      <c r="BA87" s="138"/>
      <c r="BB87" s="217"/>
      <c r="BC87" s="149"/>
      <c r="BD87" s="446"/>
      <c r="BE87" s="127"/>
      <c r="BF87" s="127"/>
      <c r="BG87" s="127"/>
    </row>
    <row r="88" spans="2:59" ht="12.75" customHeight="1">
      <c r="B88" s="521" t="s">
        <v>245</v>
      </c>
      <c r="C88" s="925" t="s">
        <v>13</v>
      </c>
      <c r="D88" s="1380">
        <v>200</v>
      </c>
      <c r="E88" s="2400">
        <v>0.2</v>
      </c>
      <c r="F88" s="395">
        <v>0</v>
      </c>
      <c r="G88" s="395">
        <v>6.5</v>
      </c>
      <c r="H88" s="1603">
        <v>26.8</v>
      </c>
      <c r="I88" s="1474">
        <v>73</v>
      </c>
      <c r="J88" s="1475" t="s">
        <v>613</v>
      </c>
      <c r="O88" s="143"/>
      <c r="P88" s="118"/>
      <c r="Q88" s="127"/>
      <c r="R88" s="446"/>
      <c r="S88" s="149"/>
      <c r="T88" s="149"/>
      <c r="U88" s="149"/>
      <c r="V88" s="252"/>
      <c r="W88" s="252"/>
      <c r="X88" s="645"/>
      <c r="Y88" s="149"/>
      <c r="Z88" s="149"/>
      <c r="AA88" s="252"/>
      <c r="AB88" s="149"/>
      <c r="AC88" s="149"/>
      <c r="AD88" s="149"/>
      <c r="AE88" s="149"/>
      <c r="AF88" s="127"/>
      <c r="AG88" s="127"/>
      <c r="AH88" s="127"/>
      <c r="AI88" s="127"/>
      <c r="AJ88" s="118"/>
      <c r="AK88" s="118"/>
      <c r="AL88" s="118"/>
      <c r="AM88" s="180"/>
      <c r="AN88" s="122"/>
      <c r="AO88" s="118"/>
      <c r="AP88" s="138"/>
      <c r="AQ88" s="402"/>
      <c r="AR88" s="138"/>
      <c r="AS88" s="218"/>
      <c r="AT88" s="138"/>
      <c r="AU88" s="138"/>
      <c r="AV88" s="138"/>
      <c r="AW88" s="138"/>
      <c r="AX88" s="138"/>
      <c r="AY88" s="138"/>
      <c r="AZ88" s="277"/>
      <c r="BA88" s="138"/>
      <c r="BB88" s="217"/>
      <c r="BC88" s="149"/>
      <c r="BD88" s="446"/>
      <c r="BE88" s="127"/>
      <c r="BF88" s="127"/>
      <c r="BG88" s="127"/>
    </row>
    <row r="89" spans="2:59" ht="16.5" customHeight="1">
      <c r="B89" s="523" t="s">
        <v>12</v>
      </c>
      <c r="C89" s="306" t="s">
        <v>666</v>
      </c>
      <c r="D89" s="1380" t="s">
        <v>670</v>
      </c>
      <c r="E89" s="2400">
        <v>5.3440000000000003</v>
      </c>
      <c r="F89" s="395">
        <v>4.6449999999999996</v>
      </c>
      <c r="G89" s="390">
        <v>14.28</v>
      </c>
      <c r="H89" s="1126">
        <v>120.301</v>
      </c>
      <c r="I89" s="1490">
        <v>16</v>
      </c>
      <c r="J89" s="1493" t="s">
        <v>911</v>
      </c>
      <c r="K89" s="31"/>
      <c r="O89" s="143"/>
      <c r="P89" s="127"/>
      <c r="Q89" s="658"/>
      <c r="R89" s="446"/>
      <c r="S89" s="446"/>
      <c r="T89" s="446"/>
      <c r="U89" s="446"/>
      <c r="V89" s="446"/>
      <c r="W89" s="446"/>
      <c r="X89" s="446"/>
      <c r="Y89" s="446"/>
      <c r="Z89" s="446"/>
      <c r="AA89" s="446"/>
      <c r="AB89" s="446"/>
      <c r="AC89" s="446"/>
      <c r="AD89" s="446"/>
      <c r="AE89" s="446"/>
      <c r="AF89" s="127"/>
      <c r="AG89" s="127"/>
      <c r="AH89" s="127"/>
      <c r="AI89" s="127"/>
      <c r="AJ89" s="121"/>
      <c r="AK89" s="121"/>
      <c r="AL89" s="121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  <c r="BA89" s="127"/>
      <c r="BB89" s="127"/>
      <c r="BC89" s="149"/>
      <c r="BD89" s="446"/>
      <c r="BE89" s="127"/>
      <c r="BF89" s="127"/>
      <c r="BG89" s="127"/>
    </row>
    <row r="90" spans="2:59" ht="16.5" customHeight="1" thickBot="1">
      <c r="B90" s="527" t="s">
        <v>246</v>
      </c>
      <c r="C90" s="941" t="s">
        <v>731</v>
      </c>
      <c r="D90" s="1482">
        <v>110</v>
      </c>
      <c r="E90" s="555">
        <v>1.98</v>
      </c>
      <c r="F90" s="556">
        <v>4.3289999999999997</v>
      </c>
      <c r="G90" s="556">
        <v>18.913</v>
      </c>
      <c r="H90" s="1121">
        <v>122.533</v>
      </c>
      <c r="I90" s="1483">
        <v>70</v>
      </c>
      <c r="J90" s="517" t="s">
        <v>728</v>
      </c>
      <c r="O90" s="143"/>
      <c r="P90" s="143"/>
      <c r="Q90" s="127"/>
      <c r="R90" s="127"/>
      <c r="X90" s="143"/>
      <c r="Y90" s="143"/>
      <c r="Z90" s="143"/>
      <c r="AA90" s="143"/>
      <c r="AB90" s="143"/>
      <c r="AC90" s="143"/>
      <c r="AD90" s="143"/>
      <c r="AE90" s="127"/>
      <c r="AF90" s="127"/>
      <c r="AG90" s="127"/>
      <c r="AH90" s="127"/>
      <c r="AI90" s="127"/>
      <c r="AJ90" s="121"/>
      <c r="AK90" s="121"/>
      <c r="AL90" s="121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  <c r="BA90" s="127"/>
      <c r="BB90" s="127"/>
      <c r="BC90" s="127"/>
      <c r="BD90" s="446"/>
      <c r="BE90" s="127"/>
      <c r="BF90" s="127"/>
      <c r="BG90" s="127"/>
    </row>
    <row r="91" spans="2:59" ht="16.5" customHeight="1">
      <c r="B91" s="533" t="s">
        <v>330</v>
      </c>
      <c r="C91" s="1498"/>
      <c r="D91" s="215">
        <f>D88+D90+15+35</f>
        <v>360</v>
      </c>
      <c r="E91" s="1499">
        <f>SUM(E88:E90)</f>
        <v>7.5240000000000009</v>
      </c>
      <c r="F91" s="1124">
        <f>SUM(F88:F90)</f>
        <v>8.9740000000000002</v>
      </c>
      <c r="G91" s="1500">
        <f>SUM(G88:G90)</f>
        <v>39.692999999999998</v>
      </c>
      <c r="H91" s="2496">
        <f>SUM(H88:H90)</f>
        <v>269.63400000000001</v>
      </c>
      <c r="I91" s="1572" t="s">
        <v>449</v>
      </c>
      <c r="J91" s="1486" t="s">
        <v>259</v>
      </c>
      <c r="O91" s="143"/>
      <c r="P91" s="643"/>
      <c r="Q91" s="446"/>
      <c r="R91" s="118"/>
      <c r="S91" s="138"/>
      <c r="T91" s="138"/>
      <c r="U91" s="138"/>
      <c r="V91" s="218"/>
      <c r="W91" s="400"/>
      <c r="X91" s="400"/>
      <c r="Y91" s="400"/>
      <c r="Z91" s="400"/>
      <c r="AA91" s="138"/>
      <c r="AB91" s="277"/>
      <c r="AC91" s="138"/>
      <c r="AD91" s="138"/>
      <c r="AE91" s="217"/>
      <c r="AF91" s="141"/>
      <c r="AG91" s="127"/>
      <c r="AH91" s="127"/>
      <c r="AI91" s="127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7"/>
      <c r="AU91" s="127"/>
      <c r="AV91" s="127"/>
      <c r="AW91" s="127"/>
      <c r="AX91" s="121"/>
      <c r="AY91" s="121"/>
      <c r="AZ91" s="127"/>
      <c r="BA91" s="127"/>
      <c r="BB91" s="149"/>
      <c r="BC91" s="149"/>
      <c r="BD91" s="446"/>
      <c r="BE91" s="127"/>
      <c r="BF91" s="127"/>
      <c r="BG91" s="127"/>
    </row>
    <row r="92" spans="2:59" ht="17.25" customHeight="1">
      <c r="B92" s="487"/>
      <c r="C92" s="2145" t="s">
        <v>11</v>
      </c>
      <c r="D92" s="2150">
        <v>0.1</v>
      </c>
      <c r="E92" s="2147">
        <v>9</v>
      </c>
      <c r="F92" s="2148">
        <v>9.1999999999999993</v>
      </c>
      <c r="G92" s="2148">
        <v>38.299999999999997</v>
      </c>
      <c r="H92" s="2149">
        <v>272</v>
      </c>
      <c r="I92" s="853">
        <f>H92-H91</f>
        <v>2.3659999999999854</v>
      </c>
      <c r="J92" s="2073" t="s">
        <v>658</v>
      </c>
      <c r="O92" s="143"/>
      <c r="P92" s="127"/>
      <c r="Q92" s="127"/>
      <c r="R92" s="116"/>
      <c r="S92" s="217"/>
      <c r="T92" s="435"/>
      <c r="U92" s="217"/>
      <c r="V92" s="218"/>
      <c r="W92" s="217"/>
      <c r="X92" s="217"/>
      <c r="Y92" s="181"/>
      <c r="Z92" s="435"/>
      <c r="AA92" s="217"/>
      <c r="AB92" s="181"/>
      <c r="AC92" s="217"/>
      <c r="AD92" s="659"/>
      <c r="AE92" s="217"/>
      <c r="AF92" s="137"/>
      <c r="AG92" s="453"/>
      <c r="AH92" s="126"/>
      <c r="AI92" s="189"/>
      <c r="AJ92" s="218"/>
      <c r="AK92" s="138"/>
      <c r="AL92" s="138"/>
      <c r="AM92" s="138"/>
      <c r="AN92" s="138"/>
      <c r="AO92" s="138"/>
      <c r="AP92" s="138"/>
      <c r="AQ92" s="138"/>
      <c r="AR92" s="138"/>
      <c r="AS92" s="127"/>
      <c r="AT92" s="127"/>
      <c r="AU92" s="127"/>
      <c r="AV92" s="127"/>
      <c r="AW92" s="127"/>
      <c r="AX92" s="226"/>
      <c r="AY92" s="121"/>
      <c r="AZ92" s="127"/>
      <c r="BA92" s="127"/>
      <c r="BB92" s="122"/>
      <c r="BC92" s="122"/>
      <c r="BD92" s="121"/>
      <c r="BE92" s="127"/>
      <c r="BF92" s="127"/>
      <c r="BG92" s="127"/>
    </row>
    <row r="93" spans="2:59" ht="15" customHeight="1" thickBot="1">
      <c r="B93" s="292"/>
      <c r="C93" s="1176" t="s">
        <v>654</v>
      </c>
      <c r="D93" s="2142"/>
      <c r="E93" s="2494">
        <f>(E91*100/E96)-10</f>
        <v>-1.6399999999999988</v>
      </c>
      <c r="F93" s="556">
        <f t="shared" ref="F93:H93" si="2">(F91*100/F96)-10</f>
        <v>-0.24565217391304373</v>
      </c>
      <c r="G93" s="556">
        <f t="shared" si="2"/>
        <v>0.36370757180156588</v>
      </c>
      <c r="H93" s="2495">
        <f t="shared" si="2"/>
        <v>-8.6985294117646106E-2</v>
      </c>
      <c r="I93" s="2143"/>
      <c r="J93" s="2144"/>
      <c r="O93" s="143"/>
      <c r="P93" s="137"/>
      <c r="Q93" s="215"/>
      <c r="R93" s="121"/>
      <c r="S93" s="138"/>
      <c r="T93" s="138"/>
      <c r="U93" s="402"/>
      <c r="V93" s="218"/>
      <c r="W93" s="138"/>
      <c r="X93" s="217"/>
      <c r="Y93" s="217"/>
      <c r="Z93" s="217"/>
      <c r="AA93" s="217"/>
      <c r="AB93" s="217"/>
      <c r="AC93" s="217"/>
      <c r="AD93" s="217"/>
      <c r="AE93" s="217"/>
      <c r="AF93" s="121"/>
      <c r="AG93" s="140"/>
      <c r="AH93" s="122"/>
      <c r="AI93" s="116"/>
      <c r="AJ93" s="220"/>
      <c r="AK93" s="220"/>
      <c r="AL93" s="220"/>
      <c r="AM93" s="220"/>
      <c r="AN93" s="220"/>
      <c r="AO93" s="220"/>
      <c r="AP93" s="220"/>
      <c r="AQ93" s="220"/>
      <c r="AR93" s="220"/>
      <c r="AS93" s="127"/>
      <c r="AT93" s="127"/>
      <c r="AU93" s="127"/>
      <c r="AV93" s="127"/>
      <c r="AW93" s="127"/>
      <c r="AX93" s="226"/>
      <c r="AY93" s="121"/>
      <c r="AZ93" s="127"/>
      <c r="BA93" s="127"/>
      <c r="BB93" s="122"/>
      <c r="BC93" s="122"/>
      <c r="BD93" s="446"/>
      <c r="BE93" s="127"/>
      <c r="BF93" s="127"/>
      <c r="BG93" s="127"/>
    </row>
    <row r="94" spans="2:59" ht="15.75" customHeight="1" thickBot="1">
      <c r="O94" s="143"/>
      <c r="P94" s="137"/>
      <c r="Q94" s="122"/>
      <c r="R94" s="118"/>
      <c r="S94" s="138"/>
      <c r="T94" s="138"/>
      <c r="U94" s="138"/>
      <c r="V94" s="218"/>
      <c r="W94" s="636"/>
      <c r="X94" s="402"/>
      <c r="Y94" s="402"/>
      <c r="Z94" s="402"/>
      <c r="AA94" s="402"/>
      <c r="AB94" s="402"/>
      <c r="AC94" s="402"/>
      <c r="AD94" s="402"/>
      <c r="AE94" s="217"/>
      <c r="AF94" s="137"/>
      <c r="AG94" s="663"/>
      <c r="AH94" s="122"/>
      <c r="AI94" s="118"/>
      <c r="AJ94" s="220"/>
      <c r="AK94" s="220"/>
      <c r="AL94" s="220"/>
      <c r="AM94" s="220"/>
      <c r="AN94" s="220"/>
      <c r="AO94" s="220"/>
      <c r="AP94" s="220"/>
      <c r="AQ94" s="220"/>
      <c r="AR94" s="220"/>
      <c r="AS94" s="220"/>
      <c r="AT94" s="127"/>
      <c r="AU94" s="127"/>
      <c r="AV94" s="127"/>
      <c r="AW94" s="127"/>
      <c r="AX94" s="121"/>
      <c r="AY94" s="121"/>
      <c r="AZ94" s="127"/>
      <c r="BA94" s="127"/>
      <c r="BB94" s="149"/>
      <c r="BC94" s="149"/>
      <c r="BD94" s="446"/>
      <c r="BE94" s="127"/>
      <c r="BF94" s="127"/>
      <c r="BG94" s="127"/>
    </row>
    <row r="95" spans="2:59" ht="16.5" customHeight="1">
      <c r="B95" s="2124"/>
      <c r="C95" s="2125"/>
      <c r="D95" s="2126"/>
      <c r="E95" s="2141" t="s">
        <v>6</v>
      </c>
      <c r="F95" s="2140" t="s">
        <v>7</v>
      </c>
      <c r="G95" s="2140" t="s">
        <v>8</v>
      </c>
      <c r="H95" s="2129" t="s">
        <v>673</v>
      </c>
      <c r="I95" s="2130"/>
      <c r="J95" s="2126"/>
      <c r="O95" s="143"/>
      <c r="P95" s="127"/>
      <c r="Q95" s="127"/>
      <c r="R95" s="127"/>
      <c r="Y95" s="138"/>
      <c r="Z95" s="138"/>
      <c r="AA95" s="138"/>
      <c r="AB95" s="138"/>
      <c r="AC95" s="138"/>
      <c r="AD95" s="138"/>
      <c r="AE95" s="217"/>
      <c r="AF95" s="137"/>
      <c r="AG95" s="217"/>
      <c r="AH95" s="217"/>
      <c r="AI95" s="217"/>
      <c r="AJ95" s="218"/>
      <c r="AK95" s="217"/>
      <c r="AL95" s="217"/>
      <c r="AM95" s="217"/>
      <c r="AN95" s="217"/>
      <c r="AO95" s="217"/>
      <c r="AP95" s="217"/>
      <c r="AQ95" s="217"/>
      <c r="AR95" s="217"/>
      <c r="AS95" s="217"/>
      <c r="AT95" s="127"/>
      <c r="AU95" s="127"/>
      <c r="AV95" s="127"/>
      <c r="AW95" s="127"/>
      <c r="AX95" s="121"/>
      <c r="AY95" s="121"/>
      <c r="AZ95" s="127"/>
      <c r="BA95" s="127"/>
      <c r="BB95" s="149"/>
      <c r="BC95" s="149"/>
      <c r="BD95" s="446"/>
      <c r="BE95" s="127"/>
      <c r="BF95" s="127"/>
      <c r="BG95" s="127"/>
    </row>
    <row r="96" spans="2:59" ht="17.25" customHeight="1" thickBot="1">
      <c r="B96" s="2131"/>
      <c r="C96" s="2132" t="s">
        <v>674</v>
      </c>
      <c r="D96" s="2133">
        <v>1</v>
      </c>
      <c r="E96" s="2134">
        <v>90</v>
      </c>
      <c r="F96" s="2135">
        <v>92</v>
      </c>
      <c r="G96" s="2136">
        <v>383</v>
      </c>
      <c r="H96" s="2137">
        <v>2720</v>
      </c>
      <c r="I96" s="2138" t="s">
        <v>675</v>
      </c>
      <c r="J96" s="2139"/>
      <c r="O96" s="143"/>
      <c r="P96" s="143"/>
      <c r="Q96" s="127"/>
      <c r="R96" s="127"/>
      <c r="Z96" s="138"/>
      <c r="AA96" s="138"/>
      <c r="AB96" s="138"/>
      <c r="AC96" s="138"/>
      <c r="AD96" s="138"/>
      <c r="AE96" s="217"/>
      <c r="AF96" s="13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1"/>
      <c r="AY96" s="121"/>
      <c r="AZ96" s="127"/>
      <c r="BA96" s="127"/>
      <c r="BB96" s="188"/>
      <c r="BC96" s="149"/>
      <c r="BD96" s="446"/>
      <c r="BE96" s="127"/>
      <c r="BF96" s="127"/>
      <c r="BG96" s="127"/>
    </row>
    <row r="97" spans="2:59" ht="14.25" customHeight="1" thickBot="1">
      <c r="K97" s="31"/>
      <c r="O97" s="143"/>
      <c r="P97" s="143"/>
      <c r="Q97" s="122"/>
      <c r="R97" s="143"/>
      <c r="S97" s="126"/>
      <c r="T97" s="126"/>
      <c r="U97" s="126"/>
      <c r="V97" s="254"/>
      <c r="W97" s="126"/>
      <c r="X97" s="126"/>
      <c r="Y97" s="126"/>
      <c r="Z97" s="126"/>
      <c r="AA97" s="126"/>
      <c r="AB97" s="268"/>
      <c r="AC97" s="126"/>
      <c r="AD97" s="126"/>
      <c r="AE97" s="116"/>
      <c r="AF97" s="141"/>
      <c r="AG97" s="245"/>
      <c r="AH97" s="245"/>
      <c r="AI97" s="245"/>
      <c r="AJ97" s="228"/>
      <c r="AK97" s="641"/>
      <c r="AL97" s="245"/>
      <c r="AM97" s="228"/>
      <c r="AN97" s="228"/>
      <c r="AO97" s="245"/>
      <c r="AP97" s="642"/>
      <c r="AQ97" s="245"/>
      <c r="AR97" s="245"/>
      <c r="AS97" s="127"/>
      <c r="AT97" s="226"/>
      <c r="AU97" s="127"/>
      <c r="AV97" s="127"/>
      <c r="AW97" s="127"/>
      <c r="AX97" s="121"/>
      <c r="AY97" s="121"/>
      <c r="AZ97" s="127"/>
      <c r="BA97" s="127"/>
      <c r="BB97" s="149"/>
      <c r="BC97" s="149"/>
      <c r="BD97" s="446"/>
      <c r="BE97" s="127"/>
      <c r="BF97" s="127"/>
      <c r="BG97" s="127"/>
    </row>
    <row r="98" spans="2:59" ht="14.25" customHeight="1">
      <c r="B98" s="968"/>
      <c r="C98" s="1498" t="s">
        <v>448</v>
      </c>
      <c r="D98" s="848"/>
      <c r="E98" s="1504">
        <f>E73+E84</f>
        <v>55.432600000000001</v>
      </c>
      <c r="F98" s="1505">
        <f>F73+F84</f>
        <v>56.119</v>
      </c>
      <c r="G98" s="1505">
        <f>G73+G84</f>
        <v>227.03339999999997</v>
      </c>
      <c r="H98" s="1506">
        <f>H73+H84</f>
        <v>1632.2200000000003</v>
      </c>
      <c r="I98" s="1507" t="s">
        <v>449</v>
      </c>
      <c r="J98" s="1486" t="s">
        <v>259</v>
      </c>
      <c r="O98" s="143"/>
      <c r="P98" s="143"/>
      <c r="Q98" s="122"/>
      <c r="R98" s="127"/>
      <c r="S98" s="143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27"/>
      <c r="AF98" s="127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127"/>
      <c r="AT98" s="226"/>
      <c r="AU98" s="127"/>
      <c r="AV98" s="127"/>
      <c r="AW98" s="127"/>
      <c r="AX98" s="121"/>
      <c r="AY98" s="121"/>
      <c r="AZ98" s="127"/>
      <c r="BA98" s="127"/>
      <c r="BB98" s="149"/>
      <c r="BC98" s="149"/>
      <c r="BD98" s="446"/>
      <c r="BE98" s="127"/>
      <c r="BF98" s="127"/>
      <c r="BG98" s="127"/>
    </row>
    <row r="99" spans="2:59" ht="13.5" customHeight="1">
      <c r="B99" s="487"/>
      <c r="C99" s="2145" t="s">
        <v>11</v>
      </c>
      <c r="D99" s="2150">
        <v>0.6</v>
      </c>
      <c r="E99" s="2151">
        <v>54</v>
      </c>
      <c r="F99" s="2152">
        <v>55.2</v>
      </c>
      <c r="G99" s="2152">
        <v>229.8</v>
      </c>
      <c r="H99" s="2153">
        <v>1632</v>
      </c>
      <c r="I99" s="2154">
        <f>H99-H98</f>
        <v>-0.22000000000025466</v>
      </c>
      <c r="J99" s="2073" t="s">
        <v>658</v>
      </c>
      <c r="O99" s="143"/>
      <c r="P99" s="143"/>
      <c r="Q99" s="118"/>
      <c r="R99" s="401"/>
      <c r="S99" s="138"/>
      <c r="T99" s="138"/>
      <c r="U99" s="138"/>
      <c r="V99" s="218"/>
      <c r="W99" s="400"/>
      <c r="X99" s="400"/>
      <c r="Y99" s="400"/>
      <c r="Z99" s="400"/>
      <c r="AA99" s="138"/>
      <c r="AB99" s="277"/>
      <c r="AC99" s="138"/>
      <c r="AD99" s="138"/>
      <c r="AE99" s="147"/>
      <c r="AF99" s="145"/>
      <c r="AG99" s="127"/>
      <c r="AH99" s="127"/>
      <c r="AI99" s="127"/>
      <c r="AJ99" s="228"/>
      <c r="AK99" s="228"/>
      <c r="AL99" s="127"/>
      <c r="AM99" s="228"/>
      <c r="AN99" s="228"/>
      <c r="AO99" s="127"/>
      <c r="AP99" s="122"/>
      <c r="AQ99" s="127"/>
      <c r="AR99" s="127"/>
      <c r="AS99" s="127"/>
      <c r="AT99" s="121"/>
      <c r="AU99" s="127"/>
      <c r="AV99" s="127"/>
      <c r="AW99" s="127"/>
      <c r="AX99" s="252"/>
      <c r="AY99" s="252"/>
      <c r="AZ99" s="127"/>
      <c r="BA99" s="127"/>
      <c r="BB99" s="149"/>
      <c r="BC99" s="149"/>
      <c r="BD99" s="696"/>
      <c r="BE99" s="127"/>
      <c r="BF99" s="127"/>
      <c r="BG99" s="127"/>
    </row>
    <row r="100" spans="2:59" ht="15" customHeight="1" thickBot="1">
      <c r="B100" s="292"/>
      <c r="C100" s="1176" t="s">
        <v>654</v>
      </c>
      <c r="D100" s="2142"/>
      <c r="E100" s="2494">
        <f>(E98*100/E96)-60</f>
        <v>1.5917777777777786</v>
      </c>
      <c r="F100" s="556">
        <f t="shared" ref="F100:G100" si="3">(F98*100/F96)-60</f>
        <v>0.99891304347825383</v>
      </c>
      <c r="G100" s="556">
        <f t="shared" si="3"/>
        <v>-0.72234986945170476</v>
      </c>
      <c r="H100" s="2495">
        <f>(H98*100/H96)-60</f>
        <v>8.0882352941316071E-3</v>
      </c>
      <c r="I100" s="2143"/>
      <c r="J100" s="2144"/>
      <c r="O100" s="143"/>
      <c r="P100" s="143"/>
      <c r="Q100" s="657"/>
      <c r="R100" s="118"/>
      <c r="S100" s="138"/>
      <c r="T100" s="138"/>
      <c r="U100" s="138"/>
      <c r="V100" s="218"/>
      <c r="W100" s="138"/>
      <c r="X100" s="138"/>
      <c r="Y100" s="138"/>
      <c r="Z100" s="138"/>
      <c r="AA100" s="138"/>
      <c r="AB100" s="138"/>
      <c r="AC100" s="138"/>
      <c r="AD100" s="138"/>
      <c r="AE100" s="147"/>
      <c r="AF100" s="144"/>
      <c r="AG100" s="646"/>
      <c r="AH100" s="647"/>
      <c r="AI100" s="648"/>
      <c r="AJ100" s="649"/>
      <c r="AK100" s="650"/>
      <c r="AL100" s="650"/>
      <c r="AM100" s="650"/>
      <c r="AN100" s="650"/>
      <c r="AO100" s="650"/>
      <c r="AP100" s="650"/>
      <c r="AQ100" s="646"/>
      <c r="AR100" s="646"/>
      <c r="AS100" s="651"/>
      <c r="AT100" s="126"/>
      <c r="AU100" s="127"/>
      <c r="AV100" s="127"/>
      <c r="AW100" s="127"/>
      <c r="AX100" s="252"/>
      <c r="AY100" s="252"/>
      <c r="AZ100" s="127"/>
      <c r="BA100" s="127"/>
      <c r="BB100" s="149"/>
      <c r="BC100" s="149"/>
      <c r="BD100" s="446"/>
      <c r="BE100" s="127"/>
      <c r="BF100" s="127"/>
      <c r="BG100" s="127"/>
    </row>
    <row r="101" spans="2:59" ht="15" customHeight="1" thickBot="1">
      <c r="O101" s="143"/>
      <c r="P101" s="143"/>
      <c r="Q101" s="122"/>
      <c r="R101" s="118"/>
      <c r="S101" s="402"/>
      <c r="T101" s="402"/>
      <c r="U101" s="636"/>
      <c r="V101" s="218"/>
      <c r="W101" s="400"/>
      <c r="X101" s="400"/>
      <c r="Y101" s="400"/>
      <c r="Z101" s="400"/>
      <c r="AA101" s="138"/>
      <c r="AB101" s="277"/>
      <c r="AC101" s="138"/>
      <c r="AD101" s="138"/>
      <c r="AE101" s="435"/>
      <c r="AF101" s="137"/>
      <c r="AG101" s="257"/>
      <c r="AH101" s="257"/>
      <c r="AI101" s="257"/>
      <c r="AJ101" s="652"/>
      <c r="AK101" s="257"/>
      <c r="AL101" s="257"/>
      <c r="AM101" s="257"/>
      <c r="AN101" s="257"/>
      <c r="AO101" s="257"/>
      <c r="AP101" s="257"/>
      <c r="AQ101" s="257"/>
      <c r="AR101" s="257"/>
      <c r="AS101" s="257"/>
      <c r="AT101" s="121"/>
      <c r="AU101" s="127"/>
      <c r="AV101" s="127"/>
      <c r="AW101" s="127"/>
      <c r="AX101" s="121"/>
      <c r="AY101" s="121"/>
      <c r="AZ101" s="127"/>
      <c r="BA101" s="127"/>
      <c r="BB101" s="149"/>
      <c r="BC101" s="149"/>
      <c r="BD101" s="446"/>
      <c r="BE101" s="127"/>
      <c r="BF101" s="127"/>
      <c r="BG101" s="127"/>
    </row>
    <row r="102" spans="2:59" ht="13.5" customHeight="1">
      <c r="B102" s="968"/>
      <c r="C102" s="1498" t="s">
        <v>447</v>
      </c>
      <c r="D102" s="848"/>
      <c r="E102" s="1504">
        <f>E84+E91</f>
        <v>40.2746</v>
      </c>
      <c r="F102" s="1505">
        <f>F84+F91</f>
        <v>41.731999999999999</v>
      </c>
      <c r="G102" s="1505">
        <f>G84+G91</f>
        <v>172.71839999999997</v>
      </c>
      <c r="H102" s="1506">
        <f>H84+H91</f>
        <v>1222.115</v>
      </c>
      <c r="I102" s="1572" t="s">
        <v>449</v>
      </c>
      <c r="J102" s="1486" t="s">
        <v>259</v>
      </c>
      <c r="O102" s="143"/>
      <c r="P102" s="143"/>
      <c r="Q102" s="122"/>
      <c r="R102" s="118"/>
      <c r="S102" s="402"/>
      <c r="T102" s="402"/>
      <c r="U102" s="636"/>
      <c r="V102" s="218"/>
      <c r="W102" s="400"/>
      <c r="X102" s="400"/>
      <c r="Y102" s="400"/>
      <c r="Z102" s="400"/>
      <c r="AA102" s="138"/>
      <c r="AB102" s="277"/>
      <c r="AC102" s="138"/>
      <c r="AD102" s="138"/>
      <c r="AE102" s="435"/>
      <c r="AF102" s="137"/>
      <c r="AG102" s="217"/>
      <c r="AH102" s="435"/>
      <c r="AI102" s="217"/>
      <c r="AJ102" s="218"/>
      <c r="AK102" s="217"/>
      <c r="AL102" s="217"/>
      <c r="AM102" s="435"/>
      <c r="AN102" s="435"/>
      <c r="AO102" s="217"/>
      <c r="AP102" s="181"/>
      <c r="AQ102" s="217"/>
      <c r="AR102" s="217"/>
      <c r="AS102" s="217"/>
      <c r="AT102" s="127"/>
      <c r="AU102" s="127"/>
      <c r="AV102" s="127"/>
      <c r="AW102" s="127"/>
      <c r="AX102" s="252"/>
      <c r="AY102" s="252"/>
      <c r="AZ102" s="127"/>
      <c r="BA102" s="127"/>
      <c r="BB102" s="149"/>
      <c r="BC102" s="149"/>
      <c r="BD102" s="446"/>
      <c r="BE102" s="127"/>
      <c r="BF102" s="127"/>
      <c r="BG102" s="127"/>
    </row>
    <row r="103" spans="2:59" ht="17.25" customHeight="1">
      <c r="B103" s="487"/>
      <c r="C103" s="2145" t="s">
        <v>11</v>
      </c>
      <c r="D103" s="2150">
        <v>0.45</v>
      </c>
      <c r="E103" s="2147">
        <v>40.5</v>
      </c>
      <c r="F103" s="2148">
        <v>41.4</v>
      </c>
      <c r="G103" s="2148">
        <v>172.35</v>
      </c>
      <c r="H103" s="2149">
        <v>1224</v>
      </c>
      <c r="I103" s="853">
        <f>H103-H102</f>
        <v>1.8849999999999909</v>
      </c>
      <c r="J103" s="2073" t="s">
        <v>658</v>
      </c>
      <c r="O103" s="5"/>
      <c r="P103" s="5"/>
      <c r="Q103" s="122"/>
      <c r="R103" s="118"/>
      <c r="S103" s="138"/>
      <c r="T103" s="138"/>
      <c r="U103" s="138"/>
      <c r="V103" s="218"/>
      <c r="W103" s="138"/>
      <c r="X103" s="138"/>
      <c r="Y103" s="138"/>
      <c r="Z103" s="138"/>
      <c r="AA103" s="138"/>
      <c r="AB103" s="138"/>
      <c r="AC103" s="138"/>
      <c r="AD103" s="138"/>
      <c r="AE103" s="217"/>
      <c r="AF103" s="137"/>
      <c r="AG103" s="664"/>
      <c r="AH103" s="664"/>
      <c r="AI103" s="664"/>
      <c r="AJ103" s="664"/>
      <c r="AK103" s="664"/>
      <c r="AL103" s="664"/>
      <c r="AM103" s="665"/>
      <c r="AN103" s="664"/>
      <c r="AO103" s="665"/>
      <c r="AP103" s="665"/>
      <c r="AQ103" s="664"/>
      <c r="AR103" s="664"/>
      <c r="AS103" s="664"/>
      <c r="AT103" s="121"/>
      <c r="AU103" s="127"/>
      <c r="AV103" s="127"/>
      <c r="AW103" s="127"/>
      <c r="AX103" s="121"/>
      <c r="AY103" s="121"/>
      <c r="AZ103" s="127"/>
      <c r="BA103" s="127"/>
      <c r="BB103" s="331"/>
      <c r="BC103" s="149"/>
      <c r="BD103" s="446"/>
      <c r="BE103" s="127"/>
      <c r="BF103" s="127"/>
      <c r="BG103" s="127"/>
    </row>
    <row r="104" spans="2:59" ht="17.25" customHeight="1" thickBot="1">
      <c r="B104" s="292"/>
      <c r="C104" s="1176" t="s">
        <v>654</v>
      </c>
      <c r="D104" s="2142"/>
      <c r="E104" s="2494">
        <f>(E102*100/E96)-45</f>
        <v>-0.25044444444444736</v>
      </c>
      <c r="F104" s="556">
        <f t="shared" ref="F104:H104" si="4">(F102*100/F96)-45</f>
        <v>0.36086956521739211</v>
      </c>
      <c r="G104" s="556">
        <f t="shared" si="4"/>
        <v>9.6187989556128173E-2</v>
      </c>
      <c r="H104" s="2495">
        <f t="shared" si="4"/>
        <v>-6.9301470588236214E-2</v>
      </c>
      <c r="I104" s="2143"/>
      <c r="J104" s="2144"/>
      <c r="O104" s="5"/>
      <c r="P104" s="5"/>
      <c r="Q104" s="122"/>
      <c r="R104" s="118"/>
      <c r="S104" s="138"/>
      <c r="T104" s="138"/>
      <c r="U104" s="138"/>
      <c r="V104" s="218"/>
      <c r="W104" s="138"/>
      <c r="X104" s="138"/>
      <c r="Y104" s="138"/>
      <c r="Z104" s="138"/>
      <c r="AA104" s="138"/>
      <c r="AB104" s="138"/>
      <c r="AC104" s="138"/>
      <c r="AD104" s="138"/>
      <c r="AE104" s="217"/>
      <c r="AF104" s="13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1"/>
      <c r="AU104" s="127"/>
      <c r="AV104" s="127"/>
      <c r="AW104" s="127"/>
      <c r="AX104" s="121"/>
      <c r="AY104" s="121"/>
      <c r="AZ104" s="127"/>
      <c r="BA104" s="127"/>
      <c r="BB104" s="149"/>
      <c r="BC104" s="149"/>
      <c r="BD104" s="446"/>
      <c r="BE104" s="127"/>
      <c r="BF104" s="127"/>
      <c r="BG104" s="127"/>
    </row>
    <row r="105" spans="2:59" ht="18" customHeight="1" thickBot="1">
      <c r="O105" s="5"/>
      <c r="P105" s="5"/>
      <c r="Q105" s="122"/>
      <c r="R105" s="118"/>
      <c r="S105" s="138"/>
      <c r="T105" s="138"/>
      <c r="U105" s="138"/>
      <c r="V105" s="218"/>
      <c r="W105" s="138"/>
      <c r="X105" s="138"/>
      <c r="Y105" s="138"/>
      <c r="Z105" s="138"/>
      <c r="AA105" s="138"/>
      <c r="AB105" s="138"/>
      <c r="AC105" s="138"/>
      <c r="AD105" s="138"/>
      <c r="AE105" s="217"/>
      <c r="AF105" s="180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642"/>
      <c r="AQ105" s="127"/>
      <c r="AR105" s="642"/>
      <c r="AS105" s="127"/>
      <c r="AT105" s="121"/>
      <c r="AU105" s="127"/>
      <c r="AV105" s="127"/>
      <c r="AW105" s="127"/>
      <c r="AX105" s="121"/>
      <c r="AY105" s="121"/>
      <c r="AZ105" s="127"/>
      <c r="BA105" s="127"/>
      <c r="BB105" s="149"/>
      <c r="BC105" s="149"/>
      <c r="BD105" s="446"/>
      <c r="BE105" s="127"/>
      <c r="BF105" s="127"/>
      <c r="BG105" s="127"/>
    </row>
    <row r="106" spans="2:59" ht="15.75" customHeight="1">
      <c r="B106" s="968"/>
      <c r="C106" s="1498" t="s">
        <v>331</v>
      </c>
      <c r="D106" s="848"/>
      <c r="E106" s="1504">
        <f>E73+E84+E91</f>
        <v>62.956600000000002</v>
      </c>
      <c r="F106" s="1505">
        <f>F73+F84+F91</f>
        <v>65.093000000000004</v>
      </c>
      <c r="G106" s="1505">
        <f>G73+G84+G91</f>
        <v>266.72639999999996</v>
      </c>
      <c r="H106" s="1509">
        <f>H73+H84+H91</f>
        <v>1901.8540000000003</v>
      </c>
      <c r="I106" s="1572" t="s">
        <v>449</v>
      </c>
      <c r="J106" s="1486" t="s">
        <v>259</v>
      </c>
      <c r="O106" s="5"/>
      <c r="P106" s="5"/>
      <c r="Q106" s="122"/>
      <c r="R106" s="118"/>
      <c r="S106" s="138"/>
      <c r="T106" s="402"/>
      <c r="U106" s="138"/>
      <c r="V106" s="218"/>
      <c r="W106" s="138"/>
      <c r="X106" s="138"/>
      <c r="Y106" s="138"/>
      <c r="Z106" s="138"/>
      <c r="AA106" s="138"/>
      <c r="AB106" s="138"/>
      <c r="AC106" s="277"/>
      <c r="AD106" s="138"/>
      <c r="AE106" s="217"/>
      <c r="AF106" s="138"/>
      <c r="AG106" s="127"/>
      <c r="AH106" s="127"/>
      <c r="AI106" s="127"/>
      <c r="AJ106" s="666"/>
      <c r="AK106" s="127"/>
      <c r="AL106" s="127"/>
      <c r="AM106" s="127"/>
      <c r="AN106" s="127"/>
      <c r="AO106" s="127"/>
      <c r="AP106" s="127"/>
      <c r="AQ106" s="127"/>
      <c r="AR106" s="642"/>
      <c r="AS106" s="127"/>
      <c r="AT106" s="121"/>
      <c r="AU106" s="127"/>
      <c r="AV106" s="127"/>
      <c r="AW106" s="127"/>
      <c r="AX106" s="121"/>
      <c r="AY106" s="121"/>
      <c r="AZ106" s="127"/>
      <c r="BA106" s="127"/>
      <c r="BB106" s="149"/>
      <c r="BC106" s="149"/>
      <c r="BD106" s="446"/>
      <c r="BE106" s="127"/>
      <c r="BF106" s="127"/>
      <c r="BG106" s="127"/>
    </row>
    <row r="107" spans="2:59" ht="12.75" customHeight="1">
      <c r="B107" s="487"/>
      <c r="C107" s="2145" t="s">
        <v>11</v>
      </c>
      <c r="D107" s="2150">
        <v>0.7</v>
      </c>
      <c r="E107" s="2147">
        <v>63</v>
      </c>
      <c r="F107" s="2148">
        <v>64.400000000000006</v>
      </c>
      <c r="G107" s="2148">
        <v>268.10000000000002</v>
      </c>
      <c r="H107" s="2149">
        <v>1904</v>
      </c>
      <c r="I107" s="853">
        <f>H107-H106</f>
        <v>2.1459999999997308</v>
      </c>
      <c r="J107" s="2073" t="s">
        <v>658</v>
      </c>
      <c r="O107" s="5"/>
      <c r="P107" s="5"/>
      <c r="Q107" s="657"/>
      <c r="R107" s="143"/>
      <c r="S107" s="126"/>
      <c r="T107" s="126"/>
      <c r="U107" s="126"/>
      <c r="V107" s="254"/>
      <c r="W107" s="126"/>
      <c r="X107" s="126"/>
      <c r="Y107" s="126"/>
      <c r="Z107" s="126"/>
      <c r="AA107" s="126"/>
      <c r="AB107" s="268"/>
      <c r="AC107" s="126"/>
      <c r="AD107" s="126"/>
      <c r="AE107" s="125"/>
      <c r="AF107" s="138"/>
      <c r="AG107" s="137"/>
      <c r="AH107" s="122"/>
      <c r="AI107" s="118"/>
      <c r="AJ107" s="138"/>
      <c r="AK107" s="138"/>
      <c r="AL107" s="138"/>
      <c r="AM107" s="218"/>
      <c r="AN107" s="138"/>
      <c r="AO107" s="138"/>
      <c r="AP107" s="138"/>
      <c r="AQ107" s="138"/>
      <c r="AR107" s="138"/>
      <c r="AS107" s="138"/>
      <c r="AT107" s="138"/>
      <c r="AU107" s="138"/>
      <c r="AV107" s="217"/>
      <c r="AW107" s="127"/>
      <c r="AX107" s="127"/>
      <c r="AY107" s="127"/>
      <c r="AZ107" s="127"/>
      <c r="BA107" s="127"/>
      <c r="BB107" s="127"/>
      <c r="BC107" s="127"/>
      <c r="BD107" s="127"/>
      <c r="BE107" s="127"/>
      <c r="BF107" s="127"/>
      <c r="BG107" s="127"/>
    </row>
    <row r="108" spans="2:59" ht="16.5" customHeight="1" thickBot="1">
      <c r="B108" s="292"/>
      <c r="C108" s="1176" t="s">
        <v>654</v>
      </c>
      <c r="D108" s="2142"/>
      <c r="E108" s="2494">
        <f>(E106*100/E96)-70</f>
        <v>-4.8222222222221944E-2</v>
      </c>
      <c r="F108" s="556">
        <f t="shared" ref="F108:H108" si="5">(F106*100/F96)-70</f>
        <v>0.75326086956522431</v>
      </c>
      <c r="G108" s="556">
        <f t="shared" si="5"/>
        <v>-0.35864229765013533</v>
      </c>
      <c r="H108" s="2495">
        <f t="shared" si="5"/>
        <v>-7.8897058823514499E-2</v>
      </c>
      <c r="I108" s="2143"/>
      <c r="J108" s="2144"/>
      <c r="O108" s="5"/>
      <c r="P108" s="5"/>
      <c r="Q108" s="438"/>
      <c r="R108" s="121"/>
      <c r="S108" s="660"/>
      <c r="T108" s="660"/>
      <c r="U108" s="660"/>
      <c r="V108" s="660"/>
      <c r="W108" s="660"/>
      <c r="X108" s="660"/>
      <c r="Y108" s="661"/>
      <c r="Z108" s="660"/>
      <c r="AA108" s="661"/>
      <c r="AB108" s="661"/>
      <c r="AC108" s="660"/>
      <c r="AD108" s="660"/>
      <c r="AE108" s="660"/>
      <c r="AF108" s="127"/>
      <c r="AG108" s="137"/>
      <c r="AH108" s="399"/>
      <c r="AI108" s="118"/>
      <c r="AJ108" s="138"/>
      <c r="AK108" s="138"/>
      <c r="AL108" s="138"/>
      <c r="AM108" s="218"/>
      <c r="AN108" s="400"/>
      <c r="AO108" s="400"/>
      <c r="AP108" s="400"/>
      <c r="AQ108" s="400"/>
      <c r="AR108" s="138"/>
      <c r="AS108" s="277"/>
      <c r="AT108" s="138"/>
      <c r="AU108" s="138"/>
      <c r="AV108" s="147"/>
      <c r="AW108" s="127"/>
      <c r="AX108" s="127"/>
      <c r="AY108" s="127"/>
      <c r="AZ108" s="127"/>
      <c r="BA108" s="127"/>
      <c r="BB108" s="127"/>
      <c r="BC108" s="127"/>
      <c r="BD108" s="127"/>
      <c r="BE108" s="127"/>
      <c r="BF108" s="127"/>
      <c r="BG108" s="127"/>
    </row>
    <row r="109" spans="2:59" ht="12.75" customHeight="1">
      <c r="C109" s="110"/>
      <c r="D109" s="735"/>
      <c r="E109" s="735"/>
      <c r="F109" s="735"/>
      <c r="G109" s="735"/>
      <c r="H109" s="735"/>
      <c r="I109" s="735"/>
      <c r="J109" s="735"/>
      <c r="O109" s="5"/>
      <c r="P109" s="5"/>
      <c r="Q109" s="441"/>
      <c r="R109" s="127"/>
      <c r="S109" s="442"/>
      <c r="T109" s="442"/>
      <c r="U109" s="442"/>
      <c r="V109" s="442"/>
      <c r="W109" s="662"/>
      <c r="X109" s="442"/>
      <c r="Y109" s="442"/>
      <c r="Z109" s="442"/>
      <c r="AA109" s="437"/>
      <c r="AB109" s="437"/>
      <c r="AC109" s="442"/>
      <c r="AD109" s="442"/>
      <c r="AE109" s="443"/>
      <c r="AF109" s="121"/>
      <c r="AG109" s="148"/>
      <c r="AH109" s="122"/>
      <c r="AI109" s="401"/>
      <c r="AJ109" s="138"/>
      <c r="AK109" s="138"/>
      <c r="AL109" s="138"/>
      <c r="AM109" s="218"/>
      <c r="AN109" s="400"/>
      <c r="AO109" s="400"/>
      <c r="AP109" s="400"/>
      <c r="AQ109" s="400"/>
      <c r="AR109" s="138"/>
      <c r="AS109" s="277"/>
      <c r="AT109" s="138"/>
      <c r="AU109" s="138"/>
      <c r="AV109" s="147"/>
      <c r="AW109" s="127"/>
      <c r="AX109" s="127"/>
      <c r="AY109" s="127"/>
      <c r="AZ109" s="127"/>
      <c r="BA109" s="127"/>
      <c r="BB109" s="127"/>
      <c r="BC109" s="127"/>
      <c r="BD109" s="127"/>
      <c r="BE109" s="127"/>
      <c r="BF109" s="127"/>
      <c r="BG109" s="127"/>
    </row>
    <row r="110" spans="2:59" ht="14.25" customHeight="1">
      <c r="B110" s="7"/>
      <c r="C110" s="118"/>
      <c r="D110" s="138"/>
      <c r="E110" s="402"/>
      <c r="F110" s="138"/>
      <c r="G110" s="750"/>
      <c r="H110" s="697"/>
      <c r="I110" s="698"/>
      <c r="J110" s="735"/>
      <c r="O110" s="5"/>
      <c r="P110" s="5"/>
      <c r="Q110" s="127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27"/>
      <c r="AF110" s="188"/>
      <c r="AG110" s="143"/>
      <c r="AH110" s="136"/>
      <c r="AI110" s="127"/>
      <c r="AJ110" s="127"/>
      <c r="AK110" s="127"/>
      <c r="AL110" s="256"/>
      <c r="AM110" s="127"/>
      <c r="AN110" s="127"/>
      <c r="AO110" s="127"/>
      <c r="AP110" s="127"/>
      <c r="AQ110" s="127"/>
      <c r="AR110" s="143"/>
      <c r="AS110" s="127"/>
      <c r="AT110" s="127"/>
      <c r="AU110" s="127"/>
      <c r="AV110" s="127"/>
      <c r="AW110" s="127"/>
      <c r="AX110" s="127"/>
      <c r="AY110" s="127"/>
      <c r="AZ110" s="127"/>
      <c r="BA110" s="127"/>
      <c r="BB110" s="127"/>
      <c r="BC110" s="127"/>
      <c r="BD110" s="127"/>
      <c r="BE110" s="127"/>
      <c r="BF110" s="127"/>
      <c r="BG110" s="127"/>
    </row>
    <row r="111" spans="2:59" ht="15" customHeight="1">
      <c r="C111" s="110"/>
      <c r="D111" s="735"/>
      <c r="E111" s="735"/>
      <c r="F111" s="735"/>
      <c r="G111" s="735"/>
      <c r="H111" s="735"/>
      <c r="I111" s="735"/>
      <c r="J111" s="735"/>
      <c r="O111" s="5"/>
      <c r="P111" s="5"/>
      <c r="Q111" s="127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27"/>
      <c r="AF111" s="141"/>
      <c r="AG111" s="190"/>
      <c r="AH111" s="136"/>
      <c r="AI111" s="127"/>
      <c r="AJ111" s="143"/>
      <c r="AK111" s="143"/>
      <c r="AL111" s="223"/>
      <c r="AM111" s="223"/>
      <c r="AN111" s="149"/>
      <c r="AO111" s="149"/>
      <c r="AP111" s="149"/>
      <c r="AQ111" s="149"/>
      <c r="AR111" s="127"/>
      <c r="AS111" s="137"/>
      <c r="AT111" s="127"/>
      <c r="AU111" s="127"/>
      <c r="AV111" s="127"/>
      <c r="AW111" s="127"/>
      <c r="AX111" s="117"/>
      <c r="AY111" s="121"/>
      <c r="AZ111" s="121"/>
      <c r="BA111" s="121"/>
      <c r="BB111" s="121"/>
      <c r="BC111" s="121"/>
      <c r="BD111" s="121"/>
      <c r="BE111" s="121"/>
      <c r="BF111" s="121"/>
      <c r="BG111" s="127"/>
    </row>
    <row r="112" spans="2:59" ht="14.25" customHeight="1">
      <c r="D112" s="12" t="s">
        <v>265</v>
      </c>
      <c r="O112" s="5"/>
      <c r="P112" s="5"/>
      <c r="Q112" s="127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27"/>
      <c r="AF112" s="137"/>
      <c r="AG112" s="137"/>
      <c r="AH112" s="122"/>
      <c r="AI112" s="121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27"/>
      <c r="AT112" s="127"/>
      <c r="AU112" s="127"/>
      <c r="AV112" s="127"/>
      <c r="AW112" s="127"/>
      <c r="AX112" s="127"/>
      <c r="AY112" s="127"/>
      <c r="AZ112" s="127"/>
      <c r="BA112" s="127"/>
      <c r="BB112" s="127"/>
      <c r="BC112" s="127"/>
      <c r="BD112" s="127"/>
      <c r="BE112" s="127"/>
      <c r="BF112" s="127"/>
      <c r="BG112" s="127"/>
    </row>
    <row r="113" spans="2:59" ht="19.5" customHeight="1">
      <c r="B113" s="25" t="s">
        <v>677</v>
      </c>
      <c r="D113"/>
      <c r="E113"/>
      <c r="I113"/>
      <c r="J113"/>
      <c r="O113" s="5"/>
      <c r="P113" s="5"/>
      <c r="Q113" s="127"/>
      <c r="R113" s="143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27"/>
      <c r="AF113" s="118"/>
      <c r="AG113" s="137"/>
      <c r="AH113" s="127"/>
      <c r="AI113" s="121"/>
      <c r="AJ113" s="667"/>
      <c r="AK113" s="667"/>
      <c r="AL113" s="667"/>
      <c r="AM113" s="667"/>
      <c r="AN113" s="667"/>
      <c r="AO113" s="667"/>
      <c r="AP113" s="667"/>
      <c r="AQ113" s="667"/>
      <c r="AR113" s="667"/>
      <c r="AS113" s="667"/>
      <c r="AT113" s="127"/>
      <c r="AU113" s="127"/>
      <c r="AV113" s="127"/>
      <c r="AW113" s="127"/>
      <c r="AX113" s="121"/>
      <c r="AY113" s="121"/>
      <c r="AZ113" s="127"/>
      <c r="BA113" s="127"/>
      <c r="BB113" s="127"/>
      <c r="BC113" s="127"/>
      <c r="BD113" s="127"/>
      <c r="BE113" s="127"/>
      <c r="BF113" s="127"/>
      <c r="BG113" s="127"/>
    </row>
    <row r="114" spans="2:59" ht="16.5" customHeight="1">
      <c r="C114" s="25" t="s">
        <v>261</v>
      </c>
      <c r="E114"/>
      <c r="F114"/>
      <c r="G114" s="25"/>
      <c r="H114" s="25"/>
      <c r="I114" s="26"/>
      <c r="J114" s="26"/>
      <c r="O114" s="5"/>
      <c r="P114" s="5"/>
      <c r="Q114" s="127"/>
      <c r="R114" s="143"/>
      <c r="S114" s="143"/>
      <c r="T114" s="143"/>
      <c r="U114" s="143"/>
      <c r="V114" s="143"/>
      <c r="W114" s="143"/>
      <c r="X114" s="143"/>
      <c r="Y114" s="143"/>
      <c r="Z114" s="143"/>
      <c r="AA114" s="143"/>
      <c r="AB114" s="143"/>
      <c r="AC114" s="143"/>
      <c r="AD114" s="143"/>
      <c r="AE114" s="127"/>
      <c r="AF114" s="138"/>
      <c r="AG114" s="142"/>
      <c r="AH114" s="127"/>
      <c r="AI114" s="127"/>
      <c r="AJ114" s="149"/>
      <c r="AK114" s="149"/>
      <c r="AL114" s="149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</row>
    <row r="115" spans="2:59" ht="21.75" customHeight="1">
      <c r="B115" s="28" t="s">
        <v>471</v>
      </c>
      <c r="C115" s="26"/>
      <c r="D115"/>
      <c r="E115" s="28" t="s">
        <v>0</v>
      </c>
      <c r="F115"/>
      <c r="G115" s="2" t="s">
        <v>747</v>
      </c>
      <c r="H115" s="26"/>
      <c r="I115" s="26"/>
      <c r="J115" s="33"/>
      <c r="O115" s="5"/>
      <c r="P115" s="5"/>
      <c r="Q115" s="630"/>
      <c r="R115" s="127"/>
      <c r="S115" s="127"/>
      <c r="T115" s="127"/>
      <c r="U115" s="143"/>
      <c r="V115" s="143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38"/>
      <c r="AG115" s="127"/>
      <c r="AH115" s="215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  <c r="BA115" s="127"/>
      <c r="BB115" s="127"/>
      <c r="BC115" s="127"/>
      <c r="BD115" s="127"/>
      <c r="BE115" s="127"/>
      <c r="BF115" s="127"/>
      <c r="BG115" s="127"/>
    </row>
    <row r="116" spans="2:59" ht="17.25" customHeight="1">
      <c r="D116" s="32" t="s">
        <v>1</v>
      </c>
      <c r="O116" s="5"/>
      <c r="P116" s="41"/>
      <c r="Q116" s="127"/>
      <c r="R116" s="223"/>
      <c r="S116" s="127"/>
      <c r="T116" s="127"/>
      <c r="U116" s="223"/>
      <c r="V116" s="223"/>
      <c r="W116" s="149"/>
      <c r="X116" s="149"/>
      <c r="Y116" s="149"/>
      <c r="Z116" s="149"/>
      <c r="AA116" s="127"/>
      <c r="AB116" s="127"/>
      <c r="AC116" s="127"/>
      <c r="AD116" s="127"/>
      <c r="AE116" s="127"/>
      <c r="AF116" s="668"/>
      <c r="AG116" s="137"/>
      <c r="AH116" s="122"/>
      <c r="AI116" s="13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  <c r="BA116" s="127"/>
      <c r="BB116" s="127"/>
      <c r="BC116" s="127"/>
      <c r="BD116" s="127"/>
      <c r="BE116" s="127"/>
      <c r="BF116" s="127"/>
      <c r="BG116" s="127"/>
    </row>
    <row r="117" spans="2:59" ht="18.75" customHeight="1" thickBot="1">
      <c r="C117" s="735"/>
      <c r="D117" s="735"/>
      <c r="E117" s="735"/>
      <c r="F117" s="735"/>
      <c r="G117" s="735"/>
      <c r="H117" s="735"/>
      <c r="I117" s="735"/>
      <c r="J117" s="735"/>
      <c r="O117" s="5"/>
      <c r="P117" s="41"/>
      <c r="Q117" s="127"/>
      <c r="R117" s="143"/>
      <c r="S117" s="143"/>
      <c r="T117" s="143"/>
      <c r="U117" s="143"/>
      <c r="V117" s="143"/>
      <c r="W117" s="143"/>
      <c r="X117" s="143"/>
      <c r="Y117" s="143"/>
      <c r="Z117" s="143"/>
      <c r="AA117" s="143"/>
      <c r="AB117" s="143"/>
      <c r="AC117" s="143"/>
      <c r="AD117" s="143"/>
      <c r="AE117" s="127"/>
      <c r="AF117" s="121"/>
      <c r="AG117" s="148"/>
      <c r="AH117" s="122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43"/>
      <c r="AV117" s="127"/>
      <c r="AW117" s="127"/>
      <c r="AX117" s="143"/>
      <c r="AY117" s="143"/>
      <c r="AZ117" s="127"/>
      <c r="BA117" s="127"/>
      <c r="BB117" s="127"/>
      <c r="BC117" s="127"/>
      <c r="BD117" s="127"/>
      <c r="BE117" s="127"/>
      <c r="BF117" s="127"/>
      <c r="BG117" s="127"/>
    </row>
    <row r="118" spans="2:59" ht="19.5" customHeight="1" thickBot="1">
      <c r="B118" s="492" t="s">
        <v>229</v>
      </c>
      <c r="C118" s="936"/>
      <c r="D118" s="1512" t="s">
        <v>230</v>
      </c>
      <c r="E118" s="1513" t="s">
        <v>231</v>
      </c>
      <c r="F118" s="1513"/>
      <c r="G118" s="1513"/>
      <c r="H118" s="1514" t="s">
        <v>232</v>
      </c>
      <c r="I118" s="495" t="s">
        <v>233</v>
      </c>
      <c r="J118" s="1515" t="s">
        <v>234</v>
      </c>
      <c r="O118" s="5"/>
      <c r="P118" s="41"/>
      <c r="Q118" s="149"/>
      <c r="R118" s="127"/>
      <c r="S118" s="127"/>
      <c r="T118" s="127"/>
      <c r="U118" s="127"/>
      <c r="V118" s="228"/>
      <c r="W118" s="127"/>
      <c r="X118" s="190"/>
      <c r="Y118" s="149"/>
      <c r="Z118" s="149"/>
      <c r="AA118" s="149"/>
      <c r="AB118" s="127"/>
      <c r="AC118" s="127"/>
      <c r="AD118" s="669"/>
      <c r="AE118" s="127"/>
      <c r="AF118" s="127"/>
      <c r="AG118" s="139"/>
      <c r="AH118" s="122"/>
      <c r="AI118" s="121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43"/>
      <c r="AV118" s="127"/>
      <c r="AW118" s="127"/>
      <c r="AX118" s="143"/>
      <c r="AY118" s="143"/>
      <c r="AZ118" s="127"/>
      <c r="BA118" s="127"/>
      <c r="BB118" s="127"/>
      <c r="BC118" s="127"/>
      <c r="BD118" s="127"/>
      <c r="BE118" s="127"/>
      <c r="BF118" s="127"/>
      <c r="BG118" s="127"/>
    </row>
    <row r="119" spans="2:59" ht="15" customHeight="1">
      <c r="B119" s="497" t="s">
        <v>235</v>
      </c>
      <c r="C119" s="1516" t="s">
        <v>236</v>
      </c>
      <c r="D119" s="1517" t="s">
        <v>237</v>
      </c>
      <c r="E119" s="1518" t="s">
        <v>238</v>
      </c>
      <c r="F119" s="1518" t="s">
        <v>54</v>
      </c>
      <c r="G119" s="1518" t="s">
        <v>55</v>
      </c>
      <c r="H119" s="1519" t="s">
        <v>239</v>
      </c>
      <c r="I119" s="502" t="s">
        <v>240</v>
      </c>
      <c r="J119" s="1520" t="s">
        <v>241</v>
      </c>
      <c r="O119" s="5"/>
      <c r="P119" s="120"/>
      <c r="Q119" s="127"/>
      <c r="R119" s="149"/>
      <c r="S119" s="127"/>
      <c r="T119" s="127"/>
      <c r="U119" s="670"/>
      <c r="V119" s="223"/>
      <c r="W119" s="149"/>
      <c r="X119" s="149"/>
      <c r="Y119" s="149"/>
      <c r="Z119" s="149"/>
      <c r="AA119" s="127"/>
      <c r="AB119" s="256"/>
      <c r="AC119" s="127"/>
      <c r="AD119" s="190"/>
      <c r="AE119" s="127"/>
      <c r="AF119" s="127"/>
      <c r="AG119" s="137"/>
      <c r="AH119" s="122"/>
      <c r="AI119" s="121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256"/>
      <c r="AT119" s="143"/>
      <c r="AU119" s="143"/>
      <c r="AV119" s="127"/>
      <c r="AW119" s="127"/>
      <c r="AX119" s="143"/>
      <c r="AY119" s="143"/>
      <c r="AZ119" s="127"/>
      <c r="BA119" s="127"/>
      <c r="BB119" s="127"/>
      <c r="BC119" s="127"/>
      <c r="BD119" s="127"/>
      <c r="BE119" s="127"/>
      <c r="BF119" s="127"/>
      <c r="BG119" s="127"/>
    </row>
    <row r="120" spans="2:59" ht="14.25" customHeight="1" thickBot="1">
      <c r="B120" s="504"/>
      <c r="C120" s="1521"/>
      <c r="D120" s="1522"/>
      <c r="E120" s="1523" t="s">
        <v>6</v>
      </c>
      <c r="F120" s="1523" t="s">
        <v>7</v>
      </c>
      <c r="G120" s="1523" t="s">
        <v>8</v>
      </c>
      <c r="H120" s="1524" t="s">
        <v>242</v>
      </c>
      <c r="I120" s="508" t="s">
        <v>659</v>
      </c>
      <c r="J120" s="1525" t="s">
        <v>243</v>
      </c>
      <c r="O120" s="5"/>
      <c r="P120" s="137"/>
      <c r="Q120" s="127"/>
      <c r="R120" s="143"/>
      <c r="S120" s="143"/>
      <c r="T120" s="143"/>
      <c r="U120" s="143"/>
      <c r="V120" s="143"/>
      <c r="W120" s="143"/>
      <c r="X120" s="143"/>
      <c r="Y120" s="143"/>
      <c r="Z120" s="143"/>
      <c r="AA120" s="143"/>
      <c r="AB120" s="143"/>
      <c r="AC120" s="143"/>
      <c r="AD120" s="143"/>
      <c r="AE120" s="127"/>
      <c r="AF120" s="127"/>
      <c r="AG120" s="663"/>
      <c r="AH120" s="122"/>
      <c r="AI120" s="121"/>
      <c r="AJ120" s="127"/>
      <c r="AK120" s="127"/>
      <c r="AL120" s="127"/>
      <c r="AM120" s="127"/>
      <c r="AN120" s="127"/>
      <c r="AO120" s="127"/>
      <c r="AP120" s="127"/>
      <c r="AQ120" s="127"/>
      <c r="AR120" s="143"/>
      <c r="AS120" s="143"/>
      <c r="AT120" s="143"/>
      <c r="AU120" s="143"/>
      <c r="AV120" s="127"/>
      <c r="AW120" s="127"/>
      <c r="AX120" s="127"/>
      <c r="AY120" s="190"/>
      <c r="AZ120" s="127"/>
      <c r="BA120" s="127"/>
      <c r="BB120" s="127"/>
      <c r="BC120" s="127"/>
      <c r="BD120" s="127"/>
      <c r="BE120" s="127"/>
      <c r="BF120" s="127"/>
      <c r="BG120" s="127"/>
    </row>
    <row r="121" spans="2:59" ht="14.25" customHeight="1">
      <c r="B121" s="104"/>
      <c r="C121" s="1526" t="s">
        <v>183</v>
      </c>
      <c r="D121" s="1527"/>
      <c r="E121" s="1528"/>
      <c r="F121" s="1529"/>
      <c r="G121" s="1529"/>
      <c r="H121" s="1530"/>
      <c r="I121" s="1531"/>
      <c r="J121" s="1532"/>
      <c r="O121" s="5"/>
      <c r="P121" s="7"/>
      <c r="Q121" s="671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27"/>
      <c r="AF121" s="127"/>
      <c r="AG121" s="148"/>
      <c r="AH121" s="215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44"/>
      <c r="AV121" s="127"/>
      <c r="AW121" s="136"/>
      <c r="AX121" s="252"/>
      <c r="AY121" s="252"/>
      <c r="AZ121" s="127"/>
      <c r="BA121" s="127"/>
      <c r="BB121" s="127"/>
      <c r="BC121" s="127"/>
      <c r="BD121" s="127"/>
      <c r="BE121" s="127"/>
      <c r="BF121" s="127"/>
      <c r="BG121" s="127"/>
    </row>
    <row r="122" spans="2:59" ht="21">
      <c r="B122" s="518" t="s">
        <v>244</v>
      </c>
      <c r="C122" s="570" t="s">
        <v>846</v>
      </c>
      <c r="D122" s="519">
        <v>60</v>
      </c>
      <c r="E122" s="2662">
        <v>0.67</v>
      </c>
      <c r="F122" s="2663">
        <v>0.06</v>
      </c>
      <c r="G122" s="398">
        <v>2.1</v>
      </c>
      <c r="H122" s="2664">
        <v>11.63</v>
      </c>
      <c r="I122" s="560">
        <v>2</v>
      </c>
      <c r="J122" s="823" t="s">
        <v>768</v>
      </c>
      <c r="O122" s="143"/>
      <c r="P122" s="127"/>
      <c r="Q122" s="127"/>
      <c r="R122" s="127"/>
      <c r="S122" s="127"/>
      <c r="T122" s="127"/>
      <c r="U122" s="672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37"/>
      <c r="AF122" s="127"/>
      <c r="AG122" s="148"/>
      <c r="AH122" s="122"/>
      <c r="AI122" s="135"/>
      <c r="AJ122" s="226"/>
      <c r="AK122" s="321"/>
      <c r="AL122" s="121"/>
      <c r="AM122" s="673"/>
      <c r="AN122" s="121"/>
      <c r="AO122" s="121"/>
      <c r="AP122" s="121"/>
      <c r="AQ122" s="121"/>
      <c r="AR122" s="121"/>
      <c r="AS122" s="121"/>
      <c r="AT122" s="127"/>
      <c r="AU122" s="137"/>
      <c r="AV122" s="122"/>
      <c r="AW122" s="121"/>
      <c r="AX122" s="252"/>
      <c r="AY122" s="252"/>
      <c r="AZ122" s="127"/>
      <c r="BA122" s="127"/>
      <c r="BB122" s="169"/>
      <c r="BC122" s="149"/>
      <c r="BD122" s="446"/>
      <c r="BE122" s="127"/>
      <c r="BF122" s="127"/>
      <c r="BG122" s="127"/>
    </row>
    <row r="123" spans="2:59">
      <c r="B123" s="521" t="s">
        <v>245</v>
      </c>
      <c r="C123" s="1033" t="s">
        <v>105</v>
      </c>
      <c r="D123" s="1380">
        <v>220</v>
      </c>
      <c r="E123" s="2459">
        <v>15.991</v>
      </c>
      <c r="F123" s="1604">
        <v>23.850999999999999</v>
      </c>
      <c r="G123" s="1604">
        <v>39.659999999999997</v>
      </c>
      <c r="H123" s="1126">
        <v>452.26299999999998</v>
      </c>
      <c r="I123" s="1497">
        <v>55</v>
      </c>
      <c r="J123" s="1478" t="s">
        <v>761</v>
      </c>
      <c r="O123" s="143"/>
      <c r="P123" s="127"/>
      <c r="Q123" s="118"/>
      <c r="R123" s="118"/>
      <c r="S123" s="122"/>
      <c r="T123" s="122"/>
      <c r="U123" s="122"/>
      <c r="V123" s="121"/>
      <c r="W123" s="121"/>
      <c r="X123" s="226"/>
      <c r="Y123" s="122"/>
      <c r="Z123" s="122"/>
      <c r="AA123" s="121"/>
      <c r="AB123" s="122"/>
      <c r="AC123" s="122"/>
      <c r="AD123" s="122"/>
      <c r="AE123" s="149"/>
      <c r="AF123" s="127"/>
      <c r="AG123" s="127"/>
      <c r="AH123" s="127"/>
      <c r="AI123" s="127"/>
      <c r="AJ123" s="121"/>
      <c r="AK123" s="121"/>
      <c r="AL123" s="121"/>
      <c r="AM123" s="673"/>
      <c r="AN123" s="121"/>
      <c r="AO123" s="121"/>
      <c r="AP123" s="121"/>
      <c r="AQ123" s="121"/>
      <c r="AR123" s="121"/>
      <c r="AS123" s="121"/>
      <c r="AT123" s="127"/>
      <c r="AU123" s="137"/>
      <c r="AV123" s="132"/>
      <c r="AW123" s="132"/>
      <c r="AX123" s="252"/>
      <c r="AY123" s="252"/>
      <c r="AZ123" s="127"/>
      <c r="BA123" s="127"/>
      <c r="BB123" s="149"/>
      <c r="BC123" s="149"/>
      <c r="BD123" s="446"/>
      <c r="BE123" s="127"/>
      <c r="BF123" s="127"/>
      <c r="BG123" s="127"/>
    </row>
    <row r="124" spans="2:59" ht="15.75">
      <c r="B124" s="523" t="s">
        <v>12</v>
      </c>
      <c r="C124" s="432" t="s">
        <v>196</v>
      </c>
      <c r="D124" s="529">
        <v>200</v>
      </c>
      <c r="E124" s="270">
        <v>0.3</v>
      </c>
      <c r="F124" s="390">
        <v>0</v>
      </c>
      <c r="G124" s="395">
        <v>14.44</v>
      </c>
      <c r="H124" s="1121">
        <v>58.76</v>
      </c>
      <c r="I124" s="530">
        <v>80</v>
      </c>
      <c r="J124" s="517" t="s">
        <v>855</v>
      </c>
      <c r="O124" s="143"/>
      <c r="P124" s="148"/>
      <c r="Q124" s="125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446"/>
      <c r="AF124" s="127"/>
      <c r="AG124" s="127"/>
      <c r="AH124" s="127"/>
      <c r="AI124" s="127"/>
      <c r="AJ124" s="121"/>
      <c r="AK124" s="321"/>
      <c r="AL124" s="121"/>
      <c r="AM124" s="673"/>
      <c r="AN124" s="121"/>
      <c r="AO124" s="121"/>
      <c r="AP124" s="121"/>
      <c r="AQ124" s="121"/>
      <c r="AR124" s="121"/>
      <c r="AS124" s="121"/>
      <c r="AT124" s="127"/>
      <c r="AU124" s="137"/>
      <c r="AV124" s="122"/>
      <c r="AW124" s="121"/>
      <c r="AX124" s="121"/>
      <c r="AY124" s="121"/>
      <c r="AZ124" s="127"/>
      <c r="BA124" s="127"/>
      <c r="BB124" s="149"/>
      <c r="BC124" s="127"/>
      <c r="BD124" s="446"/>
      <c r="BE124" s="127"/>
      <c r="BF124" s="127"/>
      <c r="BG124" s="127"/>
    </row>
    <row r="125" spans="2:59">
      <c r="B125" s="527" t="s">
        <v>248</v>
      </c>
      <c r="C125" s="1017" t="s">
        <v>10</v>
      </c>
      <c r="D125" s="1380">
        <v>50</v>
      </c>
      <c r="E125" s="270">
        <v>2.63</v>
      </c>
      <c r="F125" s="390">
        <v>0.35</v>
      </c>
      <c r="G125" s="390">
        <v>20.399999999999999</v>
      </c>
      <c r="H125" s="1126">
        <v>95.27</v>
      </c>
      <c r="I125" s="2724">
        <v>18</v>
      </c>
      <c r="J125" s="1478" t="s">
        <v>9</v>
      </c>
      <c r="O125" s="143"/>
      <c r="P125" s="141"/>
      <c r="Q125" s="215"/>
      <c r="R125" s="127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27"/>
      <c r="AF125" s="127"/>
      <c r="AG125" s="127"/>
      <c r="AH125" s="127"/>
      <c r="AI125" s="127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7"/>
      <c r="AU125" s="137"/>
      <c r="AV125" s="122"/>
      <c r="AW125" s="121"/>
      <c r="AX125" s="121"/>
      <c r="AY125" s="121"/>
      <c r="AZ125" s="127"/>
      <c r="BA125" s="127"/>
      <c r="BB125" s="149"/>
      <c r="BC125" s="149"/>
      <c r="BD125" s="446"/>
      <c r="BE125" s="127"/>
      <c r="BF125" s="127"/>
      <c r="BG125" s="127"/>
    </row>
    <row r="126" spans="2:59" ht="13.5" customHeight="1" thickBot="1">
      <c r="B126" s="1404"/>
      <c r="C126" s="1040" t="s">
        <v>643</v>
      </c>
      <c r="D126" s="1482">
        <v>30</v>
      </c>
      <c r="E126" s="2396">
        <v>1.6950000000000001</v>
      </c>
      <c r="F126" s="395">
        <v>0.36</v>
      </c>
      <c r="G126" s="395">
        <v>12.56</v>
      </c>
      <c r="H126" s="1958">
        <v>60.26</v>
      </c>
      <c r="I126" s="2725">
        <v>19</v>
      </c>
      <c r="J126" s="1478" t="s">
        <v>9</v>
      </c>
      <c r="O126" s="143"/>
      <c r="P126" s="137"/>
      <c r="Q126" s="122"/>
      <c r="R126" s="138"/>
      <c r="S126" s="138"/>
      <c r="T126" s="138"/>
      <c r="U126" s="138"/>
      <c r="V126" s="218"/>
      <c r="W126" s="138"/>
      <c r="X126" s="402"/>
      <c r="Y126" s="138"/>
      <c r="Z126" s="138"/>
      <c r="AA126" s="138"/>
      <c r="AB126" s="138"/>
      <c r="AC126" s="138"/>
      <c r="AD126" s="138"/>
      <c r="AE126" s="217"/>
      <c r="AF126" s="127"/>
      <c r="AG126" s="127"/>
      <c r="AH126" s="127"/>
      <c r="AI126" s="127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7"/>
      <c r="AU126" s="137"/>
      <c r="AV126" s="122"/>
      <c r="AW126" s="121"/>
      <c r="AX126" s="121"/>
      <c r="AY126" s="121"/>
      <c r="AZ126" s="127"/>
      <c r="BA126" s="127"/>
      <c r="BB126" s="122"/>
      <c r="BC126" s="122"/>
      <c r="BD126" s="118"/>
      <c r="BE126" s="127"/>
      <c r="BF126" s="127"/>
      <c r="BG126" s="127"/>
    </row>
    <row r="127" spans="2:59" ht="13.5" customHeight="1">
      <c r="B127" s="533" t="s">
        <v>262</v>
      </c>
      <c r="C127" s="110"/>
      <c r="D127" s="1533">
        <f>SUM(D122:D126)</f>
        <v>560</v>
      </c>
      <c r="E127" s="1123">
        <f>SUM(E122:E126)</f>
        <v>21.286000000000001</v>
      </c>
      <c r="F127" s="2497">
        <f>SUM(F122:F126)</f>
        <v>24.620999999999999</v>
      </c>
      <c r="G127" s="1125">
        <f>SUM(G122:G126)</f>
        <v>89.16</v>
      </c>
      <c r="H127" s="2496">
        <f>SUM(H122:H126)</f>
        <v>678.18299999999999</v>
      </c>
      <c r="I127" s="1572" t="s">
        <v>449</v>
      </c>
      <c r="J127" s="1486" t="s">
        <v>259</v>
      </c>
      <c r="O127" s="143"/>
      <c r="P127" s="140"/>
      <c r="Q127" s="122"/>
      <c r="R127" s="118"/>
      <c r="S127" s="138"/>
      <c r="T127" s="138"/>
      <c r="U127" s="138"/>
      <c r="V127" s="218"/>
      <c r="W127" s="138"/>
      <c r="X127" s="138"/>
      <c r="Y127" s="138"/>
      <c r="Z127" s="138"/>
      <c r="AA127" s="138"/>
      <c r="AB127" s="138"/>
      <c r="AC127" s="138"/>
      <c r="AD127" s="138"/>
      <c r="AE127" s="217"/>
      <c r="AF127" s="127"/>
      <c r="AG127" s="127"/>
      <c r="AH127" s="127"/>
      <c r="AI127" s="127"/>
      <c r="AJ127" s="667"/>
      <c r="AK127" s="667"/>
      <c r="AL127" s="667"/>
      <c r="AM127" s="667"/>
      <c r="AN127" s="667"/>
      <c r="AO127" s="667"/>
      <c r="AP127" s="667"/>
      <c r="AQ127" s="667"/>
      <c r="AR127" s="667"/>
      <c r="AS127" s="667"/>
      <c r="AT127" s="127"/>
      <c r="AU127" s="137"/>
      <c r="AV127" s="122"/>
      <c r="AW127" s="121"/>
      <c r="AX127" s="121"/>
      <c r="AY127" s="121"/>
      <c r="AZ127" s="127"/>
      <c r="BA127" s="127"/>
      <c r="BB127" s="122"/>
      <c r="BC127" s="122"/>
      <c r="BD127" s="446"/>
      <c r="BE127" s="127"/>
      <c r="BF127" s="127"/>
      <c r="BG127" s="127"/>
    </row>
    <row r="128" spans="2:59" ht="12.75" customHeight="1">
      <c r="B128" s="487"/>
      <c r="C128" s="2145" t="s">
        <v>11</v>
      </c>
      <c r="D128" s="2150">
        <v>0.25</v>
      </c>
      <c r="E128" s="2147">
        <v>22.5</v>
      </c>
      <c r="F128" s="2148">
        <v>23</v>
      </c>
      <c r="G128" s="2148">
        <v>95.75</v>
      </c>
      <c r="H128" s="2149">
        <v>680</v>
      </c>
      <c r="I128" s="2498">
        <f>H128-H127</f>
        <v>1.8170000000000073</v>
      </c>
      <c r="J128" s="2073" t="s">
        <v>658</v>
      </c>
      <c r="O128" s="143"/>
      <c r="P128" s="137"/>
      <c r="Q128" s="127"/>
      <c r="R128" s="127"/>
      <c r="X128" s="217"/>
      <c r="Y128" s="217"/>
      <c r="Z128" s="217"/>
      <c r="AA128" s="217"/>
      <c r="AB128" s="217"/>
      <c r="AC128" s="217"/>
      <c r="AD128" s="217"/>
      <c r="AE128" s="217"/>
      <c r="AF128" s="141"/>
      <c r="AG128" s="137"/>
      <c r="AH128" s="122"/>
      <c r="AI128" s="116"/>
      <c r="AJ128" s="138"/>
      <c r="AK128" s="138"/>
      <c r="AL128" s="402"/>
      <c r="AM128" s="218"/>
      <c r="AN128" s="138"/>
      <c r="AO128" s="400"/>
      <c r="AP128" s="217"/>
      <c r="AQ128" s="217"/>
      <c r="AR128" s="217"/>
      <c r="AS128" s="217"/>
      <c r="AT128" s="217"/>
      <c r="AU128" s="217"/>
      <c r="AV128" s="217"/>
      <c r="AW128" s="127"/>
      <c r="AX128" s="121"/>
      <c r="AY128" s="121"/>
      <c r="AZ128" s="127"/>
      <c r="BA128" s="127"/>
      <c r="BB128" s="149"/>
      <c r="BC128" s="149"/>
      <c r="BD128" s="446"/>
      <c r="BE128" s="127"/>
      <c r="BF128" s="127"/>
      <c r="BG128" s="127"/>
    </row>
    <row r="129" spans="2:59" ht="13.5" customHeight="1" thickBot="1">
      <c r="B129" s="292"/>
      <c r="C129" s="1176" t="s">
        <v>654</v>
      </c>
      <c r="D129" s="2142"/>
      <c r="E129" s="2494">
        <f>(E127*100/E150)-25</f>
        <v>-1.3488888888888866</v>
      </c>
      <c r="F129" s="556">
        <f t="shared" ref="F129:H129" si="6">(F127*100/F150)-25</f>
        <v>1.7619565217391298</v>
      </c>
      <c r="G129" s="556">
        <f t="shared" si="6"/>
        <v>-1.7206266318537864</v>
      </c>
      <c r="H129" s="2499">
        <f t="shared" si="6"/>
        <v>-6.6801470588234935E-2</v>
      </c>
      <c r="I129" s="2143"/>
      <c r="J129" s="2144"/>
      <c r="O129" s="143"/>
      <c r="P129" s="140"/>
      <c r="Q129" s="127"/>
      <c r="R129" s="127"/>
      <c r="X129" s="138"/>
      <c r="Y129" s="138"/>
      <c r="Z129" s="138"/>
      <c r="AA129" s="138"/>
      <c r="AB129" s="138"/>
      <c r="AC129" s="277"/>
      <c r="AD129" s="138"/>
      <c r="AE129" s="217"/>
      <c r="AF129" s="142"/>
      <c r="AG129" s="214"/>
      <c r="AH129" s="126"/>
      <c r="AI129" s="11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7"/>
      <c r="AU129" s="127"/>
      <c r="AV129" s="127"/>
      <c r="AW129" s="127"/>
      <c r="AX129" s="121"/>
      <c r="AY129" s="121"/>
      <c r="AZ129" s="127"/>
      <c r="BA129" s="127"/>
      <c r="BB129" s="149"/>
      <c r="BC129" s="149"/>
      <c r="BD129" s="446"/>
      <c r="BE129" s="127"/>
      <c r="BF129" s="127"/>
      <c r="BG129" s="127"/>
    </row>
    <row r="130" spans="2:59" ht="13.5" customHeight="1">
      <c r="B130" s="97"/>
      <c r="C130" s="1526" t="s">
        <v>141</v>
      </c>
      <c r="D130" s="936"/>
      <c r="E130" s="143"/>
      <c r="F130" s="1488"/>
      <c r="G130" s="1488"/>
      <c r="H130" s="1488"/>
      <c r="I130" s="1489"/>
      <c r="J130" s="2693"/>
      <c r="O130" s="118"/>
      <c r="P130" s="140"/>
      <c r="Q130" s="657"/>
      <c r="R130" s="143"/>
      <c r="S130" s="126"/>
      <c r="T130" s="126"/>
      <c r="U130" s="126"/>
      <c r="V130" s="254"/>
      <c r="W130" s="126"/>
      <c r="X130" s="268"/>
      <c r="Y130" s="126"/>
      <c r="Z130" s="126"/>
      <c r="AA130" s="126"/>
      <c r="AB130" s="268"/>
      <c r="AC130" s="126"/>
      <c r="AD130" s="126"/>
      <c r="AE130" s="125"/>
      <c r="AF130" s="137"/>
      <c r="AG130" s="141"/>
      <c r="AH130" s="122"/>
      <c r="AI130" s="118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44"/>
      <c r="AV130" s="127"/>
      <c r="AW130" s="127"/>
      <c r="AX130" s="121"/>
      <c r="AY130" s="121"/>
      <c r="AZ130" s="127"/>
      <c r="BA130" s="127"/>
      <c r="BB130" s="150"/>
      <c r="BC130" s="122"/>
      <c r="BD130" s="121"/>
      <c r="BE130" s="127"/>
      <c r="BF130" s="127"/>
      <c r="BG130" s="127"/>
    </row>
    <row r="131" spans="2:59" ht="12.75" customHeight="1">
      <c r="B131" s="68"/>
      <c r="C131" s="925" t="s">
        <v>602</v>
      </c>
      <c r="D131" s="1440">
        <v>60</v>
      </c>
      <c r="E131" s="270">
        <v>1.2</v>
      </c>
      <c r="F131" s="390">
        <v>4.2</v>
      </c>
      <c r="G131" s="395">
        <v>6</v>
      </c>
      <c r="H131" s="1536">
        <v>68</v>
      </c>
      <c r="I131" s="1534">
        <v>7</v>
      </c>
      <c r="J131" s="986" t="s">
        <v>601</v>
      </c>
      <c r="O131" s="143"/>
      <c r="P131" s="663"/>
      <c r="Q131" s="215"/>
      <c r="R131" s="127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27"/>
      <c r="AF131" s="127"/>
      <c r="AG131" s="141"/>
      <c r="AH131" s="122"/>
      <c r="AI131" s="121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40"/>
      <c r="AV131" s="122"/>
      <c r="AW131" s="121"/>
      <c r="AX131" s="252"/>
      <c r="AY131" s="252"/>
      <c r="AZ131" s="127"/>
      <c r="BA131" s="127"/>
      <c r="BB131" s="149"/>
      <c r="BC131" s="149"/>
      <c r="BD131" s="446"/>
      <c r="BE131" s="127"/>
      <c r="BF131" s="127"/>
      <c r="BG131" s="127"/>
    </row>
    <row r="132" spans="2:59" ht="15.75">
      <c r="B132" s="1423" t="s">
        <v>244</v>
      </c>
      <c r="C132" s="937" t="s">
        <v>345</v>
      </c>
      <c r="D132" s="1535">
        <v>250</v>
      </c>
      <c r="E132" s="2419">
        <v>2.8109999999999999</v>
      </c>
      <c r="F132" s="1233">
        <v>3.9510000000000001</v>
      </c>
      <c r="G132" s="702">
        <v>28.186</v>
      </c>
      <c r="H132" s="1536">
        <v>159.547</v>
      </c>
      <c r="I132" s="1537">
        <v>28</v>
      </c>
      <c r="J132" s="2694" t="s">
        <v>763</v>
      </c>
      <c r="O132" s="143"/>
      <c r="P132" s="127"/>
      <c r="Q132" s="127"/>
      <c r="R132" s="127"/>
      <c r="Y132" s="181"/>
      <c r="Z132" s="217"/>
      <c r="AA132" s="674"/>
      <c r="AB132" s="181"/>
      <c r="AC132" s="217"/>
      <c r="AD132" s="217"/>
      <c r="AE132" s="217"/>
      <c r="AF132" s="137"/>
      <c r="AG132" s="245"/>
      <c r="AH132" s="245"/>
      <c r="AI132" s="245"/>
      <c r="AJ132" s="228"/>
      <c r="AK132" s="641"/>
      <c r="AL132" s="245"/>
      <c r="AM132" s="228"/>
      <c r="AN132" s="228"/>
      <c r="AO132" s="245"/>
      <c r="AP132" s="642"/>
      <c r="AQ132" s="245"/>
      <c r="AR132" s="245"/>
      <c r="AS132" s="127"/>
      <c r="AT132" s="149"/>
      <c r="AU132" s="138"/>
      <c r="AV132" s="122"/>
      <c r="AW132" s="121"/>
      <c r="AX132" s="252"/>
      <c r="AY132" s="252"/>
      <c r="AZ132" s="127"/>
      <c r="BA132" s="127"/>
      <c r="BB132" s="122"/>
      <c r="BC132" s="122"/>
      <c r="BD132" s="121"/>
      <c r="BE132" s="127"/>
      <c r="BF132" s="127"/>
      <c r="BG132" s="127"/>
    </row>
    <row r="133" spans="2:59" ht="13.5" customHeight="1">
      <c r="B133" s="1424" t="s">
        <v>245</v>
      </c>
      <c r="C133" s="824" t="s">
        <v>380</v>
      </c>
      <c r="D133" s="1382">
        <v>190</v>
      </c>
      <c r="E133" s="711">
        <v>12.142099999999999</v>
      </c>
      <c r="F133" s="1233">
        <v>16.831</v>
      </c>
      <c r="G133" s="2437">
        <v>15.222</v>
      </c>
      <c r="H133" s="2456">
        <v>264.267</v>
      </c>
      <c r="I133" s="1538">
        <v>49</v>
      </c>
      <c r="J133" s="2694" t="s">
        <v>764</v>
      </c>
      <c r="O133" s="143"/>
      <c r="P133" s="118"/>
      <c r="Q133" s="127"/>
      <c r="R133" s="127"/>
      <c r="Y133" s="138"/>
      <c r="Z133" s="138"/>
      <c r="AA133" s="138"/>
      <c r="AB133" s="138"/>
      <c r="AC133" s="138"/>
      <c r="AD133" s="138"/>
      <c r="AE133" s="217"/>
      <c r="AF133" s="137"/>
      <c r="AG133" s="245"/>
      <c r="AH133" s="245"/>
      <c r="AI133" s="245"/>
      <c r="AJ133" s="245"/>
      <c r="AK133" s="245"/>
      <c r="AL133" s="245"/>
      <c r="AM133" s="245"/>
      <c r="AN133" s="245"/>
      <c r="AO133" s="245"/>
      <c r="AP133" s="245"/>
      <c r="AQ133" s="245"/>
      <c r="AR133" s="245"/>
      <c r="AS133" s="127"/>
      <c r="AT133" s="127"/>
      <c r="AU133" s="137"/>
      <c r="AV133" s="122"/>
      <c r="AW133" s="121"/>
      <c r="AX133" s="127"/>
      <c r="AY133" s="121"/>
      <c r="AZ133" s="127"/>
      <c r="BA133" s="127"/>
      <c r="BB133" s="122"/>
      <c r="BC133" s="127"/>
      <c r="BD133" s="126"/>
      <c r="BE133" s="127"/>
      <c r="BF133" s="127"/>
      <c r="BG133" s="127"/>
    </row>
    <row r="134" spans="2:59" ht="16.5" customHeight="1">
      <c r="B134" s="1425" t="s">
        <v>12</v>
      </c>
      <c r="C134" s="925" t="s">
        <v>312</v>
      </c>
      <c r="D134" s="1380">
        <v>200</v>
      </c>
      <c r="E134" s="2400">
        <v>6.5750000000000002</v>
      </c>
      <c r="F134" s="395">
        <v>5.22</v>
      </c>
      <c r="G134" s="395">
        <v>27.181000000000001</v>
      </c>
      <c r="H134" s="1121">
        <v>182.00399999999999</v>
      </c>
      <c r="I134" s="1474">
        <v>87</v>
      </c>
      <c r="J134" s="2695" t="s">
        <v>765</v>
      </c>
      <c r="K134" s="31"/>
      <c r="O134" s="143"/>
      <c r="P134" s="127"/>
      <c r="Q134" s="127"/>
      <c r="R134" s="127"/>
      <c r="Y134" s="138"/>
      <c r="Z134" s="138"/>
      <c r="AA134" s="138"/>
      <c r="AB134" s="138"/>
      <c r="AC134" s="138"/>
      <c r="AD134" s="138"/>
      <c r="AE134" s="217"/>
      <c r="AF134" s="137"/>
      <c r="AG134" s="127"/>
      <c r="AH134" s="127"/>
      <c r="AI134" s="127"/>
      <c r="AJ134" s="228"/>
      <c r="AK134" s="228"/>
      <c r="AL134" s="127"/>
      <c r="AM134" s="228"/>
      <c r="AN134" s="228"/>
      <c r="AO134" s="127"/>
      <c r="AP134" s="122"/>
      <c r="AQ134" s="127"/>
      <c r="AR134" s="127"/>
      <c r="AS134" s="127"/>
      <c r="AT134" s="127"/>
      <c r="AU134" s="137"/>
      <c r="AV134" s="122"/>
      <c r="AW134" s="126"/>
      <c r="AX134" s="127"/>
      <c r="AY134" s="121"/>
      <c r="AZ134" s="127"/>
      <c r="BA134" s="127"/>
      <c r="BB134" s="122"/>
      <c r="BC134" s="122"/>
      <c r="BD134" s="121"/>
      <c r="BE134" s="127"/>
      <c r="BF134" s="127"/>
      <c r="BG134" s="127"/>
    </row>
    <row r="135" spans="2:59" ht="16.5" customHeight="1">
      <c r="B135" s="1426" t="s">
        <v>248</v>
      </c>
      <c r="C135" s="925" t="s">
        <v>10</v>
      </c>
      <c r="D135" s="1380">
        <v>70</v>
      </c>
      <c r="E135" s="2396">
        <v>3.6880000000000002</v>
      </c>
      <c r="F135" s="395">
        <v>0.49</v>
      </c>
      <c r="G135" s="395">
        <v>26.56</v>
      </c>
      <c r="H135" s="1126">
        <v>125.402</v>
      </c>
      <c r="I135" s="2724">
        <v>18</v>
      </c>
      <c r="J135" s="526" t="s">
        <v>9</v>
      </c>
      <c r="O135" s="143"/>
      <c r="P135" s="127"/>
      <c r="Q135" s="122"/>
      <c r="R135" s="118"/>
      <c r="S135" s="138"/>
      <c r="T135" s="138"/>
      <c r="U135" s="138"/>
      <c r="V135" s="218"/>
      <c r="W135" s="636"/>
      <c r="X135" s="402"/>
      <c r="Y135" s="402"/>
      <c r="Z135" s="402"/>
      <c r="AA135" s="402"/>
      <c r="AB135" s="402"/>
      <c r="AC135" s="402"/>
      <c r="AD135" s="402"/>
      <c r="AE135" s="217"/>
      <c r="AF135" s="137"/>
      <c r="AG135" s="646"/>
      <c r="AH135" s="647"/>
      <c r="AI135" s="648"/>
      <c r="AJ135" s="649"/>
      <c r="AK135" s="650"/>
      <c r="AL135" s="650"/>
      <c r="AM135" s="650"/>
      <c r="AN135" s="650"/>
      <c r="AO135" s="650"/>
      <c r="AP135" s="650"/>
      <c r="AQ135" s="646"/>
      <c r="AR135" s="646"/>
      <c r="AS135" s="651"/>
      <c r="AT135" s="127"/>
      <c r="AU135" s="137"/>
      <c r="AV135" s="122"/>
      <c r="AW135" s="121"/>
      <c r="AX135" s="121"/>
      <c r="AY135" s="121"/>
      <c r="AZ135" s="127"/>
      <c r="BA135" s="127"/>
      <c r="BB135" s="122"/>
      <c r="BC135" s="122"/>
      <c r="BD135" s="126"/>
      <c r="BE135" s="127"/>
      <c r="BF135" s="127"/>
      <c r="BG135" s="127"/>
    </row>
    <row r="136" spans="2:59" ht="12.75" customHeight="1">
      <c r="B136" s="68"/>
      <c r="C136" s="925" t="s">
        <v>643</v>
      </c>
      <c r="D136" s="1382">
        <v>50</v>
      </c>
      <c r="E136" s="396">
        <v>2.83</v>
      </c>
      <c r="F136" s="398">
        <v>0.6</v>
      </c>
      <c r="G136" s="398">
        <v>20.93</v>
      </c>
      <c r="H136" s="1603">
        <v>100.44</v>
      </c>
      <c r="I136" s="2724">
        <v>19</v>
      </c>
      <c r="J136" s="526" t="s">
        <v>9</v>
      </c>
      <c r="K136" s="6"/>
      <c r="O136" s="143"/>
      <c r="P136" s="127"/>
      <c r="Q136" s="122"/>
      <c r="R136" s="118"/>
      <c r="S136" s="138"/>
      <c r="T136" s="138"/>
      <c r="U136" s="138"/>
      <c r="V136" s="218"/>
      <c r="W136" s="138"/>
      <c r="X136" s="138"/>
      <c r="Y136" s="138"/>
      <c r="Z136" s="138"/>
      <c r="AA136" s="138"/>
      <c r="AB136" s="138"/>
      <c r="AC136" s="138"/>
      <c r="AD136" s="138"/>
      <c r="AE136" s="217"/>
      <c r="AF136" s="137"/>
      <c r="AG136" s="257"/>
      <c r="AH136" s="257"/>
      <c r="AI136" s="257"/>
      <c r="AJ136" s="652"/>
      <c r="AK136" s="257"/>
      <c r="AL136" s="257"/>
      <c r="AM136" s="257"/>
      <c r="AN136" s="257"/>
      <c r="AO136" s="257"/>
      <c r="AP136" s="257"/>
      <c r="AQ136" s="257"/>
      <c r="AR136" s="257"/>
      <c r="AS136" s="257"/>
      <c r="AT136" s="127"/>
      <c r="AU136" s="137"/>
      <c r="AV136" s="122"/>
      <c r="AW136" s="121"/>
      <c r="AX136" s="121"/>
      <c r="AY136" s="121"/>
      <c r="AZ136" s="127"/>
      <c r="BA136" s="127"/>
      <c r="BB136" s="122"/>
      <c r="BC136" s="122"/>
      <c r="BD136" s="446"/>
      <c r="BE136" s="127"/>
      <c r="BF136" s="127"/>
      <c r="BG136" s="127"/>
    </row>
    <row r="137" spans="2:59" ht="12.75" customHeight="1" thickBot="1">
      <c r="B137" s="64"/>
      <c r="C137" s="941" t="s">
        <v>732</v>
      </c>
      <c r="D137" s="1482">
        <v>110</v>
      </c>
      <c r="E137" s="555">
        <v>0.44</v>
      </c>
      <c r="F137" s="556">
        <v>0.44</v>
      </c>
      <c r="G137" s="557">
        <v>10.78</v>
      </c>
      <c r="H137" s="2471">
        <v>51.7</v>
      </c>
      <c r="I137" s="1483">
        <v>69</v>
      </c>
      <c r="J137" s="2692" t="s">
        <v>728</v>
      </c>
      <c r="K137" s="6"/>
      <c r="O137" s="143"/>
      <c r="P137" s="127"/>
      <c r="Q137" s="122"/>
      <c r="R137" s="118"/>
      <c r="S137" s="138"/>
      <c r="T137" s="138"/>
      <c r="U137" s="138"/>
      <c r="V137" s="218"/>
      <c r="W137" s="138"/>
      <c r="X137" s="138"/>
      <c r="Y137" s="138"/>
      <c r="Z137" s="138"/>
      <c r="AA137" s="138"/>
      <c r="AB137" s="138"/>
      <c r="AC137" s="138"/>
      <c r="AD137" s="138"/>
      <c r="AE137" s="217"/>
      <c r="AF137" s="137"/>
      <c r="AG137" s="138"/>
      <c r="AH137" s="138"/>
      <c r="AI137" s="138"/>
      <c r="AJ137" s="218"/>
      <c r="AK137" s="138"/>
      <c r="AL137" s="138"/>
      <c r="AM137" s="138"/>
      <c r="AN137" s="138"/>
      <c r="AO137" s="138"/>
      <c r="AP137" s="138"/>
      <c r="AQ137" s="138"/>
      <c r="AR137" s="138"/>
      <c r="AS137" s="217"/>
      <c r="AT137" s="127"/>
      <c r="AU137" s="141"/>
      <c r="AV137" s="122"/>
      <c r="AW137" s="121"/>
      <c r="AX137" s="127"/>
      <c r="AY137" s="121"/>
      <c r="AZ137" s="127"/>
      <c r="BA137" s="127"/>
      <c r="BB137" s="122"/>
      <c r="BC137" s="122"/>
      <c r="BD137" s="121"/>
      <c r="BE137" s="127"/>
      <c r="BF137" s="127"/>
      <c r="BG137" s="127"/>
    </row>
    <row r="138" spans="2:59" ht="13.5" customHeight="1">
      <c r="B138" s="533" t="s">
        <v>247</v>
      </c>
      <c r="C138" s="438"/>
      <c r="D138" s="882">
        <f>SUM(D131:D137)</f>
        <v>930</v>
      </c>
      <c r="E138" s="1499">
        <f>SUM(E131:E137)</f>
        <v>29.6861</v>
      </c>
      <c r="F138" s="2497">
        <f>SUM(F131:F137)</f>
        <v>31.731999999999999</v>
      </c>
      <c r="G138" s="1500">
        <f>SUM(G131:G137)</f>
        <v>134.85900000000001</v>
      </c>
      <c r="H138" s="2496">
        <f>SUM(H131:H137)</f>
        <v>951.36000000000013</v>
      </c>
      <c r="I138" s="1572" t="s">
        <v>449</v>
      </c>
      <c r="J138" s="1486" t="s">
        <v>259</v>
      </c>
      <c r="K138" s="6"/>
      <c r="O138" s="143"/>
      <c r="P138" s="127"/>
      <c r="Q138" s="657"/>
      <c r="R138" s="143"/>
      <c r="S138" s="126"/>
      <c r="T138" s="126"/>
      <c r="U138" s="126"/>
      <c r="V138" s="268"/>
      <c r="W138" s="126"/>
      <c r="X138" s="126"/>
      <c r="Y138" s="268"/>
      <c r="Z138" s="126"/>
      <c r="AA138" s="466"/>
      <c r="AB138" s="268"/>
      <c r="AC138" s="126"/>
      <c r="AD138" s="126"/>
      <c r="AE138" s="125"/>
      <c r="AF138" s="141"/>
      <c r="AG138" s="664"/>
      <c r="AH138" s="664"/>
      <c r="AI138" s="664"/>
      <c r="AJ138" s="675"/>
      <c r="AK138" s="664"/>
      <c r="AL138" s="664"/>
      <c r="AM138" s="664"/>
      <c r="AN138" s="664"/>
      <c r="AO138" s="665"/>
      <c r="AP138" s="665"/>
      <c r="AQ138" s="664"/>
      <c r="AR138" s="664"/>
      <c r="AS138" s="664"/>
      <c r="AT138" s="127"/>
      <c r="AU138" s="127"/>
      <c r="AV138" s="127"/>
      <c r="AW138" s="127"/>
      <c r="AX138" s="127"/>
      <c r="AY138" s="121"/>
      <c r="AZ138" s="127"/>
      <c r="BA138" s="127"/>
      <c r="BB138" s="122"/>
      <c r="BC138" s="122"/>
      <c r="BD138" s="121"/>
      <c r="BE138" s="127"/>
      <c r="BF138" s="127"/>
      <c r="BG138" s="127"/>
    </row>
    <row r="139" spans="2:59" ht="15" customHeight="1">
      <c r="B139" s="487"/>
      <c r="C139" s="2145" t="s">
        <v>11</v>
      </c>
      <c r="D139" s="2150">
        <v>0.35</v>
      </c>
      <c r="E139" s="2147">
        <v>31.5</v>
      </c>
      <c r="F139" s="2148">
        <v>32.200000000000003</v>
      </c>
      <c r="G139" s="2148">
        <v>134.05000000000001</v>
      </c>
      <c r="H139" s="2149">
        <v>952</v>
      </c>
      <c r="I139" s="2500">
        <f>H139-H138</f>
        <v>0.63999999999987267</v>
      </c>
      <c r="J139" s="2073" t="s">
        <v>658</v>
      </c>
      <c r="K139" s="6"/>
      <c r="O139" s="143"/>
      <c r="P139" s="127"/>
      <c r="Q139" s="438"/>
      <c r="R139" s="121"/>
      <c r="S139" s="440"/>
      <c r="T139" s="440"/>
      <c r="U139" s="440"/>
      <c r="V139" s="439"/>
      <c r="W139" s="440"/>
      <c r="X139" s="439"/>
      <c r="Y139" s="439"/>
      <c r="Z139" s="440"/>
      <c r="AA139" s="676"/>
      <c r="AB139" s="439"/>
      <c r="AC139" s="439"/>
      <c r="AD139" s="440"/>
      <c r="AE139" s="440"/>
      <c r="AF139" s="142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36"/>
      <c r="AW139" s="127"/>
      <c r="AX139" s="667"/>
      <c r="AY139" s="121"/>
      <c r="AZ139" s="127"/>
      <c r="BA139" s="127"/>
      <c r="BB139" s="127"/>
      <c r="BC139" s="127"/>
      <c r="BD139" s="127"/>
      <c r="BE139" s="127"/>
      <c r="BF139" s="127"/>
      <c r="BG139" s="127"/>
    </row>
    <row r="140" spans="2:59" ht="14.25" customHeight="1" thickBot="1">
      <c r="B140" s="292"/>
      <c r="C140" s="1176" t="s">
        <v>654</v>
      </c>
      <c r="D140" s="2142"/>
      <c r="E140" s="2494">
        <f>(E138*100/E150)-35</f>
        <v>-2.0154444444444408</v>
      </c>
      <c r="F140" s="556">
        <f t="shared" ref="F140:H140" si="7">(F138*100/F150)-35</f>
        <v>-0.50869565217391255</v>
      </c>
      <c r="G140" s="556">
        <f t="shared" si="7"/>
        <v>0.21122715404700187</v>
      </c>
      <c r="H140" s="2495">
        <f t="shared" si="7"/>
        <v>-2.3529411764698693E-2</v>
      </c>
      <c r="I140" s="2143"/>
      <c r="J140" s="2144"/>
      <c r="K140" s="6"/>
      <c r="O140" s="143"/>
      <c r="P140" s="143"/>
      <c r="Q140" s="127"/>
      <c r="R140" s="127"/>
      <c r="Z140" s="442"/>
      <c r="AA140" s="437"/>
      <c r="AB140" s="437"/>
      <c r="AC140" s="442"/>
      <c r="AD140" s="442"/>
      <c r="AE140" s="443"/>
      <c r="AF140" s="118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642"/>
      <c r="AQ140" s="127"/>
      <c r="AR140" s="642"/>
      <c r="AS140" s="127"/>
      <c r="AT140" s="127"/>
      <c r="AU140" s="127"/>
      <c r="AV140" s="136"/>
      <c r="AW140" s="127"/>
      <c r="AX140" s="121"/>
      <c r="AY140" s="121"/>
      <c r="AZ140" s="127"/>
      <c r="BA140" s="127"/>
      <c r="BB140" s="127"/>
      <c r="BC140" s="127"/>
      <c r="BD140" s="127"/>
      <c r="BE140" s="127"/>
      <c r="BF140" s="127"/>
      <c r="BG140" s="127"/>
    </row>
    <row r="141" spans="2:59" ht="13.5" customHeight="1">
      <c r="B141" s="518" t="s">
        <v>244</v>
      </c>
      <c r="C141" s="1568" t="s">
        <v>303</v>
      </c>
      <c r="D141" s="936"/>
      <c r="E141" s="1487"/>
      <c r="F141" s="1488"/>
      <c r="G141" s="1488"/>
      <c r="H141" s="1501"/>
      <c r="I141" s="1502"/>
      <c r="J141" s="1502"/>
      <c r="K141" s="6"/>
      <c r="O141" s="143"/>
      <c r="P141" s="143"/>
      <c r="Q141" s="127"/>
      <c r="R141" s="127"/>
      <c r="Z141" s="143"/>
      <c r="AA141" s="143"/>
      <c r="AB141" s="143"/>
      <c r="AC141" s="143"/>
      <c r="AD141" s="143"/>
      <c r="AE141" s="127"/>
      <c r="AF141" s="137"/>
      <c r="AG141" s="127"/>
      <c r="AH141" s="127"/>
      <c r="AI141" s="127"/>
      <c r="AJ141" s="677"/>
      <c r="AK141" s="127"/>
      <c r="AL141" s="127"/>
      <c r="AM141" s="127"/>
      <c r="AN141" s="127"/>
      <c r="AO141" s="127"/>
      <c r="AP141" s="127"/>
      <c r="AQ141" s="127"/>
      <c r="AR141" s="642"/>
      <c r="AS141" s="127"/>
      <c r="AT141" s="127"/>
      <c r="AU141" s="127"/>
      <c r="AV141" s="127"/>
      <c r="AW141" s="143"/>
      <c r="AX141" s="143"/>
      <c r="AY141" s="143"/>
      <c r="AZ141" s="127"/>
      <c r="BA141" s="127"/>
      <c r="BB141" s="127"/>
      <c r="BC141" s="127"/>
      <c r="BD141" s="127"/>
      <c r="BE141" s="127"/>
      <c r="BF141" s="127"/>
      <c r="BG141" s="127"/>
    </row>
    <row r="142" spans="2:59" ht="17.25" customHeight="1">
      <c r="B142" s="521" t="s">
        <v>245</v>
      </c>
      <c r="C142" s="925" t="s">
        <v>304</v>
      </c>
      <c r="D142" s="1380">
        <v>200</v>
      </c>
      <c r="E142" s="2422">
        <v>5.8</v>
      </c>
      <c r="F142" s="2469">
        <v>5</v>
      </c>
      <c r="G142" s="2469">
        <v>8</v>
      </c>
      <c r="H142" s="1126">
        <v>100.2</v>
      </c>
      <c r="I142" s="1490">
        <v>79</v>
      </c>
      <c r="J142" s="1478" t="s">
        <v>891</v>
      </c>
      <c r="K142" s="6"/>
      <c r="O142" s="143"/>
      <c r="P142" s="143"/>
      <c r="Q142" s="127"/>
      <c r="R142" s="127"/>
      <c r="Z142" s="143"/>
      <c r="AA142" s="143"/>
      <c r="AB142" s="143"/>
      <c r="AC142" s="143"/>
      <c r="AD142" s="143"/>
      <c r="AE142" s="127"/>
      <c r="AF142" s="137"/>
      <c r="AG142" s="137"/>
      <c r="AH142" s="122"/>
      <c r="AI142" s="122"/>
      <c r="AJ142" s="121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</row>
    <row r="143" spans="2:59" ht="12.75" customHeight="1">
      <c r="B143" s="523" t="s">
        <v>12</v>
      </c>
      <c r="C143" s="2115" t="s">
        <v>454</v>
      </c>
      <c r="D143" s="1380" t="s">
        <v>633</v>
      </c>
      <c r="E143" s="1019">
        <v>1.22</v>
      </c>
      <c r="F143" s="1576">
        <v>4.1360000000000001</v>
      </c>
      <c r="G143" s="1576">
        <v>12.94</v>
      </c>
      <c r="H143" s="1121">
        <v>93.864000000000004</v>
      </c>
      <c r="I143" s="1540">
        <v>38</v>
      </c>
      <c r="J143" s="986" t="s">
        <v>892</v>
      </c>
      <c r="K143" s="6"/>
      <c r="O143" s="143"/>
      <c r="P143" s="143"/>
      <c r="Q143" s="127"/>
      <c r="R143" s="127"/>
      <c r="Z143" s="143"/>
      <c r="AA143" s="143"/>
      <c r="AB143" s="143"/>
      <c r="AC143" s="143"/>
      <c r="AD143" s="143"/>
      <c r="AE143" s="127"/>
      <c r="AF143" s="137"/>
      <c r="AG143" s="145"/>
      <c r="AH143" s="122"/>
      <c r="AI143" s="121"/>
      <c r="AJ143" s="218"/>
      <c r="AK143" s="217"/>
      <c r="AL143" s="217"/>
      <c r="AM143" s="217"/>
      <c r="AN143" s="217"/>
      <c r="AO143" s="217"/>
      <c r="AP143" s="217"/>
      <c r="AQ143" s="217"/>
      <c r="AR143" s="217"/>
      <c r="AS143" s="21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</row>
    <row r="144" spans="2:59" ht="18" customHeight="1" thickBot="1">
      <c r="B144" s="527" t="s">
        <v>248</v>
      </c>
      <c r="C144" s="941" t="s">
        <v>10</v>
      </c>
      <c r="D144" s="1482">
        <v>40</v>
      </c>
      <c r="E144" s="2396">
        <v>2.1070000000000002</v>
      </c>
      <c r="F144" s="390">
        <v>0.28000000000000003</v>
      </c>
      <c r="G144" s="390">
        <v>16.32</v>
      </c>
      <c r="H144" s="1121">
        <v>76.227999999999994</v>
      </c>
      <c r="I144" s="1477">
        <v>18</v>
      </c>
      <c r="J144" s="1478" t="s">
        <v>9</v>
      </c>
      <c r="K144" s="31"/>
      <c r="O144" s="143"/>
      <c r="P144" s="143"/>
      <c r="Q144" s="127"/>
      <c r="R144" s="189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27"/>
      <c r="AF144" s="141"/>
      <c r="AG144" s="127"/>
      <c r="AH144" s="215"/>
      <c r="AI144" s="127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127"/>
      <c r="AU144" s="127"/>
      <c r="AV144" s="127"/>
      <c r="AW144" s="132"/>
      <c r="AX144" s="132"/>
      <c r="AY144" s="127"/>
      <c r="AZ144" s="127"/>
      <c r="BA144" s="127"/>
      <c r="BB144" s="127"/>
      <c r="BC144" s="127"/>
      <c r="BD144" s="127"/>
      <c r="BE144" s="127"/>
      <c r="BF144" s="127"/>
      <c r="BG144" s="127"/>
    </row>
    <row r="145" spans="2:59" ht="15.75" customHeight="1">
      <c r="B145" s="533" t="s">
        <v>330</v>
      </c>
      <c r="C145" s="1567"/>
      <c r="D145" s="1503">
        <f>D142+D144+90+30</f>
        <v>360</v>
      </c>
      <c r="E145" s="1499">
        <f>SUM(E142:E144)</f>
        <v>9.1269999999999989</v>
      </c>
      <c r="F145" s="1124">
        <f>SUM(F142:F144)</f>
        <v>9.4159999999999986</v>
      </c>
      <c r="G145" s="1500">
        <f>SUM(G142:G144)</f>
        <v>37.26</v>
      </c>
      <c r="H145" s="1484">
        <f>SUM(H142:H144)</f>
        <v>270.29200000000003</v>
      </c>
      <c r="I145" s="1572" t="s">
        <v>449</v>
      </c>
      <c r="J145" s="1486" t="s">
        <v>259</v>
      </c>
      <c r="O145" s="143"/>
      <c r="P145" s="143"/>
      <c r="Q145" s="127"/>
      <c r="R145" s="118"/>
      <c r="S145" s="122"/>
      <c r="T145" s="122"/>
      <c r="U145" s="122"/>
      <c r="V145" s="121"/>
      <c r="W145" s="121"/>
      <c r="X145" s="226"/>
      <c r="Y145" s="122"/>
      <c r="Z145" s="122"/>
      <c r="AA145" s="121"/>
      <c r="AB145" s="122"/>
      <c r="AC145" s="122"/>
      <c r="AD145" s="122"/>
      <c r="AE145" s="122"/>
      <c r="AF145" s="118"/>
      <c r="AG145" s="137"/>
      <c r="AH145" s="122"/>
      <c r="AI145" s="118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32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</row>
    <row r="146" spans="2:59">
      <c r="B146" s="1197"/>
      <c r="C146" s="2159" t="s">
        <v>11</v>
      </c>
      <c r="D146" s="2150">
        <v>0.1</v>
      </c>
      <c r="E146" s="2147">
        <v>9</v>
      </c>
      <c r="F146" s="2148">
        <v>9.1999999999999993</v>
      </c>
      <c r="G146" s="2148">
        <v>38.299999999999997</v>
      </c>
      <c r="H146" s="2149">
        <v>272</v>
      </c>
      <c r="I146" s="853">
        <f>H146-H145</f>
        <v>1.70799999999997</v>
      </c>
      <c r="J146" s="2073" t="s">
        <v>658</v>
      </c>
      <c r="K146" s="52"/>
      <c r="O146" s="143"/>
      <c r="P146" s="143"/>
      <c r="Q146" s="127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37"/>
      <c r="AG146" s="137"/>
      <c r="AH146" s="149"/>
      <c r="AI146" s="401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</row>
    <row r="147" spans="2:59" ht="15" customHeight="1" thickBot="1">
      <c r="B147" s="292"/>
      <c r="C147" s="1176" t="s">
        <v>654</v>
      </c>
      <c r="D147" s="2142"/>
      <c r="E147" s="2494">
        <f>(E145*100/E150)-10</f>
        <v>0.14111111111111008</v>
      </c>
      <c r="F147" s="556">
        <f t="shared" ref="F147:H147" si="8">(F145*100/F150)-10</f>
        <v>0.23478260869565126</v>
      </c>
      <c r="G147" s="556">
        <f t="shared" si="8"/>
        <v>-0.27154046997389081</v>
      </c>
      <c r="H147" s="2495">
        <f t="shared" si="8"/>
        <v>-6.279411764705678E-2</v>
      </c>
      <c r="I147" s="2143"/>
      <c r="J147" s="2144"/>
      <c r="K147" s="4"/>
      <c r="O147" s="143"/>
      <c r="P147" s="143"/>
      <c r="Q147" s="127"/>
      <c r="R147" s="127"/>
      <c r="AA147" s="143"/>
      <c r="AB147" s="143"/>
      <c r="AC147" s="143"/>
      <c r="AD147" s="143"/>
      <c r="AE147" s="127"/>
      <c r="AF147" s="144"/>
      <c r="AG147" s="445"/>
      <c r="AH147" s="149"/>
      <c r="AI147" s="189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678"/>
      <c r="AX147" s="245"/>
      <c r="AY147" s="245"/>
      <c r="AZ147" s="127"/>
      <c r="BA147" s="127"/>
      <c r="BB147" s="127"/>
      <c r="BC147" s="127"/>
      <c r="BD147" s="127"/>
      <c r="BE147" s="127"/>
      <c r="BF147" s="127"/>
      <c r="BG147" s="127"/>
    </row>
    <row r="148" spans="2:59" ht="15" customHeight="1" thickBot="1">
      <c r="B148" s="11"/>
      <c r="C148" s="11"/>
      <c r="D148" s="5"/>
      <c r="E148" s="5"/>
      <c r="F148" s="5"/>
      <c r="G148" s="5"/>
      <c r="H148" s="5"/>
      <c r="I148" s="5"/>
      <c r="J148" s="5"/>
      <c r="K148" s="717"/>
      <c r="O148" s="143"/>
      <c r="P148" s="143"/>
      <c r="Q148" s="127"/>
      <c r="R148" s="446"/>
      <c r="AA148" s="138"/>
      <c r="AB148" s="277"/>
      <c r="AC148" s="402"/>
      <c r="AD148" s="138"/>
      <c r="AE148" s="138"/>
      <c r="AF148" s="147"/>
      <c r="AG148" s="445"/>
      <c r="AH148" s="149"/>
      <c r="AI148" s="446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32"/>
      <c r="AY148" s="127"/>
      <c r="AZ148" s="127"/>
      <c r="BA148" s="127"/>
      <c r="BB148" s="127"/>
      <c r="BC148" s="127"/>
      <c r="BD148" s="127"/>
      <c r="BE148" s="127"/>
      <c r="BF148" s="127"/>
      <c r="BG148" s="127"/>
    </row>
    <row r="149" spans="2:59" ht="16.5" customHeight="1">
      <c r="B149" s="2124"/>
      <c r="C149" s="2125"/>
      <c r="D149" s="2126"/>
      <c r="E149" s="2141" t="s">
        <v>6</v>
      </c>
      <c r="F149" s="2140" t="s">
        <v>7</v>
      </c>
      <c r="G149" s="2140" t="s">
        <v>8</v>
      </c>
      <c r="H149" s="2129" t="s">
        <v>673</v>
      </c>
      <c r="I149" s="2130"/>
      <c r="J149" s="2126"/>
      <c r="K149" s="42"/>
      <c r="O149" s="143"/>
      <c r="P149" s="143"/>
      <c r="Q149" s="127"/>
      <c r="R149" s="118"/>
      <c r="AA149" s="138"/>
      <c r="AB149" s="277"/>
      <c r="AC149" s="138"/>
      <c r="AD149" s="138"/>
      <c r="AE149" s="217"/>
      <c r="AF149" s="137"/>
      <c r="AG149" s="445"/>
      <c r="AH149" s="149"/>
      <c r="AI149" s="446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</row>
    <row r="150" spans="2:59" ht="14.25" customHeight="1" thickBot="1">
      <c r="B150" s="2131"/>
      <c r="C150" s="2132" t="s">
        <v>674</v>
      </c>
      <c r="D150" s="2133">
        <v>1</v>
      </c>
      <c r="E150" s="2134">
        <v>90</v>
      </c>
      <c r="F150" s="2135">
        <v>92</v>
      </c>
      <c r="G150" s="2136">
        <v>383</v>
      </c>
      <c r="H150" s="2137">
        <v>2720</v>
      </c>
      <c r="I150" s="2138" t="s">
        <v>675</v>
      </c>
      <c r="J150" s="2139"/>
      <c r="K150" s="31"/>
      <c r="O150" s="143"/>
      <c r="P150" s="143"/>
      <c r="Q150" s="127"/>
      <c r="R150" s="116"/>
      <c r="AA150" s="138"/>
      <c r="AB150" s="138"/>
      <c r="AC150" s="138"/>
      <c r="AD150" s="138"/>
      <c r="AE150" s="217"/>
      <c r="AF150" s="137"/>
      <c r="AG150" s="127"/>
      <c r="AH150" s="136"/>
      <c r="AI150" s="127"/>
      <c r="AJ150" s="218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</row>
    <row r="151" spans="2:59" ht="12.75" customHeight="1" thickBot="1">
      <c r="O151" s="143"/>
      <c r="P151" s="143"/>
      <c r="Q151" s="127"/>
      <c r="R151" s="118"/>
      <c r="AA151" s="138"/>
      <c r="AB151" s="138"/>
      <c r="AC151" s="138"/>
      <c r="AD151" s="138"/>
      <c r="AE151" s="217"/>
      <c r="AF151" s="137"/>
      <c r="AG151" s="148"/>
      <c r="AH151" s="215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</row>
    <row r="152" spans="2:59" ht="13.5" customHeight="1">
      <c r="B152" s="968"/>
      <c r="C152" s="1498" t="s">
        <v>448</v>
      </c>
      <c r="D152" s="848"/>
      <c r="E152" s="1504">
        <f>E127+E138</f>
        <v>50.972099999999998</v>
      </c>
      <c r="F152" s="1505">
        <f>F127+F138</f>
        <v>56.352999999999994</v>
      </c>
      <c r="G152" s="1505">
        <f>G127+G138</f>
        <v>224.01900000000001</v>
      </c>
      <c r="H152" s="1506">
        <f>H127+H138</f>
        <v>1629.5430000000001</v>
      </c>
      <c r="I152" s="1541" t="s">
        <v>449</v>
      </c>
      <c r="J152" s="1486" t="s">
        <v>259</v>
      </c>
      <c r="K152" s="6"/>
      <c r="O152" s="143"/>
      <c r="P152" s="143"/>
      <c r="Q152" s="127"/>
      <c r="R152" s="118"/>
      <c r="AA152" s="138"/>
      <c r="AB152" s="138"/>
      <c r="AC152" s="138"/>
      <c r="AD152" s="138"/>
      <c r="AE152" s="217"/>
      <c r="AF152" s="138"/>
      <c r="AG152" s="147"/>
      <c r="AH152" s="135"/>
      <c r="AI152" s="126"/>
      <c r="AJ152" s="259"/>
      <c r="AK152" s="139"/>
      <c r="AL152" s="122"/>
      <c r="AM152" s="118"/>
      <c r="AN152" s="138"/>
      <c r="AO152" s="138"/>
      <c r="AP152" s="138"/>
      <c r="AQ152" s="218"/>
      <c r="AR152" s="138"/>
      <c r="AS152" s="138"/>
      <c r="AT152" s="138"/>
      <c r="AU152" s="138"/>
      <c r="AV152" s="138"/>
      <c r="AW152" s="138"/>
      <c r="AX152" s="138"/>
      <c r="AY152" s="138"/>
      <c r="AZ152" s="217"/>
      <c r="BA152" s="127"/>
      <c r="BB152" s="127"/>
      <c r="BC152" s="127"/>
      <c r="BD152" s="127"/>
      <c r="BE152" s="127"/>
      <c r="BF152" s="127"/>
      <c r="BG152" s="127"/>
    </row>
    <row r="153" spans="2:59">
      <c r="B153" s="487"/>
      <c r="C153" s="2145" t="s">
        <v>11</v>
      </c>
      <c r="D153" s="2150">
        <v>0.6</v>
      </c>
      <c r="E153" s="2151">
        <v>54</v>
      </c>
      <c r="F153" s="2152">
        <v>55.2</v>
      </c>
      <c r="G153" s="2152">
        <v>229.8</v>
      </c>
      <c r="H153" s="2153">
        <v>1632</v>
      </c>
      <c r="I153" s="2157">
        <f>H153-H152</f>
        <v>2.4569999999998799</v>
      </c>
      <c r="J153" s="2073" t="s">
        <v>658</v>
      </c>
      <c r="K153" s="6"/>
      <c r="O153" s="143"/>
      <c r="P153" s="143"/>
      <c r="Q153" s="127"/>
      <c r="R153" s="143"/>
      <c r="S153" s="126"/>
      <c r="T153" s="126"/>
      <c r="U153" s="126"/>
      <c r="V153" s="254"/>
      <c r="W153" s="126"/>
      <c r="X153" s="126"/>
      <c r="Y153" s="126"/>
      <c r="Z153" s="126"/>
      <c r="AA153" s="126"/>
      <c r="AB153" s="268"/>
      <c r="AC153" s="126"/>
      <c r="AD153" s="126"/>
      <c r="AE153" s="116"/>
      <c r="AF153" s="138"/>
      <c r="AG153" s="137"/>
      <c r="AH153" s="122"/>
      <c r="AI153" s="121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</row>
    <row r="154" spans="2:59" ht="13.5" customHeight="1" thickBot="1">
      <c r="B154" s="292"/>
      <c r="C154" s="1176" t="s">
        <v>654</v>
      </c>
      <c r="D154" s="2142"/>
      <c r="E154" s="2494">
        <f>(E152*100/E150)-60</f>
        <v>-3.3643333333333345</v>
      </c>
      <c r="F154" s="556">
        <f t="shared" ref="F154:G154" si="9">(F152*100/F150)-60</f>
        <v>1.2532608695652101</v>
      </c>
      <c r="G154" s="556">
        <f t="shared" si="9"/>
        <v>-1.5093994778067881</v>
      </c>
      <c r="H154" s="2495">
        <f>(H152*100/H150)-60</f>
        <v>-9.0330882352937181E-2</v>
      </c>
      <c r="I154" s="2143"/>
      <c r="J154" s="2144"/>
      <c r="K154" s="6"/>
      <c r="O154" s="143"/>
      <c r="P154" s="143"/>
      <c r="Q154" s="127"/>
      <c r="R154" s="127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27"/>
      <c r="AF154" s="118"/>
      <c r="AG154" s="148"/>
      <c r="AH154" s="122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</row>
    <row r="155" spans="2:59" ht="16.5" customHeight="1" thickBot="1">
      <c r="K155" s="6"/>
      <c r="O155" s="143"/>
      <c r="P155" s="143"/>
      <c r="Q155" s="127"/>
      <c r="R155" s="118"/>
      <c r="S155" s="138"/>
      <c r="T155" s="138"/>
      <c r="U155" s="138"/>
      <c r="V155" s="218"/>
      <c r="W155" s="138"/>
      <c r="X155" s="402"/>
      <c r="Y155" s="138"/>
      <c r="Z155" s="138"/>
      <c r="AA155" s="138"/>
      <c r="AB155" s="277"/>
      <c r="AC155" s="402"/>
      <c r="AD155" s="138"/>
      <c r="AE155" s="138"/>
      <c r="AF155" s="127"/>
      <c r="AG155" s="137"/>
      <c r="AH155" s="132"/>
      <c r="AI155" s="125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  <c r="BA155" s="127"/>
      <c r="BB155" s="127"/>
      <c r="BC155" s="127"/>
      <c r="BD155" s="127"/>
      <c r="BE155" s="127"/>
      <c r="BF155" s="127"/>
      <c r="BG155" s="127"/>
    </row>
    <row r="156" spans="2:59" ht="12.75" customHeight="1">
      <c r="B156" s="968"/>
      <c r="C156" s="1498" t="s">
        <v>447</v>
      </c>
      <c r="D156" s="848"/>
      <c r="E156" s="1504">
        <f>E138+E145</f>
        <v>38.813099999999999</v>
      </c>
      <c r="F156" s="1505">
        <f>F138+F145</f>
        <v>41.147999999999996</v>
      </c>
      <c r="G156" s="1505">
        <f>G138+G145</f>
        <v>172.119</v>
      </c>
      <c r="H156" s="1506">
        <f>H138+H145</f>
        <v>1221.652</v>
      </c>
      <c r="I156" s="1485" t="s">
        <v>449</v>
      </c>
      <c r="J156" s="1486" t="s">
        <v>259</v>
      </c>
      <c r="K156" s="6"/>
      <c r="O156" s="143"/>
      <c r="P156" s="143"/>
      <c r="Q156" s="127"/>
      <c r="R156" s="118"/>
      <c r="S156" s="138"/>
      <c r="T156" s="138"/>
      <c r="U156" s="138"/>
      <c r="V156" s="218"/>
      <c r="W156" s="138"/>
      <c r="X156" s="138"/>
      <c r="Y156" s="138"/>
      <c r="Z156" s="138"/>
      <c r="AA156" s="138"/>
      <c r="AB156" s="138"/>
      <c r="AC156" s="138"/>
      <c r="AD156" s="138"/>
      <c r="AE156" s="147"/>
      <c r="AF156" s="127"/>
      <c r="AG156" s="137"/>
      <c r="AH156" s="122"/>
      <c r="AI156" s="121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  <c r="BA156" s="127"/>
      <c r="BB156" s="127"/>
      <c r="BC156" s="127"/>
      <c r="BD156" s="127"/>
      <c r="BE156" s="127"/>
      <c r="BF156" s="127"/>
      <c r="BG156" s="127"/>
    </row>
    <row r="157" spans="2:59" ht="12" customHeight="1">
      <c r="B157" s="487"/>
      <c r="C157" s="2145" t="s">
        <v>11</v>
      </c>
      <c r="D157" s="2150">
        <v>0.45</v>
      </c>
      <c r="E157" s="2147">
        <v>40.5</v>
      </c>
      <c r="F157" s="2148">
        <v>41.4</v>
      </c>
      <c r="G157" s="2148">
        <v>172.35</v>
      </c>
      <c r="H157" s="2149">
        <v>1224</v>
      </c>
      <c r="I157" s="2155">
        <f>H157-H156</f>
        <v>2.3479999999999563</v>
      </c>
      <c r="J157" s="2073" t="s">
        <v>658</v>
      </c>
      <c r="K157" s="6"/>
      <c r="O157" s="143"/>
      <c r="P157" s="143"/>
      <c r="Q157" s="127"/>
      <c r="R157" s="118"/>
      <c r="S157" s="138"/>
      <c r="T157" s="138"/>
      <c r="U157" s="138"/>
      <c r="V157" s="218"/>
      <c r="W157" s="138"/>
      <c r="X157" s="138"/>
      <c r="Y157" s="138"/>
      <c r="Z157" s="138"/>
      <c r="AA157" s="138"/>
      <c r="AB157" s="138"/>
      <c r="AC157" s="138"/>
      <c r="AD157" s="138"/>
      <c r="AE157" s="217"/>
      <c r="AF157" s="127"/>
      <c r="AG157" s="137"/>
      <c r="AH157" s="122"/>
      <c r="AI157" s="121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/>
      <c r="BA157" s="127"/>
      <c r="BB157" s="127"/>
      <c r="BC157" s="127"/>
      <c r="BD157" s="127"/>
      <c r="BE157" s="127"/>
      <c r="BF157" s="127"/>
      <c r="BG157" s="127"/>
    </row>
    <row r="158" spans="2:59" ht="13.5" customHeight="1" thickBot="1">
      <c r="B158" s="292"/>
      <c r="C158" s="1176" t="s">
        <v>654</v>
      </c>
      <c r="D158" s="2142"/>
      <c r="E158" s="2494">
        <f>(E156*100/E150)-45</f>
        <v>-1.8743333333333325</v>
      </c>
      <c r="F158" s="556">
        <f t="shared" ref="F158:G158" si="10">(F156*100/F150)-45</f>
        <v>-0.27391304347826662</v>
      </c>
      <c r="G158" s="556">
        <f t="shared" si="10"/>
        <v>-6.0313315926890709E-2</v>
      </c>
      <c r="H158" s="2495">
        <f>(H156*100/H150)-45</f>
        <v>-8.6323529411757249E-2</v>
      </c>
      <c r="I158" s="2143"/>
      <c r="J158" s="2144"/>
      <c r="K158" s="6"/>
      <c r="O158" s="143"/>
      <c r="P158" s="143"/>
      <c r="Q158" s="127"/>
      <c r="R158" s="118"/>
      <c r="S158" s="138"/>
      <c r="T158" s="138"/>
      <c r="U158" s="138"/>
      <c r="V158" s="218"/>
      <c r="W158" s="138"/>
      <c r="X158" s="138"/>
      <c r="Y158" s="138"/>
      <c r="Z158" s="138"/>
      <c r="AA158" s="138"/>
      <c r="AB158" s="138"/>
      <c r="AC158" s="138"/>
      <c r="AD158" s="138"/>
      <c r="AE158" s="217"/>
      <c r="AF158" s="127"/>
      <c r="AG158" s="137"/>
      <c r="AH158" s="122"/>
      <c r="AI158" s="121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  <c r="BA158" s="127"/>
      <c r="BB158" s="127"/>
      <c r="BC158" s="127"/>
      <c r="BD158" s="127"/>
      <c r="BE158" s="127"/>
      <c r="BF158" s="127"/>
      <c r="BG158" s="127"/>
    </row>
    <row r="159" spans="2:59" ht="15" customHeight="1" thickBot="1">
      <c r="K159" s="6"/>
      <c r="O159" s="143"/>
      <c r="P159" s="143"/>
      <c r="Q159" s="127"/>
      <c r="R159" s="118"/>
      <c r="S159" s="138"/>
      <c r="T159" s="138"/>
      <c r="U159" s="138"/>
      <c r="V159" s="218"/>
      <c r="W159" s="138"/>
      <c r="X159" s="138"/>
      <c r="Y159" s="138"/>
      <c r="Z159" s="138"/>
      <c r="AA159" s="138"/>
      <c r="AB159" s="138"/>
      <c r="AC159" s="138"/>
      <c r="AD159" s="138"/>
      <c r="AE159" s="217"/>
      <c r="AF159" s="127"/>
      <c r="AG159" s="137"/>
      <c r="AH159" s="122"/>
      <c r="AI159" s="121"/>
      <c r="AJ159" s="138"/>
      <c r="AK159" s="138"/>
      <c r="AL159" s="138"/>
      <c r="AM159" s="218"/>
      <c r="AN159" s="138"/>
      <c r="AO159" s="138"/>
      <c r="AP159" s="402"/>
      <c r="AQ159" s="138"/>
      <c r="AR159" s="138"/>
      <c r="AS159" s="138"/>
      <c r="AT159" s="138"/>
      <c r="AU159" s="138"/>
      <c r="AV159" s="217"/>
      <c r="AW159" s="127"/>
      <c r="AX159" s="127"/>
      <c r="AY159" s="127"/>
      <c r="AZ159" s="127"/>
      <c r="BA159" s="127"/>
      <c r="BB159" s="127"/>
      <c r="BC159" s="127"/>
      <c r="BD159" s="127"/>
      <c r="BE159" s="127"/>
      <c r="BF159" s="127"/>
      <c r="BG159" s="127"/>
    </row>
    <row r="160" spans="2:59" ht="15.75" thickBot="1">
      <c r="B160" s="968"/>
      <c r="C160" s="1498" t="s">
        <v>331</v>
      </c>
      <c r="D160" s="848"/>
      <c r="E160" s="1504">
        <f>E127+E138+E145</f>
        <v>60.099099999999993</v>
      </c>
      <c r="F160" s="1505">
        <f>F127+F138+F145</f>
        <v>65.768999999999991</v>
      </c>
      <c r="G160" s="1505">
        <f>G127+G138+G145</f>
        <v>261.279</v>
      </c>
      <c r="H160" s="1509">
        <f>H127+H138+H145</f>
        <v>1899.835</v>
      </c>
      <c r="I160" s="1572" t="s">
        <v>449</v>
      </c>
      <c r="J160" s="1486" t="s">
        <v>259</v>
      </c>
      <c r="K160" s="6"/>
      <c r="O160" s="143"/>
      <c r="P160" s="143"/>
      <c r="Q160" s="127"/>
      <c r="R160" s="118"/>
      <c r="S160" s="138"/>
      <c r="T160" s="138"/>
      <c r="U160" s="138"/>
      <c r="V160" s="218"/>
      <c r="W160" s="138"/>
      <c r="X160" s="138"/>
      <c r="Y160" s="138"/>
      <c r="Z160" s="138"/>
      <c r="AA160" s="138"/>
      <c r="AB160" s="138"/>
      <c r="AC160" s="138"/>
      <c r="AD160" s="138"/>
      <c r="AE160" s="217"/>
      <c r="AF160" s="127"/>
      <c r="AG160" s="180"/>
      <c r="AH160" s="122"/>
      <c r="AI160" s="121"/>
      <c r="AJ160" s="138"/>
      <c r="AK160" s="138"/>
      <c r="AL160" s="138"/>
      <c r="AM160" s="218"/>
      <c r="AN160" s="138"/>
      <c r="AO160" s="138"/>
      <c r="AP160" s="402"/>
      <c r="AQ160" s="138"/>
      <c r="AR160" s="138"/>
      <c r="AS160" s="138"/>
      <c r="AT160" s="138"/>
      <c r="AU160" s="138"/>
      <c r="AV160" s="217"/>
      <c r="AW160" s="127"/>
      <c r="AX160" s="127"/>
      <c r="AY160" s="127"/>
      <c r="AZ160" s="127"/>
      <c r="BA160" s="127"/>
      <c r="BB160" s="127"/>
      <c r="BC160" s="127"/>
      <c r="BD160" s="127"/>
      <c r="BE160" s="127"/>
      <c r="BF160" s="127"/>
      <c r="BG160" s="127"/>
    </row>
    <row r="161" spans="2:59">
      <c r="B161" s="97"/>
      <c r="C161" s="2156" t="s">
        <v>11</v>
      </c>
      <c r="D161" s="2150">
        <v>0.7</v>
      </c>
      <c r="E161" s="2147">
        <v>63</v>
      </c>
      <c r="F161" s="2148">
        <v>64.400000000000006</v>
      </c>
      <c r="G161" s="2148">
        <v>268.10000000000002</v>
      </c>
      <c r="H161" s="2149">
        <v>1904</v>
      </c>
      <c r="I161" s="853">
        <f>H161-H160</f>
        <v>4.1649999999999636</v>
      </c>
      <c r="J161" s="2073" t="s">
        <v>658</v>
      </c>
      <c r="K161" s="6"/>
      <c r="O161" s="143"/>
      <c r="P161" s="143"/>
      <c r="Q161" s="127"/>
      <c r="R161" s="118"/>
      <c r="S161" s="138"/>
      <c r="T161" s="402"/>
      <c r="U161" s="138"/>
      <c r="V161" s="218"/>
      <c r="W161" s="138"/>
      <c r="X161" s="138"/>
      <c r="Y161" s="138"/>
      <c r="Z161" s="138"/>
      <c r="AA161" s="138"/>
      <c r="AB161" s="138"/>
      <c r="AC161" s="277"/>
      <c r="AD161" s="138"/>
      <c r="AE161" s="217"/>
      <c r="AF161" s="127"/>
      <c r="AG161" s="180"/>
      <c r="AH161" s="122"/>
      <c r="AI161" s="121"/>
      <c r="AJ161" s="138"/>
      <c r="AK161" s="402"/>
      <c r="AL161" s="138"/>
      <c r="AM161" s="218"/>
      <c r="AN161" s="138"/>
      <c r="AO161" s="138"/>
      <c r="AP161" s="138"/>
      <c r="AQ161" s="138"/>
      <c r="AR161" s="138"/>
      <c r="AS161" s="138"/>
      <c r="AT161" s="277"/>
      <c r="AU161" s="138"/>
      <c r="AV161" s="21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</row>
    <row r="162" spans="2:59" ht="15.75" thickBot="1">
      <c r="B162" s="292"/>
      <c r="C162" s="1176" t="s">
        <v>654</v>
      </c>
      <c r="D162" s="2142"/>
      <c r="E162" s="2494">
        <f>(E160*100/E150)-70</f>
        <v>-3.2232222222222333</v>
      </c>
      <c r="F162" s="556">
        <f t="shared" ref="F162:H162" si="11">(F160*100/F150)-70</f>
        <v>1.4880434782608489</v>
      </c>
      <c r="G162" s="556">
        <f t="shared" si="11"/>
        <v>-1.7809399477806807</v>
      </c>
      <c r="H162" s="2495">
        <f t="shared" si="11"/>
        <v>-0.15312500000000284</v>
      </c>
      <c r="I162" s="2143"/>
      <c r="J162" s="2144"/>
      <c r="K162" s="6"/>
      <c r="O162" s="143"/>
      <c r="P162" s="143"/>
      <c r="Q162" s="127"/>
      <c r="R162" s="143"/>
      <c r="S162" s="126"/>
      <c r="T162" s="126"/>
      <c r="U162" s="126"/>
      <c r="V162" s="268"/>
      <c r="W162" s="126"/>
      <c r="X162" s="268"/>
      <c r="Y162" s="268"/>
      <c r="Z162" s="126"/>
      <c r="AA162" s="466"/>
      <c r="AB162" s="268"/>
      <c r="AC162" s="254"/>
      <c r="AD162" s="126"/>
      <c r="AE162" s="125"/>
      <c r="AF162" s="127"/>
      <c r="AG162" s="127"/>
      <c r="AH162" s="127"/>
      <c r="AI162" s="127"/>
      <c r="AJ162" s="137"/>
      <c r="AK162" s="122"/>
      <c r="AL162" s="118"/>
      <c r="AM162" s="138"/>
      <c r="AN162" s="138"/>
      <c r="AO162" s="138"/>
      <c r="AP162" s="218"/>
      <c r="AQ162" s="636"/>
      <c r="AR162" s="402"/>
      <c r="AS162" s="402"/>
      <c r="AT162" s="402"/>
      <c r="AU162" s="402"/>
      <c r="AV162" s="402"/>
      <c r="AW162" s="402"/>
      <c r="AX162" s="402"/>
      <c r="AY162" s="217"/>
      <c r="AZ162" s="127"/>
      <c r="BA162" s="127"/>
      <c r="BB162" s="127"/>
      <c r="BC162" s="127"/>
      <c r="BD162" s="127"/>
      <c r="BE162" s="127"/>
      <c r="BF162" s="127"/>
      <c r="BG162" s="127"/>
    </row>
    <row r="163" spans="2:59">
      <c r="K163" s="6"/>
      <c r="O163" s="143"/>
      <c r="P163" s="143"/>
      <c r="Q163" s="127"/>
      <c r="R163" s="121"/>
      <c r="S163" s="440"/>
      <c r="T163" s="440"/>
      <c r="U163" s="440"/>
      <c r="V163" s="439"/>
      <c r="W163" s="440"/>
      <c r="X163" s="439"/>
      <c r="Y163" s="439"/>
      <c r="Z163" s="440"/>
      <c r="AA163" s="676"/>
      <c r="AB163" s="439"/>
      <c r="AC163" s="439"/>
      <c r="AD163" s="440"/>
      <c r="AE163" s="440"/>
      <c r="AF163" s="127"/>
      <c r="AG163" s="137"/>
      <c r="AH163" s="122"/>
      <c r="AI163" s="227"/>
      <c r="AJ163" s="137"/>
      <c r="AK163" s="122"/>
      <c r="AL163" s="116"/>
      <c r="AM163" s="138"/>
      <c r="AN163" s="138"/>
      <c r="AO163" s="138"/>
      <c r="AP163" s="218"/>
      <c r="AQ163" s="138"/>
      <c r="AR163" s="138"/>
      <c r="AS163" s="402"/>
      <c r="AT163" s="138"/>
      <c r="AU163" s="138"/>
      <c r="AV163" s="138"/>
      <c r="AW163" s="138"/>
      <c r="AX163" s="138"/>
      <c r="AY163" s="217"/>
      <c r="AZ163" s="127"/>
      <c r="BA163" s="127"/>
      <c r="BB163" s="127"/>
      <c r="BC163" s="127"/>
      <c r="BD163" s="127"/>
      <c r="BE163" s="127"/>
      <c r="BF163" s="127"/>
      <c r="BG163" s="127"/>
    </row>
    <row r="164" spans="2:59">
      <c r="C164" s="110"/>
      <c r="D164" s="735"/>
      <c r="E164" s="735"/>
      <c r="F164" s="735"/>
      <c r="G164" s="735"/>
      <c r="H164" s="735"/>
      <c r="I164" s="735"/>
      <c r="J164" s="735"/>
      <c r="K164" s="6"/>
      <c r="O164" s="143"/>
      <c r="P164" s="143"/>
      <c r="Q164" s="127"/>
      <c r="R164" s="127"/>
      <c r="S164" s="442"/>
      <c r="T164" s="442"/>
      <c r="U164" s="442"/>
      <c r="V164" s="442"/>
      <c r="W164" s="662"/>
      <c r="X164" s="442"/>
      <c r="Y164" s="442"/>
      <c r="Z164" s="442"/>
      <c r="AA164" s="437"/>
      <c r="AB164" s="437"/>
      <c r="AC164" s="442"/>
      <c r="AD164" s="442"/>
      <c r="AE164" s="443"/>
      <c r="AF164" s="127"/>
      <c r="AG164" s="137"/>
      <c r="AH164" s="122"/>
      <c r="AI164" s="121"/>
      <c r="AJ164" s="214"/>
      <c r="AK164" s="271"/>
      <c r="AL164" s="116"/>
      <c r="AM164" s="138"/>
      <c r="AN164" s="138"/>
      <c r="AO164" s="138"/>
      <c r="AP164" s="218"/>
      <c r="AQ164" s="138"/>
      <c r="AR164" s="138"/>
      <c r="AS164" s="402"/>
      <c r="AT164" s="138"/>
      <c r="AU164" s="138"/>
      <c r="AV164" s="138"/>
      <c r="AW164" s="138"/>
      <c r="AX164" s="138"/>
      <c r="AY164" s="217"/>
      <c r="AZ164" s="127"/>
      <c r="BA164" s="127"/>
      <c r="BB164" s="127"/>
      <c r="BC164" s="127"/>
      <c r="BD164" s="127"/>
      <c r="BE164" s="127"/>
      <c r="BF164" s="127"/>
      <c r="BG164" s="127"/>
    </row>
    <row r="165" spans="2:59">
      <c r="C165" s="110"/>
      <c r="D165" s="735"/>
      <c r="E165" s="735"/>
      <c r="F165" s="735"/>
      <c r="G165" s="735"/>
      <c r="H165" s="735"/>
      <c r="I165" s="735"/>
      <c r="J165" s="735"/>
      <c r="K165" s="6"/>
      <c r="O165" s="143"/>
      <c r="P165" s="143"/>
      <c r="Q165" s="127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27"/>
      <c r="AF165" s="127"/>
      <c r="AG165" s="122"/>
      <c r="AH165" s="121"/>
      <c r="AI165" s="136"/>
      <c r="AJ165" s="180"/>
      <c r="AK165" s="122"/>
      <c r="AL165" s="118"/>
      <c r="AM165" s="138"/>
      <c r="AN165" s="402"/>
      <c r="AO165" s="138"/>
      <c r="AP165" s="218"/>
      <c r="AQ165" s="138"/>
      <c r="AR165" s="138"/>
      <c r="AS165" s="138"/>
      <c r="AT165" s="138"/>
      <c r="AU165" s="138"/>
      <c r="AV165" s="138"/>
      <c r="AW165" s="277"/>
      <c r="AX165" s="138"/>
      <c r="AY165" s="217"/>
      <c r="AZ165" s="127"/>
      <c r="BA165" s="127"/>
      <c r="BB165" s="127"/>
      <c r="BC165" s="127"/>
      <c r="BD165" s="127"/>
      <c r="BE165" s="127"/>
      <c r="BF165" s="127"/>
      <c r="BG165" s="127"/>
    </row>
    <row r="166" spans="2:59">
      <c r="C166" s="110"/>
      <c r="D166" s="735"/>
      <c r="E166" s="735"/>
      <c r="F166" s="735"/>
      <c r="G166" s="735"/>
      <c r="H166" s="735"/>
      <c r="I166" s="735"/>
      <c r="J166" s="735"/>
      <c r="K166" s="6"/>
      <c r="O166" s="143"/>
      <c r="P166" s="143"/>
      <c r="Q166" s="127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27"/>
      <c r="AF166" s="127"/>
      <c r="AG166" s="122"/>
      <c r="AH166" s="126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</row>
    <row r="167" spans="2:59" ht="15" customHeight="1">
      <c r="D167" s="12" t="s">
        <v>265</v>
      </c>
      <c r="K167" s="6"/>
      <c r="O167" s="143"/>
      <c r="P167" s="143"/>
      <c r="Q167" s="127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27"/>
      <c r="AF167" s="679"/>
      <c r="AG167" s="245"/>
      <c r="AH167" s="245"/>
      <c r="AI167" s="245"/>
      <c r="AJ167" s="228"/>
      <c r="AK167" s="641"/>
      <c r="AL167" s="245"/>
      <c r="AM167" s="228"/>
      <c r="AN167" s="228"/>
      <c r="AO167" s="245"/>
      <c r="AP167" s="642"/>
      <c r="AQ167" s="245"/>
      <c r="AR167" s="245"/>
      <c r="AS167" s="127"/>
      <c r="AT167" s="149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</row>
    <row r="168" spans="2:59" ht="17.25" customHeight="1">
      <c r="B168" s="25" t="s">
        <v>677</v>
      </c>
      <c r="D168"/>
      <c r="E168"/>
      <c r="I168"/>
      <c r="J168"/>
      <c r="K168" s="6"/>
      <c r="O168" s="143"/>
      <c r="P168" s="143"/>
      <c r="Q168" s="127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27"/>
      <c r="AF168" s="680"/>
      <c r="AG168" s="245"/>
      <c r="AH168" s="245"/>
      <c r="AI168" s="245"/>
      <c r="AJ168" s="245"/>
      <c r="AK168" s="245"/>
      <c r="AL168" s="245"/>
      <c r="AM168" s="245"/>
      <c r="AN168" s="245"/>
      <c r="AO168" s="245"/>
      <c r="AP168" s="245"/>
      <c r="AQ168" s="245"/>
      <c r="AR168" s="245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</row>
    <row r="169" spans="2:59" ht="16.5" customHeight="1">
      <c r="C169" s="25" t="s">
        <v>261</v>
      </c>
      <c r="E169"/>
      <c r="F169"/>
      <c r="G169" s="25"/>
      <c r="H169" s="25"/>
      <c r="I169" s="26"/>
      <c r="J169" s="26"/>
      <c r="K169" s="6"/>
      <c r="O169" s="143"/>
      <c r="P169" s="143"/>
      <c r="Q169" s="127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27"/>
      <c r="AF169" s="214"/>
      <c r="AG169" s="127"/>
      <c r="AH169" s="127"/>
      <c r="AI169" s="127"/>
      <c r="AJ169" s="228"/>
      <c r="AK169" s="228"/>
      <c r="AL169" s="127"/>
      <c r="AM169" s="228"/>
      <c r="AN169" s="228"/>
      <c r="AO169" s="127"/>
      <c r="AP169" s="122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</row>
    <row r="170" spans="2:59" ht="15" customHeight="1">
      <c r="B170" s="28" t="s">
        <v>471</v>
      </c>
      <c r="C170" s="26"/>
      <c r="D170"/>
      <c r="E170" s="28" t="s">
        <v>0</v>
      </c>
      <c r="F170"/>
      <c r="G170" s="2" t="s">
        <v>747</v>
      </c>
      <c r="H170" s="26"/>
      <c r="I170" s="26"/>
      <c r="J170" s="33"/>
      <c r="K170" s="6"/>
      <c r="O170" s="143"/>
      <c r="P170" s="143"/>
      <c r="Q170" s="127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27"/>
      <c r="AF170" s="127"/>
      <c r="AG170" s="646"/>
      <c r="AH170" s="647"/>
      <c r="AI170" s="648"/>
      <c r="AJ170" s="649"/>
      <c r="AK170" s="650"/>
      <c r="AL170" s="650"/>
      <c r="AM170" s="650"/>
      <c r="AN170" s="650"/>
      <c r="AO170" s="650"/>
      <c r="AP170" s="650"/>
      <c r="AQ170" s="646"/>
      <c r="AR170" s="646"/>
      <c r="AS170" s="651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</row>
    <row r="171" spans="2:59" ht="19.5" customHeight="1" thickBot="1">
      <c r="D171" s="32" t="s">
        <v>1</v>
      </c>
      <c r="K171" s="6"/>
      <c r="O171" s="143"/>
      <c r="P171" s="143"/>
      <c r="Q171" s="127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27"/>
      <c r="AF171" s="127"/>
      <c r="AG171" s="257"/>
      <c r="AH171" s="257"/>
      <c r="AI171" s="257"/>
      <c r="AJ171" s="652"/>
      <c r="AK171" s="257"/>
      <c r="AL171" s="257"/>
      <c r="AM171" s="257"/>
      <c r="AN171" s="257"/>
      <c r="AO171" s="257"/>
      <c r="AP171" s="257"/>
      <c r="AQ171" s="257"/>
      <c r="AR171" s="257"/>
      <c r="AS171" s="25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</row>
    <row r="172" spans="2:59" ht="15.75" customHeight="1" thickBot="1">
      <c r="B172" s="492" t="s">
        <v>229</v>
      </c>
      <c r="C172" s="936"/>
      <c r="D172" s="1512" t="s">
        <v>230</v>
      </c>
      <c r="E172" s="1513" t="s">
        <v>231</v>
      </c>
      <c r="F172" s="1513"/>
      <c r="G172" s="1513"/>
      <c r="H172" s="1514" t="s">
        <v>232</v>
      </c>
      <c r="I172" s="495" t="s">
        <v>233</v>
      </c>
      <c r="J172" s="1515" t="s">
        <v>234</v>
      </c>
      <c r="K172" s="6"/>
      <c r="O172" s="143"/>
      <c r="P172" s="143"/>
      <c r="Q172" s="127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27"/>
      <c r="AF172" s="127"/>
      <c r="AG172" s="138"/>
      <c r="AH172" s="138"/>
      <c r="AI172" s="138"/>
      <c r="AJ172" s="218"/>
      <c r="AK172" s="138"/>
      <c r="AL172" s="138"/>
      <c r="AM172" s="138"/>
      <c r="AN172" s="138"/>
      <c r="AO172" s="138"/>
      <c r="AP172" s="138"/>
      <c r="AQ172" s="138"/>
      <c r="AR172" s="138"/>
      <c r="AS172" s="21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</row>
    <row r="173" spans="2:59" ht="18.75" customHeight="1">
      <c r="B173" s="497" t="s">
        <v>235</v>
      </c>
      <c r="C173" s="1516" t="s">
        <v>236</v>
      </c>
      <c r="D173" s="1517" t="s">
        <v>237</v>
      </c>
      <c r="E173" s="1518" t="s">
        <v>238</v>
      </c>
      <c r="F173" s="1518" t="s">
        <v>54</v>
      </c>
      <c r="G173" s="1518" t="s">
        <v>55</v>
      </c>
      <c r="H173" s="1519" t="s">
        <v>239</v>
      </c>
      <c r="I173" s="502" t="s">
        <v>240</v>
      </c>
      <c r="J173" s="1520" t="s">
        <v>241</v>
      </c>
      <c r="K173" s="6"/>
      <c r="O173" s="143"/>
      <c r="P173" s="143"/>
      <c r="Q173" s="127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27"/>
      <c r="AF173" s="127"/>
      <c r="AG173" s="664"/>
      <c r="AH173" s="664"/>
      <c r="AI173" s="664"/>
      <c r="AJ173" s="675"/>
      <c r="AK173" s="664"/>
      <c r="AL173" s="664"/>
      <c r="AM173" s="664"/>
      <c r="AN173" s="664"/>
      <c r="AO173" s="665"/>
      <c r="AP173" s="665"/>
      <c r="AQ173" s="664"/>
      <c r="AR173" s="664"/>
      <c r="AS173" s="664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</row>
    <row r="174" spans="2:59" ht="14.25" customHeight="1" thickBot="1">
      <c r="B174" s="504"/>
      <c r="C174" s="1521"/>
      <c r="D174" s="1522"/>
      <c r="E174" s="1523" t="s">
        <v>6</v>
      </c>
      <c r="F174" s="1523" t="s">
        <v>7</v>
      </c>
      <c r="G174" s="1523" t="s">
        <v>8</v>
      </c>
      <c r="H174" s="2038" t="s">
        <v>242</v>
      </c>
      <c r="I174" s="508" t="s">
        <v>659</v>
      </c>
      <c r="J174" s="1525" t="s">
        <v>243</v>
      </c>
      <c r="K174" s="6"/>
      <c r="O174" s="143"/>
      <c r="P174" s="143"/>
      <c r="Q174" s="127"/>
      <c r="R174" s="127"/>
      <c r="S174" s="127"/>
      <c r="T174" s="127"/>
      <c r="U174" s="143"/>
      <c r="V174" s="143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</row>
    <row r="175" spans="2:59" ht="14.25" customHeight="1">
      <c r="B175" s="104"/>
      <c r="C175" s="1526" t="s">
        <v>183</v>
      </c>
      <c r="D175" s="1527"/>
      <c r="E175" s="1528"/>
      <c r="F175" s="1529"/>
      <c r="G175" s="1529"/>
      <c r="H175" s="1542"/>
      <c r="I175" s="1531"/>
      <c r="J175" s="1543"/>
      <c r="K175" s="6"/>
      <c r="O175" s="143"/>
      <c r="P175" s="143"/>
      <c r="Q175" s="127"/>
      <c r="R175" s="223"/>
      <c r="S175" s="127"/>
      <c r="T175" s="127"/>
      <c r="U175" s="223"/>
      <c r="V175" s="223"/>
      <c r="W175" s="149"/>
      <c r="X175" s="149"/>
      <c r="Y175" s="149"/>
      <c r="Z175" s="149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642"/>
      <c r="AQ175" s="127"/>
      <c r="AR175" s="642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</row>
    <row r="176" spans="2:59" ht="15" customHeight="1">
      <c r="B176" s="518" t="s">
        <v>244</v>
      </c>
      <c r="C176" s="524" t="s">
        <v>898</v>
      </c>
      <c r="D176" s="519">
        <v>60</v>
      </c>
      <c r="E176" s="1446">
        <v>0.87</v>
      </c>
      <c r="F176" s="1446">
        <v>3.6</v>
      </c>
      <c r="G176" s="1446">
        <v>5.04</v>
      </c>
      <c r="H176" s="1121">
        <v>56.4</v>
      </c>
      <c r="I176" s="560">
        <v>11</v>
      </c>
      <c r="J176" s="554" t="s">
        <v>893</v>
      </c>
      <c r="K176" s="6"/>
      <c r="O176" s="143"/>
      <c r="P176" s="143"/>
      <c r="Q176" s="127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27"/>
      <c r="AF176" s="127"/>
      <c r="AG176" s="127"/>
      <c r="AH176" s="127"/>
      <c r="AI176" s="127"/>
      <c r="AJ176" s="677"/>
      <c r="AK176" s="127"/>
      <c r="AL176" s="127"/>
      <c r="AM176" s="127"/>
      <c r="AN176" s="127"/>
      <c r="AO176" s="127"/>
      <c r="AP176" s="127"/>
      <c r="AQ176" s="127"/>
      <c r="AR176" s="642"/>
      <c r="AS176" s="127"/>
      <c r="AT176" s="127"/>
      <c r="AU176" s="127"/>
      <c r="AV176" s="127"/>
      <c r="AW176" s="127"/>
      <c r="AX176" s="127"/>
      <c r="AY176" s="127"/>
      <c r="AZ176" s="127"/>
      <c r="BA176" s="127"/>
      <c r="BB176" s="127"/>
      <c r="BC176" s="127"/>
      <c r="BD176" s="127"/>
      <c r="BE176" s="127"/>
      <c r="BF176" s="127"/>
      <c r="BG176" s="127"/>
    </row>
    <row r="177" spans="2:59" ht="13.5" customHeight="1">
      <c r="B177" s="521" t="s">
        <v>245</v>
      </c>
      <c r="C177" s="824" t="s">
        <v>195</v>
      </c>
      <c r="D177" s="294" t="s">
        <v>513</v>
      </c>
      <c r="E177" s="2408">
        <v>12.176</v>
      </c>
      <c r="F177" s="395">
        <v>8.4559999999999995</v>
      </c>
      <c r="G177" s="395">
        <v>8.9736999999999991</v>
      </c>
      <c r="H177" s="1126">
        <v>158.64279999999999</v>
      </c>
      <c r="I177" s="1497">
        <v>64</v>
      </c>
      <c r="J177" s="1147" t="s">
        <v>777</v>
      </c>
      <c r="K177" s="6"/>
      <c r="O177" s="143"/>
      <c r="P177" s="127"/>
      <c r="Q177" s="441"/>
      <c r="R177" s="127"/>
      <c r="S177" s="127"/>
      <c r="T177" s="127"/>
      <c r="U177" s="127"/>
      <c r="V177" s="228"/>
      <c r="W177" s="127"/>
      <c r="X177" s="190"/>
      <c r="Y177" s="149"/>
      <c r="Z177" s="149"/>
      <c r="AA177" s="149"/>
      <c r="AB177" s="127"/>
      <c r="AC177" s="127"/>
      <c r="AD177" s="669"/>
      <c r="AE177" s="141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/>
    </row>
    <row r="178" spans="2:59" ht="18" customHeight="1">
      <c r="B178" s="523" t="s">
        <v>12</v>
      </c>
      <c r="C178" s="824" t="s">
        <v>119</v>
      </c>
      <c r="D178" s="206" t="s">
        <v>514</v>
      </c>
      <c r="E178" s="2436">
        <v>2.2730000000000001</v>
      </c>
      <c r="F178" s="397">
        <v>6.72</v>
      </c>
      <c r="G178" s="2432">
        <v>23.11</v>
      </c>
      <c r="H178" s="1958">
        <v>162.012</v>
      </c>
      <c r="I178" s="1495">
        <v>46</v>
      </c>
      <c r="J178" s="1544" t="s">
        <v>885</v>
      </c>
      <c r="K178" s="6"/>
      <c r="O178" s="143"/>
      <c r="P178" s="127"/>
      <c r="Q178" s="127"/>
      <c r="R178" s="149"/>
      <c r="S178" s="127"/>
      <c r="T178" s="127"/>
      <c r="U178" s="670"/>
      <c r="V178" s="223"/>
      <c r="W178" s="149"/>
      <c r="X178" s="149"/>
      <c r="Y178" s="149"/>
      <c r="Z178" s="149"/>
      <c r="AA178" s="127"/>
      <c r="AB178" s="256"/>
      <c r="AC178" s="127"/>
      <c r="AD178" s="190"/>
      <c r="AE178" s="13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</row>
    <row r="179" spans="2:59">
      <c r="B179" s="527" t="s">
        <v>249</v>
      </c>
      <c r="C179" s="933" t="s">
        <v>897</v>
      </c>
      <c r="D179" s="1502"/>
      <c r="E179" s="1545">
        <v>3.1</v>
      </c>
      <c r="F179" s="2427">
        <v>3.8176999999999999</v>
      </c>
      <c r="G179" s="2450">
        <v>9.9812999999999992</v>
      </c>
      <c r="H179" s="2441">
        <v>80.88</v>
      </c>
      <c r="I179" s="1548"/>
      <c r="J179" s="2838" t="s">
        <v>913</v>
      </c>
      <c r="K179" s="6"/>
      <c r="O179" s="143"/>
      <c r="P179" s="127"/>
      <c r="Q179" s="127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27"/>
      <c r="AF179" s="127"/>
      <c r="AG179" s="137"/>
      <c r="AH179" s="122"/>
      <c r="AI179" s="118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  <c r="BA179" s="127"/>
      <c r="BB179" s="127"/>
      <c r="BC179" s="127"/>
      <c r="BD179" s="127"/>
      <c r="BE179" s="127"/>
      <c r="BF179" s="127"/>
      <c r="BG179" s="127"/>
    </row>
    <row r="180" spans="2:59" ht="15.75">
      <c r="B180" s="99"/>
      <c r="C180" s="925" t="s">
        <v>550</v>
      </c>
      <c r="D180" s="1380">
        <v>200</v>
      </c>
      <c r="E180" s="270">
        <v>1</v>
      </c>
      <c r="F180" s="390">
        <v>0</v>
      </c>
      <c r="G180" s="390">
        <v>15.81</v>
      </c>
      <c r="H180" s="1126">
        <v>67.239999999999995</v>
      </c>
      <c r="I180" s="1550">
        <v>72</v>
      </c>
      <c r="J180" s="526" t="s">
        <v>856</v>
      </c>
      <c r="K180" s="6"/>
      <c r="O180" s="143"/>
      <c r="P180" s="228"/>
      <c r="Q180" s="671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27"/>
      <c r="AF180" s="127"/>
      <c r="AG180" s="137"/>
      <c r="AH180" s="149"/>
      <c r="AI180" s="401"/>
      <c r="AJ180" s="138"/>
      <c r="AK180" s="138"/>
      <c r="AL180" s="138"/>
      <c r="AM180" s="218"/>
      <c r="AN180" s="138"/>
      <c r="AO180" s="138"/>
      <c r="AP180" s="138"/>
      <c r="AQ180" s="138"/>
      <c r="AR180" s="138"/>
      <c r="AS180" s="138"/>
      <c r="AT180" s="138"/>
      <c r="AU180" s="138"/>
      <c r="AV180" s="217"/>
      <c r="AW180" s="127"/>
      <c r="AX180" s="127"/>
      <c r="AY180" s="127"/>
      <c r="AZ180" s="127"/>
      <c r="BA180" s="127"/>
      <c r="BB180" s="127"/>
      <c r="BC180" s="127"/>
      <c r="BD180" s="127"/>
      <c r="BE180" s="127"/>
      <c r="BF180" s="127"/>
      <c r="BG180" s="127"/>
    </row>
    <row r="181" spans="2:59" ht="14.25" customHeight="1">
      <c r="B181" s="99"/>
      <c r="C181" s="925" t="s">
        <v>10</v>
      </c>
      <c r="D181" s="1380">
        <v>50</v>
      </c>
      <c r="E181" s="270">
        <v>2.63</v>
      </c>
      <c r="F181" s="390">
        <v>0.35</v>
      </c>
      <c r="G181" s="390">
        <v>20.399999999999999</v>
      </c>
      <c r="H181" s="1126">
        <v>95.27</v>
      </c>
      <c r="I181" s="2724">
        <v>18</v>
      </c>
      <c r="J181" s="1478" t="s">
        <v>9</v>
      </c>
      <c r="K181" s="6"/>
      <c r="O181" s="143"/>
      <c r="P181" s="127"/>
      <c r="Q181" s="127"/>
      <c r="R181" s="118"/>
      <c r="S181" s="620"/>
      <c r="T181" s="620"/>
      <c r="U181" s="620"/>
      <c r="V181" s="631"/>
      <c r="W181" s="631"/>
      <c r="X181" s="681"/>
      <c r="Y181" s="620"/>
      <c r="Z181" s="620"/>
      <c r="AA181" s="631"/>
      <c r="AB181" s="620"/>
      <c r="AC181" s="620"/>
      <c r="AD181" s="620"/>
      <c r="AE181" s="620"/>
      <c r="AF181" s="127"/>
      <c r="AG181" s="445"/>
      <c r="AH181" s="149"/>
      <c r="AI181" s="189"/>
      <c r="AJ181" s="138"/>
      <c r="AK181" s="402"/>
      <c r="AL181" s="138"/>
      <c r="AM181" s="218"/>
      <c r="AN181" s="138"/>
      <c r="AO181" s="138"/>
      <c r="AP181" s="138"/>
      <c r="AQ181" s="138"/>
      <c r="AR181" s="138"/>
      <c r="AS181" s="138"/>
      <c r="AT181" s="277"/>
      <c r="AU181" s="138"/>
      <c r="AV181" s="21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</row>
    <row r="182" spans="2:59" ht="14.25" customHeight="1" thickBot="1">
      <c r="B182" s="527"/>
      <c r="C182" s="941" t="s">
        <v>643</v>
      </c>
      <c r="D182" s="1482">
        <v>30</v>
      </c>
      <c r="E182" s="2396">
        <v>1.6950000000000001</v>
      </c>
      <c r="F182" s="390">
        <v>0.36</v>
      </c>
      <c r="G182" s="390">
        <v>12.56</v>
      </c>
      <c r="H182" s="1126">
        <v>60.26</v>
      </c>
      <c r="I182" s="2725">
        <v>19</v>
      </c>
      <c r="J182" s="1478" t="s">
        <v>9</v>
      </c>
      <c r="K182" s="6"/>
      <c r="O182" s="143"/>
      <c r="P182" s="127"/>
      <c r="Q182" s="118"/>
      <c r="R182" s="446"/>
      <c r="S182" s="632"/>
      <c r="T182" s="632"/>
      <c r="U182" s="632"/>
      <c r="V182" s="632"/>
      <c r="W182" s="632"/>
      <c r="X182" s="632"/>
      <c r="Y182" s="632"/>
      <c r="Z182" s="632"/>
      <c r="AA182" s="632"/>
      <c r="AB182" s="632"/>
      <c r="AC182" s="632"/>
      <c r="AD182" s="632"/>
      <c r="AE182" s="632"/>
      <c r="AF182" s="127"/>
      <c r="AG182" s="445"/>
      <c r="AH182" s="149"/>
      <c r="AI182" s="446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7"/>
      <c r="AY182" s="127"/>
      <c r="AZ182" s="127"/>
      <c r="BA182" s="127"/>
      <c r="BB182" s="127"/>
      <c r="BC182" s="127"/>
      <c r="BD182" s="127"/>
      <c r="BE182" s="127"/>
      <c r="BF182" s="127"/>
      <c r="BG182" s="127"/>
    </row>
    <row r="183" spans="2:59" ht="15.75">
      <c r="B183" s="533" t="s">
        <v>262</v>
      </c>
      <c r="C183" s="110"/>
      <c r="D183" s="215">
        <f>D176+D180+D181+D182+110+10+110+70</f>
        <v>640</v>
      </c>
      <c r="E183" s="1123">
        <f>SUM(E176:E182)</f>
        <v>23.744</v>
      </c>
      <c r="F183" s="2497">
        <f>SUM(F176:F182)</f>
        <v>23.303699999999999</v>
      </c>
      <c r="G183" s="1125">
        <f>SUM(G176:G182)</f>
        <v>95.875</v>
      </c>
      <c r="H183" s="2496">
        <f>SUM(H176:H182)</f>
        <v>680.70479999999998</v>
      </c>
      <c r="I183" s="1507" t="s">
        <v>449</v>
      </c>
      <c r="J183" s="1486" t="s">
        <v>259</v>
      </c>
      <c r="K183" s="6"/>
      <c r="O183" s="2682"/>
      <c r="P183" s="643"/>
      <c r="Q183" s="125"/>
      <c r="R183" s="127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27"/>
      <c r="AF183" s="127"/>
      <c r="AG183" s="445"/>
      <c r="AH183" s="149"/>
      <c r="AI183" s="446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7"/>
      <c r="AY183" s="127"/>
      <c r="AZ183" s="127"/>
      <c r="BA183" s="127"/>
      <c r="BB183" s="127"/>
      <c r="BC183" s="127"/>
      <c r="BD183" s="127"/>
      <c r="BE183" s="127"/>
      <c r="BF183" s="127"/>
      <c r="BG183" s="127"/>
    </row>
    <row r="184" spans="2:59">
      <c r="B184" s="487"/>
      <c r="C184" s="2145" t="s">
        <v>11</v>
      </c>
      <c r="D184" s="2150">
        <v>0.25</v>
      </c>
      <c r="E184" s="2147">
        <v>22.5</v>
      </c>
      <c r="F184" s="2148">
        <v>23</v>
      </c>
      <c r="G184" s="2148">
        <v>95.75</v>
      </c>
      <c r="H184" s="2149">
        <v>680</v>
      </c>
      <c r="I184" s="853">
        <f>H184-H183</f>
        <v>-0.70479999999997744</v>
      </c>
      <c r="J184" s="2073" t="s">
        <v>658</v>
      </c>
      <c r="K184" s="6"/>
      <c r="O184" s="143"/>
      <c r="P184" s="127"/>
      <c r="Q184" s="764"/>
      <c r="R184" s="127"/>
      <c r="S184" s="742"/>
      <c r="T184" s="27"/>
      <c r="U184" s="27"/>
      <c r="V184" s="27"/>
      <c r="W184" s="742"/>
      <c r="X184" s="742"/>
      <c r="Y184" s="743"/>
      <c r="Z184" s="1"/>
      <c r="AA184" s="138"/>
      <c r="AB184" s="277"/>
      <c r="AC184" s="402"/>
      <c r="AD184" s="138"/>
      <c r="AE184" s="138"/>
      <c r="AF184" s="127"/>
      <c r="AG184" s="127"/>
      <c r="AH184" s="136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/>
      <c r="BG184" s="127"/>
    </row>
    <row r="185" spans="2:59" ht="15.75" thickBot="1">
      <c r="B185" s="292"/>
      <c r="C185" s="1176" t="s">
        <v>654</v>
      </c>
      <c r="D185" s="2142"/>
      <c r="E185" s="2494">
        <f>(E183*100/E208)-25</f>
        <v>1.3822222222222216</v>
      </c>
      <c r="F185" s="556">
        <f t="shared" ref="F185:H185" si="12">(F183*100/F208)-25</f>
        <v>0.33010869565217149</v>
      </c>
      <c r="G185" s="556">
        <f t="shared" si="12"/>
        <v>3.263707571801433E-2</v>
      </c>
      <c r="H185" s="2495">
        <f t="shared" si="12"/>
        <v>2.5911764705881524E-2</v>
      </c>
      <c r="I185" s="2143"/>
      <c r="J185" s="2144"/>
      <c r="K185" s="6"/>
      <c r="O185" s="143"/>
      <c r="P185" s="118"/>
      <c r="Q185" s="219"/>
      <c r="R185" s="256"/>
      <c r="S185" s="744"/>
      <c r="T185" s="745"/>
      <c r="U185" s="745"/>
      <c r="V185" s="745"/>
      <c r="W185" s="744"/>
      <c r="X185" s="746"/>
      <c r="Y185" s="747"/>
      <c r="Z185" s="1"/>
      <c r="AA185" s="138"/>
      <c r="AB185" s="138"/>
      <c r="AC185" s="138"/>
      <c r="AD185" s="138"/>
      <c r="AE185" s="217"/>
      <c r="AF185" s="127"/>
      <c r="AG185" s="148"/>
      <c r="AH185" s="215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</row>
    <row r="186" spans="2:59">
      <c r="B186" s="104"/>
      <c r="C186" s="1551" t="s">
        <v>141</v>
      </c>
      <c r="D186" s="936"/>
      <c r="E186" s="143"/>
      <c r="F186" s="1488"/>
      <c r="G186" s="1488"/>
      <c r="H186" s="1488"/>
      <c r="I186" s="1489"/>
      <c r="J186" s="1489"/>
      <c r="K186" s="6"/>
      <c r="O186" s="143"/>
      <c r="P186" s="118"/>
      <c r="Q186" s="767"/>
      <c r="R186" s="248"/>
      <c r="S186" s="24"/>
      <c r="T186" s="748"/>
      <c r="U186" s="748"/>
      <c r="V186" s="748"/>
      <c r="W186" s="24"/>
      <c r="X186" s="747"/>
      <c r="Y186" s="747"/>
      <c r="Z186" s="1"/>
      <c r="AA186" s="217"/>
      <c r="AB186" s="217"/>
      <c r="AC186" s="217"/>
      <c r="AD186" s="217"/>
      <c r="AE186" s="217"/>
      <c r="AF186" s="127"/>
      <c r="AG186" s="147"/>
      <c r="AH186" s="135"/>
      <c r="AI186" s="126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</row>
    <row r="187" spans="2:59" ht="18" customHeight="1">
      <c r="B187" s="518" t="s">
        <v>244</v>
      </c>
      <c r="C187" s="317" t="s">
        <v>608</v>
      </c>
      <c r="D187" s="1380">
        <v>60</v>
      </c>
      <c r="E187" s="270">
        <v>1.3</v>
      </c>
      <c r="F187" s="390">
        <v>4.2</v>
      </c>
      <c r="G187" s="395">
        <v>6.8</v>
      </c>
      <c r="H187" s="1126">
        <v>71.400000000000006</v>
      </c>
      <c r="I187" s="1490">
        <v>8</v>
      </c>
      <c r="J187" s="1491" t="s">
        <v>612</v>
      </c>
      <c r="K187" s="6"/>
      <c r="O187" s="143"/>
      <c r="P187" s="138"/>
      <c r="Q187" s="750"/>
      <c r="R187" s="684"/>
      <c r="S187" s="753"/>
      <c r="T187" s="52"/>
      <c r="U187" s="52"/>
      <c r="V187" s="52"/>
      <c r="W187" s="113"/>
      <c r="X187" s="710"/>
      <c r="Y187" s="749"/>
      <c r="Z187" s="1"/>
      <c r="AA187" s="138"/>
      <c r="AB187" s="138"/>
      <c r="AC187" s="138"/>
      <c r="AD187" s="138"/>
      <c r="AE187" s="217"/>
      <c r="AF187" s="127"/>
      <c r="AG187" s="137"/>
      <c r="AH187" s="122"/>
      <c r="AI187" s="121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</row>
    <row r="188" spans="2:59" ht="16.5" customHeight="1">
      <c r="B188" s="521" t="s">
        <v>245</v>
      </c>
      <c r="C188" s="1552" t="s">
        <v>177</v>
      </c>
      <c r="D188" s="294">
        <v>250</v>
      </c>
      <c r="E188" s="2396">
        <v>7.7649999999999997</v>
      </c>
      <c r="F188" s="395">
        <v>7.0129999999999999</v>
      </c>
      <c r="G188" s="395">
        <v>10.196999999999999</v>
      </c>
      <c r="H188" s="1126">
        <v>134.965</v>
      </c>
      <c r="I188" s="1537">
        <v>25</v>
      </c>
      <c r="J188" s="517" t="s">
        <v>857</v>
      </c>
      <c r="K188" s="6"/>
      <c r="O188" s="143"/>
      <c r="P188" s="139"/>
      <c r="Q188" s="215"/>
      <c r="R188" s="122"/>
      <c r="S188" s="15"/>
      <c r="T188" s="52"/>
      <c r="U188" s="52"/>
      <c r="V188" s="52"/>
      <c r="W188" s="750"/>
      <c r="X188" s="710"/>
      <c r="Y188" s="707"/>
      <c r="Z188" s="1"/>
      <c r="AA188" s="138"/>
      <c r="AB188" s="138"/>
      <c r="AC188" s="138"/>
      <c r="AD188" s="138"/>
      <c r="AE188" s="217"/>
      <c r="AF188" s="127"/>
      <c r="AG188" s="148"/>
      <c r="AH188" s="122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/>
    </row>
    <row r="189" spans="2:59" ht="15.75">
      <c r="B189" s="523" t="s">
        <v>12</v>
      </c>
      <c r="C189" s="607" t="s">
        <v>344</v>
      </c>
      <c r="D189" s="1382" t="s">
        <v>635</v>
      </c>
      <c r="E189" s="2432">
        <v>11.46</v>
      </c>
      <c r="F189" s="397">
        <v>11.951000000000001</v>
      </c>
      <c r="G189" s="2432">
        <v>9.4870000000000001</v>
      </c>
      <c r="H189" s="1126">
        <v>191.34700000000001</v>
      </c>
      <c r="I189" s="1490">
        <v>59</v>
      </c>
      <c r="J189" s="1147" t="s">
        <v>858</v>
      </c>
      <c r="K189" s="6"/>
      <c r="O189" s="143"/>
      <c r="P189" s="139"/>
      <c r="Q189" s="771"/>
      <c r="R189" s="122"/>
      <c r="S189" s="5"/>
      <c r="T189" s="187"/>
      <c r="U189" s="187"/>
      <c r="V189" s="187"/>
      <c r="W189" s="113"/>
      <c r="X189" s="751"/>
      <c r="Y189" s="47"/>
      <c r="Z189" s="1"/>
      <c r="AA189" s="126"/>
      <c r="AB189" s="268"/>
      <c r="AC189" s="254"/>
      <c r="AD189" s="126"/>
      <c r="AE189" s="116"/>
      <c r="AF189" s="127"/>
      <c r="AG189" s="137"/>
      <c r="AH189" s="132"/>
      <c r="AI189" s="125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</row>
    <row r="190" spans="2:59" ht="15.75">
      <c r="B190" s="527" t="s">
        <v>249</v>
      </c>
      <c r="C190" s="1038" t="s">
        <v>309</v>
      </c>
      <c r="D190" s="1554">
        <v>180</v>
      </c>
      <c r="E190" s="2432">
        <v>3.9632999999999998</v>
      </c>
      <c r="F190" s="397">
        <v>7.6539999999999999</v>
      </c>
      <c r="G190" s="2435">
        <v>35.24</v>
      </c>
      <c r="H190" s="1126">
        <v>223.69900000000001</v>
      </c>
      <c r="I190" s="1497">
        <v>39</v>
      </c>
      <c r="J190" s="1147" t="s">
        <v>859</v>
      </c>
      <c r="K190" s="6"/>
      <c r="O190" s="143"/>
      <c r="P190" s="138"/>
      <c r="Q190" s="772"/>
      <c r="R190" s="122"/>
      <c r="S190" s="15"/>
      <c r="T190" s="52"/>
      <c r="U190" s="52"/>
      <c r="V190" s="52"/>
      <c r="W190" s="113"/>
      <c r="X190" s="710"/>
      <c r="Y190" s="707"/>
      <c r="Z190" s="1"/>
      <c r="AA190" s="143"/>
      <c r="AB190" s="143"/>
      <c r="AC190" s="143"/>
      <c r="AD190" s="143"/>
      <c r="AE190" s="127"/>
      <c r="AF190" s="137"/>
      <c r="AG190" s="137"/>
      <c r="AH190" s="122"/>
      <c r="AI190" s="121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</row>
    <row r="191" spans="2:59" ht="15.75">
      <c r="B191" s="99"/>
      <c r="C191" s="925" t="s">
        <v>196</v>
      </c>
      <c r="D191" s="1380">
        <v>200</v>
      </c>
      <c r="E191" s="2396">
        <v>0.5</v>
      </c>
      <c r="F191" s="395">
        <v>0</v>
      </c>
      <c r="G191" s="395">
        <v>19.8</v>
      </c>
      <c r="H191" s="1126">
        <v>81</v>
      </c>
      <c r="I191" s="1477">
        <v>81</v>
      </c>
      <c r="J191" s="1478" t="s">
        <v>620</v>
      </c>
      <c r="K191" s="31"/>
      <c r="O191" s="143"/>
      <c r="P191" s="663"/>
      <c r="Q191" s="127"/>
      <c r="R191" s="122"/>
      <c r="S191" s="15"/>
      <c r="T191" s="52"/>
      <c r="U191" s="52"/>
      <c r="V191" s="52"/>
      <c r="W191" s="113"/>
      <c r="X191" s="710"/>
      <c r="Y191" s="752"/>
      <c r="Z191" s="1"/>
      <c r="AA191" s="400"/>
      <c r="AB191" s="682"/>
      <c r="AC191" s="400"/>
      <c r="AD191" s="400"/>
      <c r="AE191" s="217"/>
      <c r="AF191" s="144"/>
      <c r="AG191" s="137"/>
      <c r="AH191" s="122"/>
      <c r="AI191" s="121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</row>
    <row r="192" spans="2:59">
      <c r="B192" s="99"/>
      <c r="C192" s="1033" t="s">
        <v>10</v>
      </c>
      <c r="D192" s="1380">
        <v>60</v>
      </c>
      <c r="E192" s="270">
        <v>3.16</v>
      </c>
      <c r="F192" s="390">
        <v>0.42</v>
      </c>
      <c r="G192" s="390">
        <v>24.48</v>
      </c>
      <c r="H192" s="1126">
        <v>114.34</v>
      </c>
      <c r="I192" s="1477">
        <v>18</v>
      </c>
      <c r="J192" s="1478" t="s">
        <v>9</v>
      </c>
      <c r="O192" s="143"/>
      <c r="P192" s="127"/>
      <c r="Q192" s="773"/>
      <c r="R192" s="122"/>
      <c r="S192" s="15"/>
      <c r="T192" s="52"/>
      <c r="U192" s="52"/>
      <c r="V192" s="52"/>
      <c r="W192" s="113"/>
      <c r="X192" s="710"/>
      <c r="Y192" s="707"/>
      <c r="Z192" s="1"/>
      <c r="AA192" s="138"/>
      <c r="AB192" s="277"/>
      <c r="AC192" s="138"/>
      <c r="AD192" s="138"/>
      <c r="AE192" s="217"/>
      <c r="AF192" s="137"/>
      <c r="AG192" s="137"/>
      <c r="AH192" s="122"/>
      <c r="AI192" s="121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</row>
    <row r="193" spans="2:59">
      <c r="B193" s="99"/>
      <c r="C193" s="1555" t="s">
        <v>643</v>
      </c>
      <c r="D193" s="1382">
        <v>40</v>
      </c>
      <c r="E193" s="396">
        <v>2.2599999999999998</v>
      </c>
      <c r="F193" s="398">
        <v>0.48</v>
      </c>
      <c r="G193" s="398">
        <v>16.739999999999998</v>
      </c>
      <c r="H193" s="1603">
        <v>80.319999999999993</v>
      </c>
      <c r="I193" s="1495">
        <v>19</v>
      </c>
      <c r="J193" s="1147" t="s">
        <v>9</v>
      </c>
      <c r="K193" s="6"/>
      <c r="O193" s="143"/>
      <c r="P193" s="127"/>
      <c r="Q193" s="773"/>
      <c r="R193" s="122"/>
      <c r="S193" s="15"/>
      <c r="T193" s="52"/>
      <c r="U193" s="186"/>
      <c r="V193" s="52"/>
      <c r="W193" s="113"/>
      <c r="X193" s="597"/>
      <c r="Y193" s="753"/>
      <c r="Z193" s="1"/>
      <c r="AA193" s="217"/>
      <c r="AB193" s="181"/>
      <c r="AC193" s="217"/>
      <c r="AD193" s="659"/>
      <c r="AE193" s="217"/>
      <c r="AF193" s="137"/>
      <c r="AG193" s="137"/>
      <c r="AH193" s="122"/>
      <c r="AI193" s="121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</row>
    <row r="194" spans="2:59" ht="15.75" thickBot="1">
      <c r="B194" s="99"/>
      <c r="C194" s="941" t="s">
        <v>732</v>
      </c>
      <c r="D194" s="1482">
        <v>110</v>
      </c>
      <c r="E194" s="555">
        <v>0.44</v>
      </c>
      <c r="F194" s="556">
        <v>0.44</v>
      </c>
      <c r="G194" s="557">
        <v>10.78</v>
      </c>
      <c r="H194" s="2471">
        <v>51.7</v>
      </c>
      <c r="I194" s="1483">
        <v>69</v>
      </c>
      <c r="J194" s="517" t="s">
        <v>728</v>
      </c>
      <c r="K194" s="6"/>
      <c r="O194" s="143"/>
      <c r="P194" s="137"/>
      <c r="Q194" s="630"/>
      <c r="R194" s="127"/>
      <c r="S194" s="11"/>
      <c r="T194" s="11"/>
      <c r="Z194" s="1"/>
      <c r="AA194" s="217"/>
      <c r="AB194" s="217"/>
      <c r="AC194" s="217"/>
      <c r="AD194" s="217"/>
      <c r="AE194" s="217"/>
      <c r="AF194" s="137"/>
      <c r="AG194" s="180"/>
      <c r="AH194" s="122"/>
      <c r="AI194" s="121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</row>
    <row r="195" spans="2:59">
      <c r="B195" s="533" t="s">
        <v>247</v>
      </c>
      <c r="C195" s="1498"/>
      <c r="D195" s="215">
        <f>D187+D188+D190+D191+D192+D193+D194+50+50</f>
        <v>1000</v>
      </c>
      <c r="E195" s="1499">
        <f>SUM(E187:E194)</f>
        <v>30.848299999999998</v>
      </c>
      <c r="F195" s="1124">
        <f>SUM(F187:F194)</f>
        <v>32.158000000000001</v>
      </c>
      <c r="G195" s="1500">
        <f>SUM(G187:G194)</f>
        <v>133.524</v>
      </c>
      <c r="H195" s="1484">
        <f>SUM(H187:H194)</f>
        <v>948.77100000000019</v>
      </c>
      <c r="I195" s="1507" t="s">
        <v>449</v>
      </c>
      <c r="J195" s="1486" t="s">
        <v>259</v>
      </c>
      <c r="K195" s="6"/>
      <c r="O195" s="143"/>
      <c r="P195" s="137"/>
      <c r="Q195" s="127"/>
      <c r="R195" s="127"/>
      <c r="S195" s="11"/>
      <c r="T195" s="11"/>
      <c r="Z195" s="1"/>
      <c r="AA195" s="402"/>
      <c r="AB195" s="402"/>
      <c r="AC195" s="402"/>
      <c r="AD195" s="402"/>
      <c r="AE195" s="217"/>
      <c r="AF195" s="137"/>
      <c r="AG195" s="127"/>
      <c r="AH195" s="136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</row>
    <row r="196" spans="2:59">
      <c r="B196" s="487"/>
      <c r="C196" s="2145" t="s">
        <v>11</v>
      </c>
      <c r="D196" s="2150">
        <v>0.35</v>
      </c>
      <c r="E196" s="2147">
        <v>31.5</v>
      </c>
      <c r="F196" s="2148">
        <v>32.200000000000003</v>
      </c>
      <c r="G196" s="2148">
        <v>134.05000000000001</v>
      </c>
      <c r="H196" s="2149">
        <v>952</v>
      </c>
      <c r="I196" s="2501">
        <f>H196-H195</f>
        <v>3.2289999999998145</v>
      </c>
      <c r="J196" s="2073" t="s">
        <v>658</v>
      </c>
      <c r="K196" s="6"/>
      <c r="O196" s="137"/>
      <c r="P196" s="143"/>
      <c r="Q196" s="127"/>
      <c r="R196" s="127"/>
      <c r="S196" s="11"/>
      <c r="T196" s="11"/>
      <c r="Z196" s="1"/>
      <c r="AA196" s="138"/>
      <c r="AB196" s="138"/>
      <c r="AC196" s="138"/>
      <c r="AD196" s="138"/>
      <c r="AE196" s="217"/>
      <c r="AF196" s="137"/>
      <c r="AG196" s="127"/>
      <c r="AH196" s="215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</row>
    <row r="197" spans="2:59" ht="15.75" thickBot="1">
      <c r="B197" s="292"/>
      <c r="C197" s="1176" t="s">
        <v>654</v>
      </c>
      <c r="D197" s="2142"/>
      <c r="E197" s="2494">
        <f>(E195*100/E208)-35</f>
        <v>-0.72411111111111381</v>
      </c>
      <c r="F197" s="556">
        <f t="shared" ref="F197:H197" si="13">(F195*100/F208)-35</f>
        <v>-4.5652173913040883E-2</v>
      </c>
      <c r="G197" s="556">
        <f t="shared" si="13"/>
        <v>-0.13733681462141334</v>
      </c>
      <c r="H197" s="2495">
        <f t="shared" si="13"/>
        <v>-0.11871323529410915</v>
      </c>
      <c r="I197" s="2143"/>
      <c r="J197" s="2144"/>
      <c r="K197" s="6"/>
      <c r="O197" s="143"/>
      <c r="P197" s="140"/>
      <c r="Q197" s="189"/>
      <c r="R197" s="11"/>
      <c r="S197" s="11"/>
      <c r="T197" s="11"/>
      <c r="Z197" s="1"/>
      <c r="AA197" s="138"/>
      <c r="AB197" s="138"/>
      <c r="AC197" s="138"/>
      <c r="AD197" s="138"/>
      <c r="AE197" s="217"/>
      <c r="AF197" s="137"/>
      <c r="AG197" s="137"/>
      <c r="AH197" s="122"/>
      <c r="AI197" s="227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</row>
    <row r="198" spans="2:59">
      <c r="B198" s="518" t="s">
        <v>244</v>
      </c>
      <c r="C198" s="411" t="s">
        <v>303</v>
      </c>
      <c r="D198" s="936"/>
      <c r="E198" s="1487"/>
      <c r="F198" s="1488"/>
      <c r="G198" s="1488"/>
      <c r="H198" s="1488"/>
      <c r="I198" s="1489"/>
      <c r="J198" s="1502"/>
      <c r="K198" s="6"/>
      <c r="O198" s="143"/>
      <c r="P198" s="140"/>
      <c r="Q198" s="771"/>
      <c r="R198" s="7"/>
      <c r="S198" s="15"/>
      <c r="T198" s="52"/>
      <c r="U198" s="52"/>
      <c r="V198" s="52"/>
      <c r="W198" s="113"/>
      <c r="X198" s="710"/>
      <c r="Y198" s="707"/>
      <c r="Z198" s="1"/>
      <c r="AA198" s="138"/>
      <c r="AB198" s="138"/>
      <c r="AC198" s="277"/>
      <c r="AD198" s="138"/>
      <c r="AE198" s="217"/>
      <c r="AF198" s="127"/>
      <c r="AG198" s="137"/>
      <c r="AH198" s="122"/>
      <c r="AI198" s="121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127"/>
      <c r="BG198" s="127"/>
    </row>
    <row r="199" spans="2:59">
      <c r="B199" s="521" t="s">
        <v>245</v>
      </c>
      <c r="C199" s="1017" t="s">
        <v>457</v>
      </c>
      <c r="D199" s="1380">
        <v>200</v>
      </c>
      <c r="E199" s="2408">
        <v>0.33300000000000002</v>
      </c>
      <c r="F199" s="1576">
        <v>0.13300000000000001</v>
      </c>
      <c r="G199" s="1576">
        <v>3.3420000000000001</v>
      </c>
      <c r="H199" s="1126">
        <f>G199*4+F199*9+E199*4</f>
        <v>15.897000000000002</v>
      </c>
      <c r="I199" s="1490">
        <v>76</v>
      </c>
      <c r="J199" s="1041" t="s">
        <v>637</v>
      </c>
      <c r="K199" s="6"/>
      <c r="O199" s="143"/>
      <c r="P199" s="140"/>
      <c r="Q199" s="127"/>
      <c r="R199" s="704"/>
      <c r="S199" s="115"/>
      <c r="T199" s="52"/>
      <c r="U199" s="52"/>
      <c r="V199" s="52"/>
      <c r="W199" s="113"/>
      <c r="X199" s="710"/>
      <c r="Y199" s="707"/>
      <c r="Z199" s="1"/>
      <c r="AA199" s="126"/>
      <c r="AB199" s="268"/>
      <c r="AC199" s="126"/>
      <c r="AD199" s="126"/>
      <c r="AE199" s="116"/>
      <c r="AF199" s="127"/>
      <c r="AG199" s="138"/>
      <c r="AH199" s="122"/>
      <c r="AI199" s="121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/>
    </row>
    <row r="200" spans="2:59" ht="15.75">
      <c r="B200" s="523" t="s">
        <v>12</v>
      </c>
      <c r="C200" s="2118" t="s">
        <v>667</v>
      </c>
      <c r="D200" s="1382">
        <v>100</v>
      </c>
      <c r="E200" s="2448">
        <v>6.4249999999999998</v>
      </c>
      <c r="F200" s="2449">
        <v>5.4109999999999996</v>
      </c>
      <c r="G200" s="2435">
        <v>19.401</v>
      </c>
      <c r="H200" s="1126">
        <v>152.00299999999999</v>
      </c>
      <c r="I200" s="1495">
        <v>65</v>
      </c>
      <c r="J200" s="739" t="s">
        <v>783</v>
      </c>
      <c r="K200" s="6"/>
      <c r="O200" s="143"/>
      <c r="P200" s="127"/>
      <c r="Q200" s="772"/>
      <c r="Z200" s="1"/>
      <c r="AA200" s="676"/>
      <c r="AB200" s="439"/>
      <c r="AC200" s="439"/>
      <c r="AD200" s="440"/>
      <c r="AE200" s="440"/>
      <c r="AF200" s="144"/>
      <c r="AG200" s="245"/>
      <c r="AH200" s="245"/>
      <c r="AI200" s="245"/>
      <c r="AJ200" s="228"/>
      <c r="AK200" s="641"/>
      <c r="AL200" s="245"/>
      <c r="AM200" s="228"/>
      <c r="AN200" s="228"/>
      <c r="AO200" s="245"/>
      <c r="AP200" s="642"/>
      <c r="AQ200" s="245"/>
      <c r="AR200" s="245"/>
      <c r="AS200" s="127"/>
      <c r="AT200" s="149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  <c r="BE200" s="127"/>
      <c r="BF200" s="127"/>
      <c r="BG200" s="127"/>
    </row>
    <row r="201" spans="2:59">
      <c r="B201" s="527"/>
      <c r="C201" s="1033" t="s">
        <v>10</v>
      </c>
      <c r="D201" s="1380">
        <v>40</v>
      </c>
      <c r="E201" s="2396">
        <v>2.1070000000000002</v>
      </c>
      <c r="F201" s="390">
        <v>0.28000000000000003</v>
      </c>
      <c r="G201" s="390">
        <v>16.32</v>
      </c>
      <c r="H201" s="1126">
        <v>76.227999999999994</v>
      </c>
      <c r="I201" s="530">
        <v>18</v>
      </c>
      <c r="J201" s="526" t="s">
        <v>9</v>
      </c>
      <c r="O201" s="143"/>
      <c r="P201" s="118"/>
      <c r="Q201" s="127"/>
      <c r="Z201" s="1"/>
      <c r="AA201" s="437"/>
      <c r="AB201" s="437"/>
      <c r="AC201" s="442"/>
      <c r="AD201" s="442"/>
      <c r="AE201" s="443"/>
      <c r="AF201" s="140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7"/>
      <c r="BE201" s="127"/>
      <c r="BF201" s="127"/>
      <c r="BG201" s="127"/>
    </row>
    <row r="202" spans="2:59" ht="16.5" thickBot="1">
      <c r="B202" s="527" t="s">
        <v>249</v>
      </c>
      <c r="C202" s="607" t="s">
        <v>361</v>
      </c>
      <c r="D202" s="1482">
        <v>16</v>
      </c>
      <c r="E202" s="1019">
        <v>1.75</v>
      </c>
      <c r="F202" s="1576">
        <v>2.4159999999999999</v>
      </c>
      <c r="G202" s="1576">
        <v>1.0124</v>
      </c>
      <c r="H202" s="1126">
        <v>32.793999999999997</v>
      </c>
      <c r="I202" s="530">
        <v>20</v>
      </c>
      <c r="J202" s="1478" t="s">
        <v>9</v>
      </c>
      <c r="K202" s="31"/>
      <c r="O202" s="143"/>
      <c r="P202" s="127"/>
      <c r="Q202" s="773"/>
      <c r="R202" s="819"/>
      <c r="S202" s="15"/>
      <c r="T202" s="187"/>
      <c r="U202" s="708"/>
      <c r="V202" s="187"/>
      <c r="W202" s="796"/>
      <c r="X202" s="797"/>
      <c r="Y202" s="707"/>
      <c r="Z202" s="1"/>
      <c r="AA202" s="143"/>
      <c r="AB202" s="143"/>
      <c r="AC202" s="143"/>
      <c r="AD202" s="143"/>
      <c r="AE202" s="127"/>
      <c r="AF202" s="138"/>
      <c r="AG202" s="127"/>
      <c r="AH202" s="127"/>
      <c r="AI202" s="127"/>
      <c r="AJ202" s="228"/>
      <c r="AK202" s="228"/>
      <c r="AL202" s="127"/>
      <c r="AM202" s="228"/>
      <c r="AN202" s="228"/>
      <c r="AO202" s="127"/>
      <c r="AP202" s="122"/>
      <c r="AQ202" s="127"/>
      <c r="AR202" s="127"/>
      <c r="AS202" s="127"/>
      <c r="AT202" s="127"/>
      <c r="AU202" s="127"/>
      <c r="AV202" s="127"/>
      <c r="AW202" s="127"/>
      <c r="AX202" s="127"/>
      <c r="AY202" s="127"/>
      <c r="AZ202" s="127"/>
      <c r="BA202" s="127"/>
      <c r="BB202" s="127"/>
      <c r="BC202" s="127"/>
      <c r="BD202" s="127"/>
      <c r="BE202" s="127"/>
      <c r="BF202" s="127"/>
      <c r="BG202" s="127"/>
    </row>
    <row r="203" spans="2:59" ht="18" customHeight="1">
      <c r="B203" s="533" t="s">
        <v>330</v>
      </c>
      <c r="C203" s="1498"/>
      <c r="D203" s="1558">
        <f>SUM(D199:D202)</f>
        <v>356</v>
      </c>
      <c r="E203" s="1499">
        <f>SUM(E199:E202)</f>
        <v>10.615</v>
      </c>
      <c r="F203" s="2497">
        <f>SUM(F199:F202)</f>
        <v>8.24</v>
      </c>
      <c r="G203" s="1500">
        <f>SUM(G199:G202)</f>
        <v>40.075400000000002</v>
      </c>
      <c r="H203" s="2496">
        <f>SUM(H199:H202)</f>
        <v>276.92199999999997</v>
      </c>
      <c r="I203" s="1541" t="s">
        <v>449</v>
      </c>
      <c r="J203" s="1486" t="s">
        <v>259</v>
      </c>
      <c r="O203" s="143"/>
      <c r="P203" s="127"/>
      <c r="Q203" s="127"/>
      <c r="R203" s="7"/>
      <c r="S203" s="15"/>
      <c r="T203" s="52"/>
      <c r="U203" s="52"/>
      <c r="V203" s="52"/>
      <c r="W203" s="796"/>
      <c r="X203" s="797"/>
      <c r="Y203" s="707"/>
      <c r="Z203" s="1"/>
      <c r="AA203" s="143"/>
      <c r="AB203" s="143"/>
      <c r="AC203" s="143"/>
      <c r="AD203" s="143"/>
      <c r="AE203" s="127"/>
      <c r="AF203" s="137"/>
      <c r="AG203" s="646"/>
      <c r="AH203" s="647"/>
      <c r="AI203" s="648"/>
      <c r="AJ203" s="649"/>
      <c r="AK203" s="650"/>
      <c r="AL203" s="650"/>
      <c r="AM203" s="650"/>
      <c r="AN203" s="650"/>
      <c r="AO203" s="650"/>
      <c r="AP203" s="650"/>
      <c r="AQ203" s="646"/>
      <c r="AR203" s="646"/>
      <c r="AS203" s="651"/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  <c r="BE203" s="127"/>
      <c r="BF203" s="127"/>
      <c r="BG203" s="127"/>
    </row>
    <row r="204" spans="2:59" ht="14.25" customHeight="1">
      <c r="B204" s="487"/>
      <c r="C204" s="2145" t="s">
        <v>11</v>
      </c>
      <c r="D204" s="2150">
        <v>0.1</v>
      </c>
      <c r="E204" s="2147">
        <v>9</v>
      </c>
      <c r="F204" s="2148">
        <v>9.1999999999999993</v>
      </c>
      <c r="G204" s="2148">
        <v>38.299999999999997</v>
      </c>
      <c r="H204" s="2149">
        <v>272</v>
      </c>
      <c r="I204" s="2502">
        <f>H204-H203</f>
        <v>-4.9219999999999686</v>
      </c>
      <c r="J204" s="2073" t="s">
        <v>658</v>
      </c>
      <c r="K204" s="6"/>
      <c r="O204" s="143"/>
      <c r="P204" s="127"/>
      <c r="Q204" s="127"/>
      <c r="R204" s="7"/>
      <c r="S204" s="15"/>
      <c r="T204" s="52"/>
      <c r="U204" s="52"/>
      <c r="V204" s="276"/>
      <c r="W204" s="796"/>
      <c r="X204" s="710"/>
      <c r="Y204" s="707"/>
      <c r="Z204" s="1"/>
      <c r="AA204" s="143"/>
      <c r="AB204" s="143"/>
      <c r="AC204" s="143"/>
      <c r="AD204" s="143"/>
      <c r="AE204" s="127"/>
      <c r="AF204" s="137"/>
      <c r="AG204" s="257"/>
      <c r="AH204" s="257"/>
      <c r="AI204" s="257"/>
      <c r="AJ204" s="652"/>
      <c r="AK204" s="257"/>
      <c r="AL204" s="257"/>
      <c r="AM204" s="257"/>
      <c r="AN204" s="257"/>
      <c r="AO204" s="257"/>
      <c r="AP204" s="257"/>
      <c r="AQ204" s="257"/>
      <c r="AR204" s="257"/>
      <c r="AS204" s="257"/>
      <c r="AT204" s="127"/>
      <c r="AU204" s="127"/>
      <c r="AV204" s="127"/>
      <c r="AW204" s="127"/>
      <c r="AX204" s="127"/>
      <c r="AY204" s="127"/>
      <c r="AZ204" s="127"/>
      <c r="BA204" s="127"/>
      <c r="BB204" s="127"/>
      <c r="BC204" s="127"/>
      <c r="BD204" s="127"/>
      <c r="BE204" s="127"/>
      <c r="BF204" s="127"/>
      <c r="BG204" s="127"/>
    </row>
    <row r="205" spans="2:59" ht="12.75" customHeight="1" thickBot="1">
      <c r="B205" s="292"/>
      <c r="C205" s="1176" t="s">
        <v>654</v>
      </c>
      <c r="D205" s="2142"/>
      <c r="E205" s="2494">
        <f>(E203*100/E208)-10</f>
        <v>1.7944444444444443</v>
      </c>
      <c r="F205" s="556">
        <f t="shared" ref="F205:G205" si="14">(F203*100/F208)-10</f>
        <v>-1.0434782608695645</v>
      </c>
      <c r="G205" s="556">
        <f t="shared" si="14"/>
        <v>0.46355091383811953</v>
      </c>
      <c r="H205" s="2495">
        <f>(H203*100/H208)-10</f>
        <v>0.18095588235294002</v>
      </c>
      <c r="I205" s="2143"/>
      <c r="J205" s="2144"/>
      <c r="K205" s="6"/>
      <c r="O205" s="143"/>
      <c r="P205" s="643"/>
      <c r="Q205" s="127"/>
      <c r="R205" s="7"/>
      <c r="S205" s="5"/>
      <c r="T205" s="187"/>
      <c r="U205" s="187"/>
      <c r="V205" s="187"/>
      <c r="W205" s="796"/>
      <c r="X205" s="4"/>
      <c r="Y205" s="47"/>
      <c r="Z205" s="1"/>
      <c r="AA205" s="631"/>
      <c r="AB205" s="620"/>
      <c r="AC205" s="620"/>
      <c r="AD205" s="620"/>
      <c r="AE205" s="620"/>
      <c r="AF205" s="137"/>
      <c r="AG205" s="217"/>
      <c r="AH205" s="435"/>
      <c r="AI205" s="217"/>
      <c r="AJ205" s="218"/>
      <c r="AK205" s="217"/>
      <c r="AL205" s="217"/>
      <c r="AM205" s="181"/>
      <c r="AN205" s="435"/>
      <c r="AO205" s="217"/>
      <c r="AP205" s="181"/>
      <c r="AQ205" s="217"/>
      <c r="AR205" s="659"/>
      <c r="AS205" s="217"/>
      <c r="AT205" s="127"/>
      <c r="AU205" s="127"/>
      <c r="AV205" s="127"/>
      <c r="AW205" s="127"/>
      <c r="AX205" s="127"/>
      <c r="AY205" s="127"/>
      <c r="AZ205" s="127"/>
      <c r="BA205" s="127"/>
      <c r="BB205" s="127"/>
      <c r="BC205" s="127"/>
      <c r="BD205" s="127"/>
      <c r="BE205" s="127"/>
      <c r="BF205" s="127"/>
      <c r="BG205" s="127"/>
    </row>
    <row r="206" spans="2:59" ht="15.75" thickBot="1">
      <c r="B206" s="11"/>
      <c r="C206" s="11"/>
      <c r="D206" s="5"/>
      <c r="E206" s="5"/>
      <c r="F206" s="5"/>
      <c r="G206" s="5"/>
      <c r="H206" s="5"/>
      <c r="I206" s="5"/>
      <c r="J206" s="5"/>
      <c r="K206" s="6"/>
      <c r="O206" s="143"/>
      <c r="P206" s="127"/>
      <c r="Q206" s="127"/>
      <c r="Y206" s="143"/>
      <c r="Z206" s="1"/>
      <c r="AA206" s="632"/>
      <c r="AB206" s="632"/>
      <c r="AC206" s="632"/>
      <c r="AD206" s="632"/>
      <c r="AE206" s="632"/>
      <c r="AF206" s="137"/>
      <c r="AG206" s="664"/>
      <c r="AH206" s="664"/>
      <c r="AI206" s="664"/>
      <c r="AJ206" s="675"/>
      <c r="AK206" s="664"/>
      <c r="AL206" s="664"/>
      <c r="AM206" s="664"/>
      <c r="AN206" s="664"/>
      <c r="AO206" s="665"/>
      <c r="AP206" s="665"/>
      <c r="AQ206" s="664"/>
      <c r="AR206" s="664"/>
      <c r="AS206" s="664"/>
      <c r="AT206" s="127"/>
      <c r="AU206" s="127"/>
      <c r="AV206" s="127"/>
      <c r="AW206" s="127"/>
      <c r="AX206" s="127"/>
      <c r="AY206" s="127"/>
      <c r="AZ206" s="127"/>
      <c r="BA206" s="127"/>
      <c r="BB206" s="127"/>
      <c r="BC206" s="127"/>
      <c r="BD206" s="127"/>
      <c r="BE206" s="127"/>
      <c r="BF206" s="127"/>
      <c r="BG206" s="127"/>
    </row>
    <row r="207" spans="2:59" ht="11.25" customHeight="1">
      <c r="B207" s="2124"/>
      <c r="C207" s="2125"/>
      <c r="D207" s="2126"/>
      <c r="E207" s="2141" t="s">
        <v>6</v>
      </c>
      <c r="F207" s="2140" t="s">
        <v>7</v>
      </c>
      <c r="G207" s="2140" t="s">
        <v>8</v>
      </c>
      <c r="H207" s="2129" t="s">
        <v>673</v>
      </c>
      <c r="I207" s="2130"/>
      <c r="J207" s="2126"/>
      <c r="K207" s="6"/>
      <c r="O207" s="143"/>
      <c r="P207" s="137"/>
      <c r="Q207" s="127"/>
      <c r="R207" s="110"/>
      <c r="S207" s="735"/>
      <c r="T207" s="735"/>
      <c r="U207" s="735"/>
      <c r="V207" s="735"/>
      <c r="W207" s="735"/>
      <c r="X207" s="735"/>
      <c r="Y207" s="735"/>
      <c r="Z207" s="1"/>
      <c r="AA207" s="143"/>
      <c r="AB207" s="143"/>
      <c r="AC207" s="143"/>
      <c r="AD207" s="143"/>
      <c r="AE207" s="127"/>
      <c r="AF207" s="141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  <c r="AW207" s="127"/>
      <c r="AX207" s="127"/>
      <c r="AY207" s="127"/>
      <c r="AZ207" s="127"/>
      <c r="BA207" s="127"/>
      <c r="BB207" s="127"/>
      <c r="BC207" s="127"/>
      <c r="BD207" s="127"/>
      <c r="BE207" s="127"/>
      <c r="BF207" s="127"/>
      <c r="BG207" s="127"/>
    </row>
    <row r="208" spans="2:59" ht="15.75" thickBot="1">
      <c r="B208" s="2131"/>
      <c r="C208" s="2132" t="s">
        <v>674</v>
      </c>
      <c r="D208" s="2133">
        <v>1</v>
      </c>
      <c r="E208" s="2134">
        <v>90</v>
      </c>
      <c r="F208" s="2135">
        <v>92</v>
      </c>
      <c r="G208" s="2136">
        <v>383</v>
      </c>
      <c r="H208" s="2137">
        <v>2720</v>
      </c>
      <c r="I208" s="2138" t="s">
        <v>675</v>
      </c>
      <c r="J208" s="2139"/>
      <c r="K208" s="31"/>
      <c r="O208" s="143"/>
      <c r="P208" s="137"/>
      <c r="Q208" s="127"/>
      <c r="R208" s="110"/>
      <c r="S208" s="735"/>
      <c r="T208" s="735"/>
      <c r="U208" s="735"/>
      <c r="V208" s="735"/>
      <c r="W208" s="735"/>
      <c r="X208" s="735"/>
      <c r="Y208" s="735"/>
      <c r="Z208" s="1"/>
      <c r="AA208" s="217"/>
      <c r="AB208" s="217"/>
      <c r="AC208" s="217"/>
      <c r="AD208" s="217"/>
      <c r="AE208" s="14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642"/>
      <c r="AQ208" s="127"/>
      <c r="AR208" s="642"/>
      <c r="AS208" s="127"/>
      <c r="AT208" s="127"/>
      <c r="AU208" s="127"/>
      <c r="AV208" s="127"/>
      <c r="AW208" s="127"/>
      <c r="AX208" s="127"/>
      <c r="AY208" s="127"/>
      <c r="AZ208" s="127"/>
      <c r="BA208" s="127"/>
      <c r="BB208" s="127"/>
      <c r="BC208" s="127"/>
      <c r="BD208" s="127"/>
      <c r="BE208" s="127"/>
      <c r="BF208" s="127"/>
      <c r="BG208" s="127"/>
    </row>
    <row r="209" spans="2:59" ht="11.25" customHeight="1" thickBot="1">
      <c r="O209" s="143"/>
      <c r="P209" s="127"/>
      <c r="Q209" s="127"/>
      <c r="R209" s="127"/>
      <c r="S209" s="143"/>
      <c r="T209" s="143"/>
      <c r="U209" s="143"/>
      <c r="V209" s="143"/>
      <c r="W209" s="143"/>
      <c r="X209" s="143"/>
      <c r="Y209" s="143"/>
      <c r="Z209" s="143"/>
      <c r="AA209" s="217"/>
      <c r="AB209" s="217"/>
      <c r="AC209" s="217"/>
      <c r="AD209" s="217"/>
      <c r="AE209" s="453"/>
      <c r="AF209" s="127"/>
      <c r="AG209" s="127"/>
      <c r="AH209" s="127"/>
      <c r="AI209" s="127"/>
      <c r="AJ209" s="677"/>
      <c r="AK209" s="127"/>
      <c r="AL209" s="127"/>
      <c r="AM209" s="127"/>
      <c r="AN209" s="127"/>
      <c r="AO209" s="127"/>
      <c r="AP209" s="127"/>
      <c r="AQ209" s="127"/>
      <c r="AR209" s="642"/>
      <c r="AS209" s="127"/>
      <c r="AT209" s="127"/>
      <c r="AU209" s="127"/>
      <c r="AV209" s="127"/>
      <c r="AW209" s="127"/>
      <c r="AX209" s="127"/>
      <c r="AY209" s="127"/>
      <c r="AZ209" s="127"/>
      <c r="BA209" s="127"/>
      <c r="BB209" s="127"/>
      <c r="BC209" s="127"/>
      <c r="BD209" s="127"/>
      <c r="BE209" s="127"/>
      <c r="BF209" s="127"/>
      <c r="BG209" s="127"/>
    </row>
    <row r="210" spans="2:59">
      <c r="B210" s="968"/>
      <c r="C210" s="1498" t="s">
        <v>448</v>
      </c>
      <c r="D210" s="848"/>
      <c r="E210" s="1504">
        <f>E183+E195</f>
        <v>54.592299999999994</v>
      </c>
      <c r="F210" s="1505">
        <f>F183+F195</f>
        <v>55.4617</v>
      </c>
      <c r="G210" s="1505">
        <f>G183+G195</f>
        <v>229.399</v>
      </c>
      <c r="H210" s="1506">
        <f>H183+H195</f>
        <v>1629.4758000000002</v>
      </c>
      <c r="I210" s="1541" t="s">
        <v>449</v>
      </c>
      <c r="J210" s="1486" t="s">
        <v>259</v>
      </c>
      <c r="K210" s="6"/>
      <c r="O210" s="143"/>
      <c r="P210" s="445"/>
      <c r="Q210" s="764"/>
      <c r="R210" s="127"/>
      <c r="S210" s="765"/>
      <c r="T210" s="223"/>
      <c r="U210" s="223"/>
      <c r="V210" s="223"/>
      <c r="W210" s="765"/>
      <c r="X210" s="765"/>
      <c r="Y210" s="766"/>
      <c r="Z210" s="143"/>
      <c r="AA210" s="138"/>
      <c r="AB210" s="138"/>
      <c r="AC210" s="138"/>
      <c r="AD210" s="138"/>
      <c r="AE210" s="217"/>
      <c r="AF210" s="138"/>
      <c r="AG210" s="137"/>
      <c r="AH210" s="122"/>
      <c r="AI210" s="121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/>
    </row>
    <row r="211" spans="2:59" ht="17.25" customHeight="1">
      <c r="B211" s="487"/>
      <c r="C211" s="2145" t="s">
        <v>11</v>
      </c>
      <c r="D211" s="2150">
        <v>0.6</v>
      </c>
      <c r="E211" s="2151">
        <v>54</v>
      </c>
      <c r="F211" s="2152">
        <v>55.2</v>
      </c>
      <c r="G211" s="2152">
        <v>229.8</v>
      </c>
      <c r="H211" s="2153">
        <v>1632</v>
      </c>
      <c r="I211" s="2157">
        <f>H211-H210</f>
        <v>2.524199999999837</v>
      </c>
      <c r="J211" s="2073" t="s">
        <v>658</v>
      </c>
      <c r="K211" s="6"/>
      <c r="O211" s="143"/>
      <c r="P211" s="137"/>
      <c r="Q211" s="219"/>
      <c r="R211" s="256"/>
      <c r="S211" s="219"/>
      <c r="T211" s="767"/>
      <c r="U211" s="767"/>
      <c r="V211" s="767"/>
      <c r="W211" s="219"/>
      <c r="X211" s="768"/>
      <c r="Y211" s="341"/>
      <c r="Z211" s="143"/>
      <c r="AA211" s="138"/>
      <c r="AB211" s="138"/>
      <c r="AC211" s="138"/>
      <c r="AD211" s="138"/>
      <c r="AE211" s="217"/>
      <c r="AF211" s="137"/>
      <c r="AG211" s="188"/>
      <c r="AH211" s="150"/>
      <c r="AI211" s="226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</row>
    <row r="212" spans="2:59" ht="15.75" thickBot="1">
      <c r="B212" s="292"/>
      <c r="C212" s="1176" t="s">
        <v>654</v>
      </c>
      <c r="D212" s="2142"/>
      <c r="E212" s="2494">
        <f>(E210*100/E208)-60</f>
        <v>0.65811111111110421</v>
      </c>
      <c r="F212" s="556">
        <f t="shared" ref="F212:G212" si="15">(F210*100/F208)-60</f>
        <v>0.28445652173913061</v>
      </c>
      <c r="G212" s="556">
        <f t="shared" si="15"/>
        <v>-0.1046997389033919</v>
      </c>
      <c r="H212" s="2495">
        <f>(H210*100/H208)-60</f>
        <v>-9.280147058822763E-2</v>
      </c>
      <c r="I212" s="2143"/>
      <c r="J212" s="2144"/>
      <c r="K212" s="6"/>
      <c r="O212" s="5"/>
      <c r="P212" s="5"/>
      <c r="Q212" s="767"/>
      <c r="R212" s="248"/>
      <c r="S212" s="256"/>
      <c r="T212" s="769"/>
      <c r="U212" s="769"/>
      <c r="V212" s="769"/>
      <c r="W212" s="256"/>
      <c r="X212" s="341"/>
      <c r="Y212" s="341"/>
      <c r="Z212" s="143"/>
      <c r="AA212" s="138"/>
      <c r="AB212" s="138"/>
      <c r="AC212" s="138"/>
      <c r="AD212" s="138"/>
      <c r="AE212" s="217"/>
      <c r="AF212" s="137"/>
      <c r="AG212" s="127"/>
      <c r="AH212" s="215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7"/>
      <c r="BF212" s="127"/>
      <c r="BG212" s="127"/>
    </row>
    <row r="213" spans="2:59" ht="15.75" thickBot="1">
      <c r="C213" s="110"/>
      <c r="D213" s="735"/>
      <c r="E213" s="735"/>
      <c r="F213" s="735"/>
      <c r="G213" s="735"/>
      <c r="H213" s="735"/>
      <c r="I213" s="735"/>
      <c r="J213" s="735"/>
      <c r="K213" s="6"/>
      <c r="O213" s="5"/>
      <c r="P213" s="5"/>
      <c r="Q213" s="127"/>
      <c r="R213" s="215"/>
      <c r="S213" s="118"/>
      <c r="T213" s="138"/>
      <c r="U213" s="138"/>
      <c r="V213" s="138"/>
      <c r="W213" s="218"/>
      <c r="X213" s="684"/>
      <c r="Y213" s="770"/>
      <c r="Z213" s="143"/>
      <c r="AA213" s="138"/>
      <c r="AB213" s="138"/>
      <c r="AC213" s="277"/>
      <c r="AD213" s="138"/>
      <c r="AE213" s="217"/>
      <c r="AF213" s="137"/>
      <c r="AG213" s="141"/>
      <c r="AH213" s="122"/>
      <c r="AI213" s="118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7"/>
      <c r="BF213" s="127"/>
      <c r="BG213" s="127"/>
    </row>
    <row r="214" spans="2:59" ht="15.75" customHeight="1">
      <c r="B214" s="968"/>
      <c r="C214" s="1498" t="s">
        <v>447</v>
      </c>
      <c r="D214" s="1559"/>
      <c r="E214" s="1504">
        <f>E195+E203</f>
        <v>41.463299999999997</v>
      </c>
      <c r="F214" s="1505">
        <f>F195+F203</f>
        <v>40.398000000000003</v>
      </c>
      <c r="G214" s="1505">
        <f>G195+G203</f>
        <v>173.5994</v>
      </c>
      <c r="H214" s="1506">
        <f>H195+H203</f>
        <v>1225.6930000000002</v>
      </c>
      <c r="I214" s="1541" t="s">
        <v>449</v>
      </c>
      <c r="J214" s="1486" t="s">
        <v>259</v>
      </c>
      <c r="K214" s="6"/>
      <c r="O214" s="5"/>
      <c r="P214" s="5"/>
      <c r="Q214" s="215"/>
      <c r="R214" s="122"/>
      <c r="S214" s="118"/>
      <c r="T214" s="138"/>
      <c r="U214" s="138"/>
      <c r="V214" s="138"/>
      <c r="W214" s="218"/>
      <c r="X214" s="684"/>
      <c r="Y214" s="683"/>
      <c r="Z214" s="143"/>
      <c r="AA214" s="126"/>
      <c r="AB214" s="268"/>
      <c r="AC214" s="254"/>
      <c r="AD214" s="126"/>
      <c r="AE214" s="116"/>
      <c r="AF214" s="137"/>
      <c r="AG214" s="137"/>
      <c r="AH214" s="122"/>
      <c r="AI214" s="118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127"/>
      <c r="BG214" s="127"/>
    </row>
    <row r="215" spans="2:59">
      <c r="B215" s="487"/>
      <c r="C215" s="2145" t="s">
        <v>11</v>
      </c>
      <c r="D215" s="2150">
        <v>0.45</v>
      </c>
      <c r="E215" s="2147">
        <v>40.5</v>
      </c>
      <c r="F215" s="2148">
        <v>41.4</v>
      </c>
      <c r="G215" s="2148">
        <v>172.35</v>
      </c>
      <c r="H215" s="2149">
        <v>1224</v>
      </c>
      <c r="I215" s="2155">
        <f>H215-H214</f>
        <v>-1.693000000000211</v>
      </c>
      <c r="J215" s="2073" t="s">
        <v>658</v>
      </c>
      <c r="K215" s="6"/>
      <c r="Q215" s="771"/>
      <c r="R215" s="135"/>
      <c r="S215" s="116"/>
      <c r="T215" s="138"/>
      <c r="U215" s="402"/>
      <c r="V215" s="138"/>
      <c r="W215" s="218"/>
      <c r="X215" s="189"/>
      <c r="Y215" s="683"/>
      <c r="Z215" s="143"/>
      <c r="AA215" s="143"/>
      <c r="AB215" s="143"/>
      <c r="AC215" s="143"/>
      <c r="AD215" s="143"/>
      <c r="AE215" s="127"/>
      <c r="AF215" s="141"/>
      <c r="AG215" s="137"/>
      <c r="AH215" s="149"/>
      <c r="AI215" s="401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</row>
    <row r="216" spans="2:59" ht="15.75" thickBot="1">
      <c r="B216" s="292"/>
      <c r="C216" s="1176" t="s">
        <v>654</v>
      </c>
      <c r="D216" s="2142"/>
      <c r="E216" s="2494">
        <f>(E214*100/E208)-45</f>
        <v>1.0703333333333305</v>
      </c>
      <c r="F216" s="556">
        <f t="shared" ref="F216:G216" si="16">(F214*100/F208)-45</f>
        <v>-1.0891304347826036</v>
      </c>
      <c r="G216" s="556">
        <f t="shared" si="16"/>
        <v>0.32621409921670619</v>
      </c>
      <c r="H216" s="2495">
        <f>(H214*100/H208)-45</f>
        <v>6.2242647058830869E-2</v>
      </c>
      <c r="I216" s="2143"/>
      <c r="J216" s="2144"/>
      <c r="K216" s="6"/>
      <c r="Q216" s="127"/>
      <c r="R216" s="122"/>
      <c r="S216" s="118"/>
      <c r="T216" s="138"/>
      <c r="U216" s="138"/>
      <c r="V216" s="138"/>
      <c r="W216" s="218"/>
      <c r="X216" s="684"/>
      <c r="Y216" s="683"/>
      <c r="Z216" s="143"/>
      <c r="AA216" s="138"/>
      <c r="AB216" s="277"/>
      <c r="AC216" s="138"/>
      <c r="AD216" s="138"/>
      <c r="AE216" s="217"/>
      <c r="AF216" s="127"/>
      <c r="AG216" s="445"/>
      <c r="AH216" s="149"/>
      <c r="AI216" s="446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7"/>
      <c r="BF216" s="127"/>
      <c r="BG216" s="127"/>
    </row>
    <row r="217" spans="2:59" ht="12.75" customHeight="1" thickBot="1">
      <c r="K217" s="6"/>
      <c r="Q217" s="772"/>
      <c r="R217" s="122"/>
      <c r="S217" s="118"/>
      <c r="T217" s="138"/>
      <c r="U217" s="138"/>
      <c r="V217" s="138"/>
      <c r="W217" s="218"/>
      <c r="X217" s="684"/>
      <c r="Y217" s="683"/>
      <c r="Z217" s="143"/>
      <c r="AA217" s="138"/>
      <c r="AB217" s="277"/>
      <c r="AC217" s="138"/>
      <c r="AD217" s="138"/>
      <c r="AE217" s="147"/>
      <c r="AF217" s="127"/>
      <c r="AG217" s="445"/>
      <c r="AH217" s="149"/>
      <c r="AI217" s="446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</row>
    <row r="218" spans="2:59" ht="13.5" customHeight="1">
      <c r="B218" s="968"/>
      <c r="C218" s="1498" t="s">
        <v>331</v>
      </c>
      <c r="D218" s="1559"/>
      <c r="E218" s="1561">
        <f>E183+E195+E203</f>
        <v>65.207299999999989</v>
      </c>
      <c r="F218" s="1562">
        <f>F183+F195+F203</f>
        <v>63.701700000000002</v>
      </c>
      <c r="G218" s="1562">
        <f>G183+G195+G203</f>
        <v>269.4744</v>
      </c>
      <c r="H218" s="1563">
        <f>H183+H195+H203</f>
        <v>1906.3978000000002</v>
      </c>
      <c r="I218" s="1541" t="s">
        <v>449</v>
      </c>
      <c r="J218" s="1486" t="s">
        <v>259</v>
      </c>
      <c r="K218" s="6"/>
      <c r="Q218" s="773"/>
      <c r="R218" s="122"/>
      <c r="S218" s="118"/>
      <c r="T218" s="138"/>
      <c r="U218" s="138"/>
      <c r="V218" s="138"/>
      <c r="W218" s="218"/>
      <c r="X218" s="684"/>
      <c r="Y218" s="683"/>
      <c r="Z218" s="143"/>
      <c r="AA218" s="217"/>
      <c r="AB218" s="181"/>
      <c r="AC218" s="217"/>
      <c r="AD218" s="659"/>
      <c r="AE218" s="217"/>
      <c r="AF218" s="127"/>
      <c r="AG218" s="180"/>
      <c r="AH218" s="122"/>
      <c r="AI218" s="118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</row>
    <row r="219" spans="2:59" ht="12.75" customHeight="1">
      <c r="B219" s="487"/>
      <c r="C219" s="2145" t="s">
        <v>11</v>
      </c>
      <c r="D219" s="2150">
        <v>0.7</v>
      </c>
      <c r="E219" s="2147">
        <v>63</v>
      </c>
      <c r="F219" s="2148">
        <v>64.400000000000006</v>
      </c>
      <c r="G219" s="2148">
        <v>268.10000000000002</v>
      </c>
      <c r="H219" s="2149">
        <v>1904</v>
      </c>
      <c r="I219" s="2155">
        <f>H219-H218</f>
        <v>-2.3978000000001884</v>
      </c>
      <c r="J219" s="2073" t="s">
        <v>658</v>
      </c>
      <c r="K219" s="6"/>
      <c r="Q219" s="773"/>
      <c r="R219" s="122"/>
      <c r="S219" s="118"/>
      <c r="T219" s="138"/>
      <c r="U219" s="402"/>
      <c r="V219" s="138"/>
      <c r="W219" s="218"/>
      <c r="X219" s="697"/>
      <c r="Y219" s="698"/>
      <c r="Z219" s="143"/>
      <c r="AA219" s="217"/>
      <c r="AB219" s="217"/>
      <c r="AC219" s="217"/>
      <c r="AD219" s="217"/>
      <c r="AE219" s="217"/>
      <c r="AF219" s="127"/>
      <c r="AG219" s="127"/>
      <c r="AH219" s="136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</row>
    <row r="220" spans="2:59" ht="15.75" customHeight="1" thickBot="1">
      <c r="B220" s="292"/>
      <c r="C220" s="1176" t="s">
        <v>654</v>
      </c>
      <c r="D220" s="2142"/>
      <c r="E220" s="2494">
        <f>(E218*100/E208)-70</f>
        <v>2.4525555555555343</v>
      </c>
      <c r="F220" s="556">
        <f t="shared" ref="F220:G220" si="17">(F218*100/F208)-70</f>
        <v>-0.75902173913043214</v>
      </c>
      <c r="G220" s="556">
        <f t="shared" si="17"/>
        <v>0.35885117493472762</v>
      </c>
      <c r="H220" s="2495">
        <f>(H218*100/H208)-70</f>
        <v>8.8154411764719498E-2</v>
      </c>
      <c r="I220" s="2143"/>
      <c r="J220" s="2144"/>
      <c r="K220" s="6"/>
      <c r="Q220" s="630"/>
      <c r="R220" s="127"/>
      <c r="S220" s="121"/>
      <c r="T220" s="774"/>
      <c r="U220" s="774"/>
      <c r="V220" s="774"/>
      <c r="W220" s="775"/>
      <c r="X220" s="253"/>
      <c r="Y220" s="266"/>
      <c r="Z220" s="143"/>
      <c r="AA220" s="138"/>
      <c r="AB220" s="138"/>
      <c r="AC220" s="138"/>
      <c r="AD220" s="138"/>
      <c r="AE220" s="217"/>
      <c r="AF220" s="127"/>
      <c r="AG220" s="148"/>
      <c r="AH220" s="215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</row>
    <row r="221" spans="2:59">
      <c r="C221" s="110"/>
      <c r="D221" s="735"/>
      <c r="E221" s="735"/>
      <c r="F221" s="735"/>
      <c r="G221" s="735"/>
      <c r="H221" s="735"/>
      <c r="I221" s="735"/>
      <c r="J221" s="735"/>
      <c r="K221" s="6"/>
      <c r="O221" s="143"/>
      <c r="P221" s="138"/>
      <c r="Q221" s="127"/>
      <c r="R221" s="127"/>
      <c r="S221" s="143"/>
      <c r="T221" s="143"/>
      <c r="U221" s="143"/>
      <c r="V221" s="143"/>
      <c r="W221" s="143"/>
      <c r="X221" s="263"/>
      <c r="Y221" s="215"/>
      <c r="Z221" s="143"/>
      <c r="AA221" s="138"/>
      <c r="AB221" s="138"/>
      <c r="AC221" s="138"/>
      <c r="AD221" s="138"/>
      <c r="AE221" s="217"/>
      <c r="AF221" s="127"/>
      <c r="AG221" s="147"/>
      <c r="AH221" s="135"/>
      <c r="AI221" s="401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</row>
    <row r="222" spans="2:59" ht="15" customHeight="1">
      <c r="D222" s="12" t="s">
        <v>265</v>
      </c>
      <c r="K222" s="6"/>
      <c r="O222" s="143"/>
      <c r="P222" s="140"/>
      <c r="Q222" s="127"/>
      <c r="R222" s="215"/>
      <c r="S222" s="189"/>
      <c r="T222" s="143"/>
      <c r="U222" s="143"/>
      <c r="V222" s="143"/>
      <c r="W222" s="143"/>
      <c r="X222" s="143"/>
      <c r="Y222" s="143"/>
      <c r="Z222" s="143"/>
      <c r="AA222" s="138"/>
      <c r="AB222" s="138"/>
      <c r="AC222" s="138"/>
      <c r="AD222" s="138"/>
      <c r="AE222" s="217"/>
      <c r="AF222" s="127"/>
      <c r="AG222" s="137"/>
      <c r="AH222" s="122"/>
      <c r="AI222" s="121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127"/>
      <c r="BG222" s="127"/>
    </row>
    <row r="223" spans="2:59" ht="16.5" customHeight="1">
      <c r="B223" s="25" t="s">
        <v>677</v>
      </c>
      <c r="D223"/>
      <c r="E223"/>
      <c r="I223"/>
      <c r="J223"/>
      <c r="K223" s="6"/>
      <c r="O223" s="143"/>
      <c r="P223" s="663"/>
      <c r="Q223" s="127"/>
      <c r="R223" s="122"/>
      <c r="S223" s="118"/>
      <c r="T223" s="138"/>
      <c r="U223" s="138"/>
      <c r="V223" s="138"/>
      <c r="W223" s="218"/>
      <c r="X223" s="684"/>
      <c r="Y223" s="683"/>
      <c r="Z223" s="143"/>
      <c r="AA223" s="126"/>
      <c r="AB223" s="268"/>
      <c r="AC223" s="126"/>
      <c r="AD223" s="126"/>
      <c r="AE223" s="116"/>
      <c r="AF223" s="127"/>
      <c r="AG223" s="137"/>
      <c r="AH223" s="122"/>
      <c r="AI223" s="118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7"/>
      <c r="BF223" s="127"/>
      <c r="BG223" s="127"/>
    </row>
    <row r="224" spans="2:59" ht="20.25" customHeight="1">
      <c r="C224" s="25" t="s">
        <v>261</v>
      </c>
      <c r="E224"/>
      <c r="F224"/>
      <c r="G224" s="25"/>
      <c r="H224" s="25"/>
      <c r="I224" s="26"/>
      <c r="J224" s="26"/>
      <c r="K224" s="6"/>
      <c r="O224" s="143"/>
      <c r="P224" s="127"/>
      <c r="Q224" s="127"/>
      <c r="R224" s="122"/>
      <c r="S224" s="118"/>
      <c r="T224" s="138"/>
      <c r="U224" s="138"/>
      <c r="V224" s="138"/>
      <c r="W224" s="218"/>
      <c r="X224" s="684"/>
      <c r="Y224" s="698"/>
      <c r="Z224" s="143"/>
      <c r="AA224" s="676"/>
      <c r="AB224" s="439"/>
      <c r="AC224" s="439"/>
      <c r="AD224" s="440"/>
      <c r="AE224" s="440"/>
      <c r="AF224" s="127"/>
      <c r="AG224" s="139"/>
      <c r="AH224" s="122"/>
      <c r="AI224" s="189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7"/>
      <c r="BF224" s="127"/>
      <c r="BG224" s="127"/>
    </row>
    <row r="225" spans="2:59" ht="14.25" customHeight="1">
      <c r="B225" s="28" t="s">
        <v>471</v>
      </c>
      <c r="C225" s="26"/>
      <c r="D225"/>
      <c r="E225" s="28" t="s">
        <v>0</v>
      </c>
      <c r="F225"/>
      <c r="G225" s="2" t="s">
        <v>747</v>
      </c>
      <c r="H225" s="26"/>
      <c r="I225" s="26"/>
      <c r="J225" s="33"/>
      <c r="K225" s="6"/>
      <c r="O225" s="143"/>
      <c r="P225" s="118"/>
      <c r="Q225" s="127"/>
      <c r="R225" s="122"/>
      <c r="S225" s="118"/>
      <c r="T225" s="138"/>
      <c r="U225" s="138"/>
      <c r="V225" s="138"/>
      <c r="W225" s="218"/>
      <c r="X225" s="684"/>
      <c r="Y225" s="683"/>
      <c r="Z225" s="143"/>
      <c r="AA225" s="437"/>
      <c r="AB225" s="437"/>
      <c r="AC225" s="442"/>
      <c r="AD225" s="442"/>
      <c r="AE225" s="443"/>
      <c r="AF225" s="127"/>
      <c r="AG225" s="137"/>
      <c r="AH225" s="122"/>
      <c r="AI225" s="118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</row>
    <row r="226" spans="2:59" ht="18" customHeight="1" thickBot="1">
      <c r="D226" s="32" t="s">
        <v>1</v>
      </c>
      <c r="K226" s="6"/>
      <c r="O226" s="143"/>
      <c r="P226" s="127"/>
      <c r="Q226" s="127"/>
      <c r="R226" s="122"/>
      <c r="S226" s="118"/>
      <c r="T226" s="138"/>
      <c r="U226" s="138"/>
      <c r="V226" s="138"/>
      <c r="W226" s="218"/>
      <c r="X226" s="684"/>
      <c r="Y226" s="683"/>
      <c r="Z226" s="143"/>
      <c r="AA226" s="446"/>
      <c r="AB226" s="446"/>
      <c r="AC226" s="446"/>
      <c r="AD226" s="446"/>
      <c r="AE226" s="446"/>
      <c r="AF226" s="127"/>
      <c r="AG226" s="137"/>
      <c r="AH226" s="122"/>
      <c r="AI226" s="118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</row>
    <row r="227" spans="2:59" ht="15.75" thickBot="1">
      <c r="B227" s="492" t="s">
        <v>229</v>
      </c>
      <c r="C227" s="936"/>
      <c r="D227" s="1512" t="s">
        <v>230</v>
      </c>
      <c r="E227" s="1513" t="s">
        <v>231</v>
      </c>
      <c r="F227" s="1513"/>
      <c r="G227" s="1513"/>
      <c r="H227" s="1514" t="s">
        <v>232</v>
      </c>
      <c r="I227" s="495" t="s">
        <v>233</v>
      </c>
      <c r="J227" s="1515" t="s">
        <v>234</v>
      </c>
      <c r="K227" s="6"/>
      <c r="O227" s="143"/>
      <c r="P227" s="127"/>
      <c r="Q227" s="127"/>
      <c r="R227" s="121"/>
      <c r="S227" s="118"/>
      <c r="T227" s="138"/>
      <c r="U227" s="138"/>
      <c r="V227" s="138"/>
      <c r="W227" s="218"/>
      <c r="X227" s="684"/>
      <c r="Y227" s="683"/>
      <c r="Z227" s="143"/>
      <c r="AA227" s="143"/>
      <c r="AB227" s="143"/>
      <c r="AC227" s="143"/>
      <c r="AD227" s="143"/>
      <c r="AE227" s="127"/>
      <c r="AF227" s="127"/>
      <c r="AG227" s="137"/>
      <c r="AH227" s="122"/>
      <c r="AI227" s="118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  <c r="BE227" s="127"/>
      <c r="BF227" s="127"/>
      <c r="BG227" s="127"/>
    </row>
    <row r="228" spans="2:59">
      <c r="B228" s="497" t="s">
        <v>235</v>
      </c>
      <c r="C228" s="1516" t="s">
        <v>236</v>
      </c>
      <c r="D228" s="1517" t="s">
        <v>237</v>
      </c>
      <c r="E228" s="1518" t="s">
        <v>238</v>
      </c>
      <c r="F228" s="1518" t="s">
        <v>54</v>
      </c>
      <c r="G228" s="1518" t="s">
        <v>55</v>
      </c>
      <c r="H228" s="1519" t="s">
        <v>239</v>
      </c>
      <c r="I228" s="502" t="s">
        <v>240</v>
      </c>
      <c r="J228" s="1520" t="s">
        <v>241</v>
      </c>
      <c r="K228" s="6"/>
      <c r="O228" s="143"/>
      <c r="P228" s="127"/>
      <c r="Q228" s="127"/>
      <c r="R228" s="122"/>
      <c r="S228" s="118"/>
      <c r="T228" s="138"/>
      <c r="U228" s="138"/>
      <c r="V228" s="138"/>
      <c r="W228" s="218"/>
      <c r="X228" s="684"/>
      <c r="Y228" s="683"/>
      <c r="Z228" s="143"/>
      <c r="AA228" s="127"/>
      <c r="AB228" s="127"/>
      <c r="AC228" s="127"/>
      <c r="AD228" s="127"/>
      <c r="AE228" s="127"/>
      <c r="AF228" s="127"/>
      <c r="AG228" s="127"/>
      <c r="AH228" s="136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/>
      <c r="BG228" s="127"/>
    </row>
    <row r="229" spans="2:59" ht="15.75" thickBot="1">
      <c r="B229" s="504"/>
      <c r="C229" s="1521"/>
      <c r="D229" s="1522"/>
      <c r="E229" s="1523" t="s">
        <v>6</v>
      </c>
      <c r="F229" s="1523" t="s">
        <v>7</v>
      </c>
      <c r="G229" s="1523" t="s">
        <v>8</v>
      </c>
      <c r="H229" s="1524" t="s">
        <v>242</v>
      </c>
      <c r="I229" s="508" t="s">
        <v>659</v>
      </c>
      <c r="J229" s="1525" t="s">
        <v>243</v>
      </c>
      <c r="K229" s="6"/>
      <c r="O229" s="143"/>
      <c r="P229" s="127"/>
      <c r="Q229" s="630"/>
      <c r="R229" s="438"/>
      <c r="S229" s="121"/>
      <c r="T229" s="263"/>
      <c r="U229" s="263"/>
      <c r="V229" s="263"/>
      <c r="W229" s="776"/>
      <c r="X229" s="253"/>
      <c r="Y229" s="266"/>
      <c r="Z229" s="143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7"/>
      <c r="BF229" s="127"/>
      <c r="BG229" s="127"/>
    </row>
    <row r="230" spans="2:59">
      <c r="B230" s="104"/>
      <c r="C230" s="1526" t="s">
        <v>183</v>
      </c>
      <c r="D230" s="1527"/>
      <c r="E230" s="1528"/>
      <c r="F230" s="1529"/>
      <c r="G230" s="1529"/>
      <c r="H230" s="1530"/>
      <c r="I230" s="1531"/>
      <c r="J230" s="1532"/>
      <c r="K230" s="6"/>
      <c r="O230" s="143"/>
      <c r="P230" s="127"/>
      <c r="Q230" s="118"/>
      <c r="R230" s="438"/>
      <c r="S230" s="121"/>
      <c r="T230" s="127"/>
      <c r="U230" s="127"/>
      <c r="V230" s="127"/>
      <c r="W230" s="127"/>
      <c r="X230" s="263"/>
      <c r="Y230" s="215"/>
      <c r="Z230" s="143"/>
      <c r="AA230" s="143"/>
      <c r="AB230" s="143"/>
      <c r="AC230" s="143"/>
      <c r="AD230" s="143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</row>
    <row r="231" spans="2:59">
      <c r="B231" s="518" t="s">
        <v>244</v>
      </c>
      <c r="C231" s="824" t="s">
        <v>194</v>
      </c>
      <c r="D231" s="1382" t="s">
        <v>662</v>
      </c>
      <c r="E231" s="2436">
        <v>20.190999999999999</v>
      </c>
      <c r="F231" s="397">
        <v>15.021000000000001</v>
      </c>
      <c r="G231" s="2435">
        <v>61.786000000000001</v>
      </c>
      <c r="H231" s="1958">
        <v>464.09699999999998</v>
      </c>
      <c r="I231" s="1495">
        <v>32</v>
      </c>
      <c r="J231" s="1544" t="s">
        <v>860</v>
      </c>
      <c r="K231" s="6"/>
      <c r="O231" s="143"/>
      <c r="P231" s="127"/>
      <c r="Q231" s="127"/>
      <c r="R231" s="441"/>
      <c r="S231" s="127"/>
      <c r="T231" s="443"/>
      <c r="U231" s="443"/>
      <c r="V231" s="443"/>
      <c r="W231" s="443"/>
      <c r="X231" s="263"/>
      <c r="Y231" s="143"/>
      <c r="Z231" s="143"/>
      <c r="AA231" s="149"/>
      <c r="AB231" s="127"/>
      <c r="AC231" s="127"/>
      <c r="AD231" s="669"/>
      <c r="AE231" s="141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</row>
    <row r="232" spans="2:59">
      <c r="B232" s="521"/>
      <c r="C232" s="937" t="s">
        <v>215</v>
      </c>
      <c r="D232" s="1502"/>
      <c r="E232" s="700"/>
      <c r="F232" s="701"/>
      <c r="G232" s="361"/>
      <c r="H232" s="1547"/>
      <c r="I232" s="1548"/>
      <c r="J232" s="1549"/>
      <c r="K232" s="6"/>
      <c r="O232" s="143"/>
      <c r="P232" s="127"/>
      <c r="Q232" s="127"/>
      <c r="S232" s="1"/>
      <c r="T232" s="1"/>
      <c r="U232" s="1"/>
      <c r="V232" s="1"/>
      <c r="W232" s="1"/>
      <c r="X232" s="1"/>
      <c r="Y232" s="1"/>
      <c r="Z232" s="1"/>
      <c r="AA232" s="143"/>
      <c r="AB232" s="143"/>
      <c r="AC232" s="143"/>
      <c r="AD232" s="143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</row>
    <row r="233" spans="2:59">
      <c r="B233" s="521" t="s">
        <v>245</v>
      </c>
      <c r="C233" s="1017" t="s">
        <v>13</v>
      </c>
      <c r="D233" s="1380">
        <v>200</v>
      </c>
      <c r="E233" s="2400">
        <v>0.2</v>
      </c>
      <c r="F233" s="395">
        <v>0</v>
      </c>
      <c r="G233" s="395">
        <v>6.5</v>
      </c>
      <c r="H233" s="1603">
        <v>26.8</v>
      </c>
      <c r="I233" s="1474">
        <v>73</v>
      </c>
      <c r="J233" s="1475" t="s">
        <v>613</v>
      </c>
      <c r="K233" s="6"/>
      <c r="O233" s="143"/>
      <c r="P233" s="127"/>
      <c r="Q233" s="127"/>
      <c r="S233" s="1"/>
      <c r="T233" s="1"/>
      <c r="U233" s="1"/>
      <c r="V233" s="1"/>
      <c r="W233" s="1"/>
      <c r="X233" s="1"/>
      <c r="Y233" s="1"/>
      <c r="Z233" s="1"/>
      <c r="AA233" s="143"/>
      <c r="AB233" s="143"/>
      <c r="AC233" s="143"/>
      <c r="AD233" s="143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</row>
    <row r="234" spans="2:59" ht="15.75">
      <c r="B234" s="523" t="s">
        <v>12</v>
      </c>
      <c r="C234" s="607" t="s">
        <v>291</v>
      </c>
      <c r="D234" s="1381">
        <v>10</v>
      </c>
      <c r="E234" s="270">
        <v>0.08</v>
      </c>
      <c r="F234" s="390">
        <v>7.25</v>
      </c>
      <c r="G234" s="390">
        <v>0.13</v>
      </c>
      <c r="H234" s="1126">
        <v>66.09</v>
      </c>
      <c r="I234" s="1564">
        <v>15</v>
      </c>
      <c r="J234" s="986" t="s">
        <v>861</v>
      </c>
      <c r="K234" s="6"/>
      <c r="O234" s="143"/>
      <c r="P234" s="127"/>
      <c r="Q234" s="127"/>
      <c r="S234" s="1"/>
      <c r="T234" s="1"/>
      <c r="U234" s="1"/>
      <c r="V234" s="1"/>
      <c r="W234" s="1"/>
      <c r="X234" s="1"/>
      <c r="Y234" s="1"/>
      <c r="Z234" s="1"/>
      <c r="AA234" s="252"/>
      <c r="AB234" s="149"/>
      <c r="AC234" s="149"/>
      <c r="AD234" s="149"/>
      <c r="AE234" s="149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</row>
    <row r="235" spans="2:59">
      <c r="B235" s="527" t="s">
        <v>250</v>
      </c>
      <c r="C235" s="1476" t="s">
        <v>10</v>
      </c>
      <c r="D235" s="1380">
        <v>30</v>
      </c>
      <c r="E235" s="270">
        <v>1.58</v>
      </c>
      <c r="F235" s="390">
        <v>0.21</v>
      </c>
      <c r="G235" s="390">
        <v>12.24</v>
      </c>
      <c r="H235" s="1126">
        <v>57.17</v>
      </c>
      <c r="I235" s="1477">
        <v>18</v>
      </c>
      <c r="J235" s="1478" t="s">
        <v>9</v>
      </c>
      <c r="K235" s="6"/>
      <c r="O235" s="143"/>
      <c r="P235" s="127"/>
      <c r="Q235" s="127"/>
      <c r="S235" s="1"/>
      <c r="T235" s="1"/>
      <c r="U235" s="1"/>
      <c r="V235" s="1"/>
      <c r="W235" s="1"/>
      <c r="X235" s="1"/>
      <c r="Y235" s="1"/>
      <c r="Z235" s="1"/>
      <c r="AA235" s="446"/>
      <c r="AB235" s="446"/>
      <c r="AC235" s="446"/>
      <c r="AD235" s="446"/>
      <c r="AE235" s="446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127"/>
      <c r="BC235" s="127"/>
      <c r="BD235" s="127"/>
      <c r="BE235" s="127"/>
      <c r="BF235" s="127"/>
      <c r="BG235" s="127"/>
    </row>
    <row r="236" spans="2:59" ht="15.75" thickBot="1">
      <c r="B236" s="1404"/>
      <c r="C236" s="1481" t="s">
        <v>729</v>
      </c>
      <c r="D236" s="1482">
        <v>135</v>
      </c>
      <c r="E236" s="555">
        <v>0.54</v>
      </c>
      <c r="F236" s="556">
        <v>0.54</v>
      </c>
      <c r="G236" s="557">
        <v>13.23</v>
      </c>
      <c r="H236" s="2471">
        <v>63.45</v>
      </c>
      <c r="I236" s="1483">
        <v>69</v>
      </c>
      <c r="J236" s="517" t="s">
        <v>728</v>
      </c>
      <c r="K236" s="6"/>
      <c r="O236" s="143"/>
      <c r="P236" s="127"/>
      <c r="Q236" s="220"/>
      <c r="R236" s="627"/>
      <c r="S236" s="11"/>
      <c r="T236" s="11"/>
      <c r="U236" s="11"/>
      <c r="V236" s="5"/>
      <c r="W236" s="5"/>
      <c r="X236" s="11"/>
      <c r="Y236" s="11"/>
      <c r="Z236" s="5"/>
      <c r="AA236" s="143"/>
      <c r="AB236" s="143"/>
      <c r="AC236" s="143"/>
      <c r="AD236" s="143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7"/>
      <c r="AW236" s="127"/>
      <c r="AX236" s="127"/>
      <c r="AY236" s="127"/>
      <c r="AZ236" s="127"/>
      <c r="BA236" s="127"/>
      <c r="BB236" s="127"/>
      <c r="BC236" s="127"/>
      <c r="BD236" s="127"/>
      <c r="BE236" s="127"/>
      <c r="BF236" s="127"/>
      <c r="BG236" s="127"/>
    </row>
    <row r="237" spans="2:59">
      <c r="B237" s="533" t="s">
        <v>262</v>
      </c>
      <c r="C237" s="110"/>
      <c r="D237" s="215">
        <f>D233+D234+D235+D236+163+37</f>
        <v>575</v>
      </c>
      <c r="E237" s="1123">
        <f>SUM(E231:E236)</f>
        <v>22.590999999999994</v>
      </c>
      <c r="F237" s="2497">
        <f>SUM(F231:F236)</f>
        <v>23.021000000000001</v>
      </c>
      <c r="G237" s="1125">
        <f>SUM(G231:G236)</f>
        <v>93.885999999999996</v>
      </c>
      <c r="H237" s="2496">
        <f>SUM(H231:H236)</f>
        <v>677.60699999999997</v>
      </c>
      <c r="I237" s="1572" t="s">
        <v>449</v>
      </c>
      <c r="J237" s="1486" t="s">
        <v>259</v>
      </c>
      <c r="K237" s="6"/>
      <c r="O237" s="143"/>
      <c r="P237" s="127"/>
      <c r="Q237" s="127"/>
      <c r="R237" s="27"/>
      <c r="S237" s="5"/>
      <c r="T237" s="11"/>
      <c r="U237" s="11"/>
      <c r="V237" s="27"/>
      <c r="W237" s="27"/>
      <c r="X237" s="19"/>
      <c r="Y237" s="19"/>
      <c r="Z237" s="5"/>
      <c r="AA237" s="138"/>
      <c r="AB237" s="138"/>
      <c r="AC237" s="138"/>
      <c r="AD237" s="138"/>
      <c r="AE237" s="21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7"/>
      <c r="AW237" s="127"/>
      <c r="AX237" s="127"/>
      <c r="AY237" s="127"/>
      <c r="AZ237" s="127"/>
      <c r="BA237" s="127"/>
      <c r="BB237" s="127"/>
      <c r="BC237" s="127"/>
      <c r="BD237" s="127"/>
      <c r="BE237" s="127"/>
      <c r="BF237" s="127"/>
      <c r="BG237" s="127"/>
    </row>
    <row r="238" spans="2:59" ht="15.75">
      <c r="B238" s="1197"/>
      <c r="C238" s="2159" t="s">
        <v>11</v>
      </c>
      <c r="D238" s="2123">
        <v>0.25</v>
      </c>
      <c r="E238" s="2147">
        <v>22.5</v>
      </c>
      <c r="F238" s="2148">
        <v>23</v>
      </c>
      <c r="G238" s="2148">
        <v>95.75</v>
      </c>
      <c r="H238" s="2149">
        <v>680</v>
      </c>
      <c r="I238" s="853">
        <f>H238-H237</f>
        <v>2.3930000000000291</v>
      </c>
      <c r="J238" s="2073" t="s">
        <v>658</v>
      </c>
      <c r="K238" s="6"/>
      <c r="O238" s="143"/>
      <c r="P238" s="127"/>
      <c r="Q238" s="228"/>
      <c r="R238" s="19"/>
      <c r="S238" s="11"/>
      <c r="T238" s="29"/>
      <c r="U238" s="11"/>
      <c r="V238" s="3"/>
      <c r="W238" s="19"/>
      <c r="X238" s="19"/>
      <c r="Y238" s="779"/>
      <c r="Z238" s="5"/>
      <c r="AA238" s="138"/>
      <c r="AB238" s="138"/>
      <c r="AC238" s="138"/>
      <c r="AD238" s="138"/>
      <c r="AE238" s="217"/>
      <c r="AF238" s="127"/>
      <c r="AG238" s="245"/>
      <c r="AH238" s="245"/>
      <c r="AI238" s="245"/>
      <c r="AJ238" s="228"/>
      <c r="AK238" s="641"/>
      <c r="AL238" s="245"/>
      <c r="AM238" s="228"/>
      <c r="AN238" s="228"/>
      <c r="AO238" s="245"/>
      <c r="AP238" s="642"/>
      <c r="AQ238" s="245"/>
      <c r="AR238" s="245"/>
      <c r="AS238" s="127"/>
      <c r="AT238" s="149"/>
      <c r="AU238" s="127"/>
      <c r="AV238" s="127"/>
      <c r="AW238" s="127"/>
      <c r="AX238" s="127"/>
      <c r="AY238" s="127"/>
      <c r="AZ238" s="127"/>
      <c r="BA238" s="127"/>
      <c r="BB238" s="127"/>
      <c r="BC238" s="127"/>
      <c r="BD238" s="127"/>
      <c r="BE238" s="127"/>
      <c r="BF238" s="127"/>
      <c r="BG238" s="127"/>
    </row>
    <row r="239" spans="2:59" ht="14.25" customHeight="1" thickBot="1">
      <c r="B239" s="292"/>
      <c r="C239" s="1176" t="s">
        <v>654</v>
      </c>
      <c r="D239" s="2142"/>
      <c r="E239" s="2494">
        <f>(E237*100/E261)-25</f>
        <v>0.1011111111111056</v>
      </c>
      <c r="F239" s="556">
        <f>(F237*100/F261)-25</f>
        <v>2.2826086956520442E-2</v>
      </c>
      <c r="G239" s="556">
        <f>(G237*100/G261)-25</f>
        <v>-0.48668407310704964</v>
      </c>
      <c r="H239" s="2495">
        <f>(H237*100/H261)-25</f>
        <v>-8.7977941176472285E-2</v>
      </c>
      <c r="I239" s="2143"/>
      <c r="J239" s="2144"/>
      <c r="K239" s="6"/>
      <c r="O239" s="143"/>
      <c r="P239" s="228"/>
      <c r="Q239" s="127"/>
      <c r="Y239" s="19"/>
      <c r="Z239" s="5"/>
      <c r="AA239" s="138"/>
      <c r="AB239" s="138"/>
      <c r="AC239" s="138"/>
      <c r="AD239" s="138"/>
      <c r="AE239" s="217"/>
      <c r="AF239" s="127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127"/>
      <c r="AT239" s="127"/>
      <c r="AU239" s="127"/>
      <c r="AV239" s="127"/>
      <c r="AW239" s="127"/>
      <c r="AX239" s="127"/>
      <c r="AY239" s="127"/>
      <c r="AZ239" s="127"/>
      <c r="BA239" s="127"/>
      <c r="BB239" s="127"/>
      <c r="BC239" s="127"/>
      <c r="BD239" s="127"/>
      <c r="BE239" s="127"/>
      <c r="BF239" s="127"/>
      <c r="BG239" s="127"/>
    </row>
    <row r="240" spans="2:59" ht="15.75">
      <c r="B240" s="104"/>
      <c r="C240" s="1551" t="s">
        <v>141</v>
      </c>
      <c r="D240" s="936"/>
      <c r="E240" s="143"/>
      <c r="F240" s="1488"/>
      <c r="G240" s="1488"/>
      <c r="H240" s="1488"/>
      <c r="I240" s="1489"/>
      <c r="J240" s="1489"/>
      <c r="K240" s="6"/>
      <c r="O240" s="143"/>
      <c r="P240" s="127"/>
      <c r="Q240" s="127"/>
      <c r="Y240" s="5"/>
      <c r="Z240" s="5"/>
      <c r="AA240" s="138"/>
      <c r="AB240" s="138"/>
      <c r="AC240" s="277"/>
      <c r="AD240" s="138"/>
      <c r="AE240" s="217"/>
      <c r="AF240" s="127"/>
      <c r="AG240" s="127"/>
      <c r="AH240" s="127"/>
      <c r="AI240" s="127"/>
      <c r="AJ240" s="228"/>
      <c r="AK240" s="228"/>
      <c r="AL240" s="127"/>
      <c r="AM240" s="228"/>
      <c r="AN240" s="228"/>
      <c r="AO240" s="127"/>
      <c r="AP240" s="122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</row>
    <row r="241" spans="2:59" ht="15.75">
      <c r="B241" s="99"/>
      <c r="C241" s="570" t="s">
        <v>790</v>
      </c>
      <c r="D241" s="519">
        <v>60</v>
      </c>
      <c r="E241" s="2662">
        <v>0.48</v>
      </c>
      <c r="F241" s="2663">
        <v>0.06</v>
      </c>
      <c r="G241" s="398">
        <v>1.02</v>
      </c>
      <c r="H241" s="2664">
        <v>6.6</v>
      </c>
      <c r="I241" s="560">
        <v>1</v>
      </c>
      <c r="J241" s="823" t="s">
        <v>789</v>
      </c>
      <c r="K241" s="6"/>
      <c r="O241" s="143"/>
      <c r="P241" s="127"/>
      <c r="Q241" s="127"/>
      <c r="Y241" s="743"/>
      <c r="Z241" s="5"/>
      <c r="AA241" s="126"/>
      <c r="AB241" s="268"/>
      <c r="AC241" s="254"/>
      <c r="AD241" s="126"/>
      <c r="AE241" s="116"/>
      <c r="AF241" s="127"/>
      <c r="AG241" s="646"/>
      <c r="AH241" s="647"/>
      <c r="AI241" s="648"/>
      <c r="AJ241" s="649"/>
      <c r="AK241" s="650"/>
      <c r="AL241" s="650"/>
      <c r="AM241" s="650"/>
      <c r="AN241" s="650"/>
      <c r="AO241" s="650"/>
      <c r="AP241" s="650"/>
      <c r="AQ241" s="646"/>
      <c r="AR241" s="646"/>
      <c r="AS241" s="651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7"/>
      <c r="BF241" s="127"/>
      <c r="BG241" s="127"/>
    </row>
    <row r="242" spans="2:59" ht="15.75">
      <c r="B242" s="518" t="s">
        <v>244</v>
      </c>
      <c r="C242" s="562" t="s">
        <v>791</v>
      </c>
      <c r="D242" s="2665"/>
      <c r="E242" s="2666"/>
      <c r="F242" s="2667"/>
      <c r="G242" s="1051"/>
      <c r="H242" s="2667"/>
      <c r="I242" s="561"/>
      <c r="J242" s="561"/>
      <c r="K242" s="6"/>
      <c r="O242" s="143"/>
      <c r="P242" s="643"/>
      <c r="Q242" s="127"/>
      <c r="Y242" s="747"/>
      <c r="Z242" s="5"/>
      <c r="AA242" s="143"/>
      <c r="AB242" s="143"/>
      <c r="AC242" s="143"/>
      <c r="AD242" s="143"/>
      <c r="AE242" s="127"/>
      <c r="AF242" s="127"/>
      <c r="AG242" s="257"/>
      <c r="AH242" s="257"/>
      <c r="AI242" s="257"/>
      <c r="AJ242" s="652"/>
      <c r="AK242" s="257"/>
      <c r="AL242" s="257"/>
      <c r="AM242" s="257"/>
      <c r="AN242" s="257"/>
      <c r="AO242" s="257"/>
      <c r="AP242" s="257"/>
      <c r="AQ242" s="257"/>
      <c r="AR242" s="257"/>
      <c r="AS242" s="25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  <c r="BG242" s="127"/>
    </row>
    <row r="243" spans="2:59">
      <c r="B243" s="521" t="s">
        <v>245</v>
      </c>
      <c r="C243" s="1492" t="s">
        <v>127</v>
      </c>
      <c r="D243" s="1380">
        <v>250</v>
      </c>
      <c r="E243" s="2422">
        <v>2.2130000000000001</v>
      </c>
      <c r="F243" s="1576">
        <v>5.0750000000000002</v>
      </c>
      <c r="G243" s="1576">
        <v>23.036999999999999</v>
      </c>
      <c r="H243" s="1126">
        <v>146.67500000000001</v>
      </c>
      <c r="I243" s="1537">
        <v>26</v>
      </c>
      <c r="J243" s="517" t="s">
        <v>862</v>
      </c>
      <c r="K243" s="6"/>
      <c r="O243" s="143"/>
      <c r="P243" s="137"/>
      <c r="Q243" s="127"/>
      <c r="Y243" s="747"/>
      <c r="Z243" s="5"/>
      <c r="AA243" s="138"/>
      <c r="AB243" s="277"/>
      <c r="AC243" s="138"/>
      <c r="AD243" s="138"/>
      <c r="AE243" s="217"/>
      <c r="AF243" s="127"/>
      <c r="AG243" s="138"/>
      <c r="AH243" s="138"/>
      <c r="AI243" s="138"/>
      <c r="AJ243" s="218"/>
      <c r="AK243" s="138"/>
      <c r="AL243" s="138"/>
      <c r="AM243" s="138"/>
      <c r="AN243" s="138"/>
      <c r="AO243" s="138"/>
      <c r="AP243" s="138"/>
      <c r="AQ243" s="138"/>
      <c r="AR243" s="138"/>
      <c r="AS243" s="21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</row>
    <row r="244" spans="2:59" ht="15.75">
      <c r="B244" s="523" t="s">
        <v>12</v>
      </c>
      <c r="C244" s="1565" t="s">
        <v>317</v>
      </c>
      <c r="D244" s="1380">
        <v>195</v>
      </c>
      <c r="E244" s="2408">
        <v>10.018000000000001</v>
      </c>
      <c r="F244" s="1576">
        <v>11.355</v>
      </c>
      <c r="G244" s="1576">
        <v>37.511200000000002</v>
      </c>
      <c r="H244" s="1126">
        <v>292.31200000000001</v>
      </c>
      <c r="I244" s="1497">
        <v>57</v>
      </c>
      <c r="J244" s="1478" t="s">
        <v>787</v>
      </c>
      <c r="K244" s="31"/>
      <c r="O244" s="143"/>
      <c r="P244" s="137"/>
      <c r="Q244" s="127"/>
      <c r="Y244" s="749"/>
      <c r="Z244" s="5"/>
      <c r="AA244" s="138"/>
      <c r="AB244" s="277"/>
      <c r="AC244" s="277"/>
      <c r="AD244" s="138"/>
      <c r="AE244" s="217"/>
      <c r="AF244" s="127"/>
      <c r="AG244" s="664"/>
      <c r="AH244" s="664"/>
      <c r="AI244" s="664"/>
      <c r="AJ244" s="675"/>
      <c r="AK244" s="664"/>
      <c r="AL244" s="664"/>
      <c r="AM244" s="664"/>
      <c r="AN244" s="664"/>
      <c r="AO244" s="665"/>
      <c r="AP244" s="665"/>
      <c r="AQ244" s="664"/>
      <c r="AR244" s="664"/>
      <c r="AS244" s="664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</row>
    <row r="245" spans="2:59" ht="15.75">
      <c r="B245" s="523"/>
      <c r="C245" s="1033" t="s">
        <v>725</v>
      </c>
      <c r="D245" s="1380">
        <v>200</v>
      </c>
      <c r="E245" s="2408">
        <v>5.9969999999999999</v>
      </c>
      <c r="F245" s="1576">
        <v>6.3090000000000002</v>
      </c>
      <c r="G245" s="1576">
        <v>23.1694</v>
      </c>
      <c r="H245" s="1536">
        <v>175.45599999999999</v>
      </c>
      <c r="I245" s="1497">
        <v>85</v>
      </c>
      <c r="J245" s="517" t="s">
        <v>724</v>
      </c>
      <c r="O245" s="143"/>
      <c r="P245" s="127"/>
      <c r="Q245" s="127"/>
      <c r="Y245" s="707"/>
      <c r="Z245" s="5"/>
      <c r="AA245" s="217"/>
      <c r="AB245" s="181"/>
      <c r="AC245" s="217"/>
      <c r="AD245" s="217"/>
      <c r="AE245" s="21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</row>
    <row r="246" spans="2:59" ht="15.75">
      <c r="B246" s="523"/>
      <c r="C246" s="925" t="s">
        <v>616</v>
      </c>
      <c r="D246" s="1380">
        <v>30</v>
      </c>
      <c r="E246" s="1473">
        <v>7</v>
      </c>
      <c r="F246" s="1020">
        <v>8.8000000000000007</v>
      </c>
      <c r="G246" s="1020">
        <v>0</v>
      </c>
      <c r="H246" s="1126">
        <v>107.5</v>
      </c>
      <c r="I246" s="1490">
        <v>17</v>
      </c>
      <c r="J246" s="554" t="s">
        <v>609</v>
      </c>
      <c r="K246" s="6"/>
      <c r="O246" s="143"/>
      <c r="P246" s="137"/>
      <c r="Q246" s="127"/>
      <c r="Y246" s="707"/>
      <c r="Z246" s="5"/>
      <c r="AA246" s="217"/>
      <c r="AB246" s="217"/>
      <c r="AC246" s="217"/>
      <c r="AD246" s="217"/>
      <c r="AE246" s="21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642"/>
      <c r="AQ246" s="127"/>
      <c r="AR246" s="642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</row>
    <row r="247" spans="2:59">
      <c r="B247" s="527" t="s">
        <v>250</v>
      </c>
      <c r="C247" s="1566" t="s">
        <v>10</v>
      </c>
      <c r="D247" s="1380">
        <v>70</v>
      </c>
      <c r="E247" s="2396">
        <v>3.6880000000000002</v>
      </c>
      <c r="F247" s="395">
        <v>0.49</v>
      </c>
      <c r="G247" s="395">
        <v>26.56</v>
      </c>
      <c r="H247" s="1126">
        <v>125.402</v>
      </c>
      <c r="I247" s="530">
        <v>18</v>
      </c>
      <c r="J247" s="1478" t="s">
        <v>9</v>
      </c>
      <c r="K247" s="6"/>
      <c r="O247" s="143"/>
      <c r="P247" s="137"/>
      <c r="Q247" s="127"/>
      <c r="Y247" s="707"/>
      <c r="Z247" s="5"/>
      <c r="AA247" s="402"/>
      <c r="AB247" s="402"/>
      <c r="AC247" s="402"/>
      <c r="AD247" s="402"/>
      <c r="AE247" s="217"/>
      <c r="AF247" s="127"/>
      <c r="AG247" s="127"/>
      <c r="AH247" s="127"/>
      <c r="AI247" s="127"/>
      <c r="AJ247" s="677"/>
      <c r="AK247" s="127"/>
      <c r="AL247" s="127"/>
      <c r="AM247" s="127"/>
      <c r="AN247" s="127"/>
      <c r="AO247" s="127"/>
      <c r="AP247" s="127"/>
      <c r="AQ247" s="127"/>
      <c r="AR247" s="642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</row>
    <row r="248" spans="2:59" ht="15.75" thickBot="1">
      <c r="B248" s="100"/>
      <c r="C248" s="941" t="s">
        <v>643</v>
      </c>
      <c r="D248" s="1482">
        <v>50</v>
      </c>
      <c r="E248" s="1479">
        <v>2.83</v>
      </c>
      <c r="F248" s="1480">
        <v>0.6</v>
      </c>
      <c r="G248" s="1480">
        <v>20.93</v>
      </c>
      <c r="H248" s="1126">
        <v>100.44</v>
      </c>
      <c r="I248" s="530">
        <v>19</v>
      </c>
      <c r="J248" s="1147" t="s">
        <v>9</v>
      </c>
      <c r="K248" s="6"/>
      <c r="O248" s="143"/>
      <c r="P248" s="137"/>
      <c r="Q248" s="127"/>
      <c r="Y248" s="707"/>
      <c r="Z248" s="5"/>
      <c r="AA248" s="138"/>
      <c r="AB248" s="138"/>
      <c r="AC248" s="138"/>
      <c r="AD248" s="138"/>
      <c r="AE248" s="217"/>
      <c r="AF248" s="127"/>
      <c r="AG248" s="137"/>
      <c r="AH248" s="122"/>
      <c r="AI248" s="121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7"/>
      <c r="BF248" s="127"/>
      <c r="BG248" s="127"/>
    </row>
    <row r="249" spans="2:59" ht="15.75">
      <c r="B249" s="533" t="s">
        <v>247</v>
      </c>
      <c r="C249" s="1567"/>
      <c r="D249" s="215">
        <f>SUM(D241:D248)</f>
        <v>855</v>
      </c>
      <c r="E249" s="1499">
        <f>SUM(E241:E248)</f>
        <v>32.225999999999999</v>
      </c>
      <c r="F249" s="2497">
        <f>SUM(F241:F248)</f>
        <v>32.689000000000007</v>
      </c>
      <c r="G249" s="1500">
        <f>SUM(G241:G248)</f>
        <v>132.2276</v>
      </c>
      <c r="H249" s="2496">
        <f>SUM(H241:H248)</f>
        <v>954.38499999999999</v>
      </c>
      <c r="I249" s="1572" t="s">
        <v>449</v>
      </c>
      <c r="J249" s="1486" t="s">
        <v>259</v>
      </c>
      <c r="K249" s="6"/>
      <c r="O249" s="2042"/>
      <c r="P249" s="137"/>
      <c r="Q249" s="127"/>
      <c r="Y249" s="707"/>
      <c r="Z249" s="5"/>
      <c r="AA249" s="138"/>
      <c r="AB249" s="138"/>
      <c r="AC249" s="138"/>
      <c r="AD249" s="138"/>
      <c r="AE249" s="217"/>
      <c r="AF249" s="127"/>
      <c r="AG249" s="142"/>
      <c r="AH249" s="122"/>
      <c r="AI249" s="136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</row>
    <row r="250" spans="2:59" ht="15.75">
      <c r="B250" s="487"/>
      <c r="C250" s="2145" t="s">
        <v>11</v>
      </c>
      <c r="D250" s="2146">
        <v>0.35</v>
      </c>
      <c r="E250" s="2147">
        <v>31.5</v>
      </c>
      <c r="F250" s="2148">
        <v>32.200000000000003</v>
      </c>
      <c r="G250" s="2148">
        <v>134.05000000000001</v>
      </c>
      <c r="H250" s="2149">
        <v>952</v>
      </c>
      <c r="I250" s="853">
        <f>H250-H249</f>
        <v>-2.3849999999999909</v>
      </c>
      <c r="J250" s="2073" t="s">
        <v>658</v>
      </c>
      <c r="K250" s="6"/>
      <c r="O250" s="138"/>
      <c r="P250" s="143"/>
      <c r="Q250" s="122"/>
      <c r="R250" s="15"/>
      <c r="S250" s="52"/>
      <c r="T250" s="52"/>
      <c r="U250" s="52"/>
      <c r="V250" s="796"/>
      <c r="W250" s="797"/>
      <c r="X250" s="707"/>
      <c r="Y250" s="753"/>
      <c r="Z250" s="5"/>
      <c r="AA250" s="466"/>
      <c r="AB250" s="268"/>
      <c r="AC250" s="126"/>
      <c r="AD250" s="126"/>
      <c r="AE250" s="125"/>
      <c r="AF250" s="127"/>
      <c r="AG250" s="142"/>
      <c r="AH250" s="127"/>
      <c r="AI250" s="136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</row>
    <row r="251" spans="2:59" ht="15.75" thickBot="1">
      <c r="B251" s="292"/>
      <c r="C251" s="1176" t="s">
        <v>654</v>
      </c>
      <c r="D251" s="2158"/>
      <c r="E251" s="2494">
        <f>(E249*100/E261)-35</f>
        <v>0.80666666666666487</v>
      </c>
      <c r="F251" s="556">
        <f t="shared" ref="F251:H251" si="18">(F249*100/F261)-35</f>
        <v>0.5315217391304401</v>
      </c>
      <c r="G251" s="556">
        <f t="shared" si="18"/>
        <v>-0.47582245430809422</v>
      </c>
      <c r="H251" s="2495">
        <f t="shared" si="18"/>
        <v>8.7683823529410176E-2</v>
      </c>
      <c r="I251" s="2143"/>
      <c r="J251" s="2144"/>
      <c r="K251" s="6"/>
      <c r="O251" s="143"/>
      <c r="P251" s="143"/>
      <c r="Q251" s="127"/>
      <c r="Y251" s="191"/>
      <c r="Z251" s="5"/>
      <c r="AA251" s="676"/>
      <c r="AB251" s="439"/>
      <c r="AC251" s="439"/>
      <c r="AD251" s="440"/>
      <c r="AE251" s="440"/>
      <c r="AF251" s="127"/>
      <c r="AG251" s="127"/>
      <c r="AH251" s="215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27"/>
      <c r="BF251" s="127"/>
      <c r="BG251" s="127"/>
    </row>
    <row r="252" spans="2:59">
      <c r="B252" s="518" t="s">
        <v>244</v>
      </c>
      <c r="C252" s="1568" t="s">
        <v>303</v>
      </c>
      <c r="D252" s="936"/>
      <c r="E252" s="1487"/>
      <c r="F252" s="1488"/>
      <c r="G252" s="1488"/>
      <c r="H252" s="1501"/>
      <c r="I252" s="1502"/>
      <c r="J252" s="1502"/>
      <c r="K252" s="6"/>
      <c r="O252" s="138"/>
      <c r="P252" s="143"/>
      <c r="Q252" s="127"/>
      <c r="Y252" s="209"/>
      <c r="Z252" s="5"/>
      <c r="AA252" s="437"/>
      <c r="AB252" s="437"/>
      <c r="AC252" s="442"/>
      <c r="AD252" s="442"/>
      <c r="AE252" s="443"/>
      <c r="AF252" s="127"/>
      <c r="AG252" s="445"/>
      <c r="AH252" s="122"/>
      <c r="AI252" s="118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  <c r="BE252" s="127"/>
      <c r="BF252" s="127"/>
      <c r="BG252" s="127"/>
    </row>
    <row r="253" spans="2:59" ht="18.75" customHeight="1">
      <c r="B253" s="521" t="s">
        <v>245</v>
      </c>
      <c r="C253" s="925" t="s">
        <v>621</v>
      </c>
      <c r="D253" s="1380">
        <v>200</v>
      </c>
      <c r="E253" s="2422">
        <v>0.2</v>
      </c>
      <c r="F253" s="1576">
        <v>0</v>
      </c>
      <c r="G253" s="1576">
        <v>0.2</v>
      </c>
      <c r="H253" s="1603">
        <v>1.6</v>
      </c>
      <c r="I253" s="1474">
        <v>77</v>
      </c>
      <c r="J253" s="526" t="s">
        <v>641</v>
      </c>
      <c r="K253" s="31"/>
      <c r="O253" s="143"/>
      <c r="P253" s="143"/>
      <c r="Q253" s="127"/>
      <c r="Z253" s="5"/>
      <c r="AA253" s="143"/>
      <c r="AB253" s="143"/>
      <c r="AC253" s="143"/>
      <c r="AD253" s="143"/>
      <c r="AE253" s="127"/>
      <c r="AF253" s="127"/>
      <c r="AG253" s="127"/>
      <c r="AH253" s="135"/>
      <c r="AI253" s="189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27"/>
      <c r="BF253" s="127"/>
      <c r="BG253" s="127"/>
    </row>
    <row r="254" spans="2:59" ht="15.75">
      <c r="B254" s="523" t="s">
        <v>12</v>
      </c>
      <c r="C254" s="824" t="s">
        <v>592</v>
      </c>
      <c r="D254" s="1382" t="s">
        <v>661</v>
      </c>
      <c r="E254" s="2448">
        <v>8.9589999999999996</v>
      </c>
      <c r="F254" s="2449">
        <v>9.0299999999999994</v>
      </c>
      <c r="G254" s="2435">
        <v>38.154000000000003</v>
      </c>
      <c r="H254" s="1958">
        <v>269.72199999999998</v>
      </c>
      <c r="I254" s="1495">
        <v>31</v>
      </c>
      <c r="J254" s="1544" t="s">
        <v>863</v>
      </c>
      <c r="O254" s="122"/>
      <c r="P254" s="143"/>
      <c r="Q254" s="127"/>
      <c r="Z254" s="5"/>
      <c r="AA254" s="143"/>
      <c r="AB254" s="143"/>
      <c r="AC254" s="143"/>
      <c r="AD254" s="143"/>
      <c r="AE254" s="127"/>
      <c r="AF254" s="127"/>
      <c r="AG254" s="148"/>
      <c r="AH254" s="135"/>
      <c r="AI254" s="401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7"/>
      <c r="BF254" s="127"/>
      <c r="BG254" s="127"/>
    </row>
    <row r="255" spans="2:59" ht="15.75" thickBot="1">
      <c r="B255" s="527" t="s">
        <v>250</v>
      </c>
      <c r="C255" s="1039" t="s">
        <v>215</v>
      </c>
      <c r="D255" s="1569"/>
      <c r="E255" s="1545"/>
      <c r="F255" s="1546"/>
      <c r="G255" s="2492"/>
      <c r="H255" s="1547"/>
      <c r="I255" s="1570"/>
      <c r="J255" s="1571"/>
      <c r="K255" s="6"/>
      <c r="O255" s="143"/>
      <c r="P255" s="143"/>
      <c r="Q255" s="127"/>
      <c r="Z255" s="5"/>
      <c r="AA255" s="127"/>
      <c r="AB255" s="127"/>
      <c r="AC255" s="127"/>
      <c r="AD255" s="127"/>
      <c r="AE255" s="137"/>
      <c r="AF255" s="127"/>
      <c r="AG255" s="139"/>
      <c r="AH255" s="122"/>
      <c r="AI255" s="118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</row>
    <row r="256" spans="2:59" ht="15.75">
      <c r="B256" s="533" t="s">
        <v>330</v>
      </c>
      <c r="C256" s="438"/>
      <c r="D256" s="1503">
        <f>D253+156+24</f>
        <v>380</v>
      </c>
      <c r="E256" s="1499">
        <f>SUM(E253:E255)</f>
        <v>9.1589999999999989</v>
      </c>
      <c r="F256" s="2497">
        <f>SUM(F253:F255)</f>
        <v>9.0299999999999994</v>
      </c>
      <c r="G256" s="1500">
        <f>SUM(G253:G255)</f>
        <v>38.354000000000006</v>
      </c>
      <c r="H256" s="2503">
        <f>SUM(H253:H255)</f>
        <v>271.322</v>
      </c>
      <c r="I256" s="1485" t="s">
        <v>449</v>
      </c>
      <c r="J256" s="1486" t="s">
        <v>259</v>
      </c>
      <c r="K256" s="6"/>
      <c r="O256" s="143"/>
      <c r="P256" s="139"/>
      <c r="Q256" s="805"/>
      <c r="R256" s="7"/>
      <c r="S256" s="15"/>
      <c r="T256" s="187"/>
      <c r="U256" s="708"/>
      <c r="V256" s="187"/>
      <c r="W256" s="113"/>
      <c r="X256" s="710"/>
      <c r="Y256" s="707"/>
      <c r="Z256" s="5"/>
      <c r="AA256" s="252"/>
      <c r="AB256" s="149"/>
      <c r="AC256" s="149"/>
      <c r="AD256" s="149"/>
      <c r="AE256" s="149"/>
      <c r="AF256" s="127"/>
      <c r="AG256" s="137"/>
      <c r="AH256" s="122"/>
      <c r="AI256" s="118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127"/>
      <c r="BG256" s="127"/>
    </row>
    <row r="257" spans="1:59">
      <c r="B257" s="1197"/>
      <c r="C257" s="2159" t="s">
        <v>11</v>
      </c>
      <c r="D257" s="2164">
        <v>0.1</v>
      </c>
      <c r="E257" s="2147">
        <v>9</v>
      </c>
      <c r="F257" s="2148">
        <v>9.1999999999999993</v>
      </c>
      <c r="G257" s="2148">
        <v>38.299999999999997</v>
      </c>
      <c r="H257" s="2163">
        <v>272</v>
      </c>
      <c r="I257" s="2155">
        <f>H257-H256</f>
        <v>0.67799999999999727</v>
      </c>
      <c r="J257" s="2073" t="s">
        <v>658</v>
      </c>
      <c r="K257" s="6"/>
      <c r="O257" s="636"/>
      <c r="P257" s="137"/>
      <c r="Q257" s="771"/>
      <c r="R257" s="7"/>
      <c r="S257" s="4"/>
      <c r="T257" s="52"/>
      <c r="U257" s="52"/>
      <c r="V257" s="186"/>
      <c r="W257" s="113"/>
      <c r="X257" s="710"/>
      <c r="Y257" s="707"/>
      <c r="Z257" s="5"/>
      <c r="AA257" s="446"/>
      <c r="AB257" s="446"/>
      <c r="AC257" s="446"/>
      <c r="AD257" s="446"/>
      <c r="AE257" s="446"/>
      <c r="AF257" s="127"/>
      <c r="AG257" s="137"/>
      <c r="AH257" s="122"/>
      <c r="AI257" s="118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7"/>
      <c r="AW257" s="127"/>
      <c r="AX257" s="127"/>
      <c r="AY257" s="127"/>
      <c r="AZ257" s="127"/>
      <c r="BA257" s="127"/>
      <c r="BB257" s="127"/>
      <c r="BC257" s="127"/>
      <c r="BD257" s="127"/>
      <c r="BE257" s="127"/>
      <c r="BF257" s="127"/>
      <c r="BG257" s="127"/>
    </row>
    <row r="258" spans="1:59" ht="14.25" customHeight="1" thickBot="1">
      <c r="B258" s="292"/>
      <c r="C258" s="1176" t="s">
        <v>654</v>
      </c>
      <c r="D258" s="2142"/>
      <c r="E258" s="2494">
        <f>(E256*100/E261)-10</f>
        <v>0.17666666666666586</v>
      </c>
      <c r="F258" s="556">
        <f t="shared" ref="F258:G258" si="19">(F256*100/F261)-10</f>
        <v>-0.1847826086956541</v>
      </c>
      <c r="G258" s="556">
        <f t="shared" si="19"/>
        <v>1.4099216710183882E-2</v>
      </c>
      <c r="H258" s="2495">
        <f>(H256*100/H261)-10</f>
        <v>-2.4926470588235716E-2</v>
      </c>
      <c r="I258" s="2143"/>
      <c r="J258" s="2144"/>
      <c r="K258" s="6"/>
      <c r="O258" s="143"/>
      <c r="P258" s="137"/>
      <c r="Q258" s="127"/>
      <c r="R258" s="7"/>
      <c r="S258" s="15"/>
      <c r="T258" s="52"/>
      <c r="U258" s="52"/>
      <c r="V258" s="52"/>
      <c r="W258" s="113"/>
      <c r="X258" s="710"/>
      <c r="Y258" s="707"/>
      <c r="Z258" s="5"/>
      <c r="AA258" s="143"/>
      <c r="AB258" s="143"/>
      <c r="AC258" s="143"/>
      <c r="AD258" s="143"/>
      <c r="AE258" s="127"/>
      <c r="AF258" s="127"/>
      <c r="AG258" s="127"/>
      <c r="AH258" s="136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</row>
    <row r="259" spans="1:59" ht="15.75" thickBot="1">
      <c r="B259" s="11"/>
      <c r="C259" s="11"/>
      <c r="D259" s="5"/>
      <c r="E259" s="5"/>
      <c r="F259" s="5"/>
      <c r="G259" s="5"/>
      <c r="H259" s="5"/>
      <c r="I259" s="5"/>
      <c r="J259" s="5"/>
      <c r="K259" s="31"/>
      <c r="O259" s="122"/>
      <c r="P259" s="137"/>
      <c r="Q259" s="127"/>
      <c r="R259" s="122"/>
      <c r="S259" s="118"/>
      <c r="T259" s="138"/>
      <c r="U259" s="138"/>
      <c r="V259" s="138"/>
      <c r="W259" s="218"/>
      <c r="X259" s="684"/>
      <c r="Y259" s="683"/>
      <c r="Z259" s="5"/>
      <c r="AA259" s="138"/>
      <c r="AB259" s="277"/>
      <c r="AC259" s="138"/>
      <c r="AD259" s="138"/>
      <c r="AE259" s="217"/>
      <c r="AF259" s="127"/>
      <c r="AG259" s="148"/>
      <c r="AH259" s="215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  <c r="BE259" s="127"/>
      <c r="BF259" s="127"/>
      <c r="BG259" s="127"/>
    </row>
    <row r="260" spans="1:59" ht="15.75">
      <c r="B260" s="2124"/>
      <c r="C260" s="2125"/>
      <c r="D260" s="2126"/>
      <c r="E260" s="2141" t="s">
        <v>6</v>
      </c>
      <c r="F260" s="2140" t="s">
        <v>7</v>
      </c>
      <c r="G260" s="2140" t="s">
        <v>8</v>
      </c>
      <c r="H260" s="2129" t="s">
        <v>673</v>
      </c>
      <c r="I260" s="2130"/>
      <c r="J260" s="2126"/>
      <c r="O260" s="143"/>
      <c r="P260" s="180"/>
      <c r="Q260" s="127"/>
      <c r="R260" s="122"/>
      <c r="S260" s="118"/>
      <c r="T260" s="138"/>
      <c r="U260" s="138"/>
      <c r="V260" s="138"/>
      <c r="W260" s="218"/>
      <c r="X260" s="684"/>
      <c r="Y260" s="683"/>
      <c r="Z260" s="5"/>
      <c r="AA260" s="217"/>
      <c r="AB260" s="217"/>
      <c r="AC260" s="217"/>
      <c r="AD260" s="217"/>
      <c r="AE260" s="217"/>
      <c r="AF260" s="127"/>
      <c r="AG260" s="137"/>
      <c r="AH260" s="122"/>
      <c r="AI260" s="121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  <c r="BE260" s="127"/>
      <c r="BF260" s="127"/>
      <c r="BG260" s="127"/>
    </row>
    <row r="261" spans="1:59" ht="15.75" thickBot="1">
      <c r="A261" s="11"/>
      <c r="B261" s="2131"/>
      <c r="C261" s="2132" t="s">
        <v>674</v>
      </c>
      <c r="D261" s="2133">
        <v>1</v>
      </c>
      <c r="E261" s="2134">
        <v>90</v>
      </c>
      <c r="F261" s="2135">
        <v>92</v>
      </c>
      <c r="G261" s="2136">
        <v>383</v>
      </c>
      <c r="H261" s="2137">
        <v>2720</v>
      </c>
      <c r="I261" s="2138" t="s">
        <v>675</v>
      </c>
      <c r="J261" s="2139"/>
      <c r="K261" s="6"/>
      <c r="O261" s="143"/>
      <c r="P261" s="127"/>
      <c r="Q261" s="630"/>
      <c r="R261" s="438"/>
      <c r="S261" s="121"/>
      <c r="T261" s="774"/>
      <c r="U261" s="775"/>
      <c r="V261" s="774"/>
      <c r="W261" s="775"/>
      <c r="X261" s="253"/>
      <c r="Y261" s="266"/>
      <c r="Z261" s="1"/>
      <c r="AA261" s="138"/>
      <c r="AB261" s="138"/>
      <c r="AC261" s="138"/>
      <c r="AD261" s="138"/>
      <c r="AE261" s="217"/>
      <c r="AF261" s="127"/>
      <c r="AG261" s="137"/>
      <c r="AH261" s="122"/>
      <c r="AI261" s="122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  <c r="BC261" s="127"/>
      <c r="BD261" s="127"/>
      <c r="BE261" s="127"/>
      <c r="BF261" s="127"/>
      <c r="BG261" s="127"/>
    </row>
    <row r="262" spans="1:59" ht="15.75" thickBot="1">
      <c r="C262" s="110"/>
      <c r="D262" s="735"/>
      <c r="E262" s="735"/>
      <c r="F262" s="735"/>
      <c r="G262" s="735"/>
      <c r="H262" s="735"/>
      <c r="I262" s="735"/>
      <c r="J262" s="735"/>
      <c r="K262" s="6"/>
      <c r="P262" s="214"/>
      <c r="Q262" s="118"/>
      <c r="R262" s="438"/>
      <c r="S262" s="121"/>
      <c r="T262" s="127"/>
      <c r="U262" s="127"/>
      <c r="V262" s="127"/>
      <c r="W262" s="127"/>
      <c r="X262" s="263"/>
      <c r="Y262" s="215"/>
      <c r="Z262" s="1"/>
      <c r="AA262" s="138"/>
      <c r="AB262" s="138"/>
      <c r="AC262" s="138"/>
      <c r="AD262" s="138"/>
      <c r="AE262" s="217"/>
      <c r="AF262" s="127"/>
      <c r="AG262" s="137"/>
      <c r="AH262" s="122"/>
      <c r="AI262" s="118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  <c r="BE262" s="127"/>
      <c r="BF262" s="127"/>
      <c r="BG262" s="127"/>
    </row>
    <row r="263" spans="1:59">
      <c r="B263" s="968"/>
      <c r="C263" s="1498" t="s">
        <v>448</v>
      </c>
      <c r="D263" s="848"/>
      <c r="E263" s="1504">
        <f>E237+E249</f>
        <v>54.816999999999993</v>
      </c>
      <c r="F263" s="1505">
        <f>F237+F249</f>
        <v>55.710000000000008</v>
      </c>
      <c r="G263" s="1505">
        <f>G237+G249</f>
        <v>226.11359999999999</v>
      </c>
      <c r="H263" s="1506">
        <f>H237+H249</f>
        <v>1631.992</v>
      </c>
      <c r="I263" s="1572" t="s">
        <v>449</v>
      </c>
      <c r="J263" s="1486" t="s">
        <v>259</v>
      </c>
      <c r="K263" s="6"/>
      <c r="P263" s="137"/>
      <c r="Q263" s="127"/>
      <c r="R263" s="441"/>
      <c r="S263" s="127"/>
      <c r="T263" s="443"/>
      <c r="U263" s="443"/>
      <c r="V263" s="443"/>
      <c r="W263" s="443"/>
      <c r="X263" s="263"/>
      <c r="Y263" s="143"/>
      <c r="Z263" s="1"/>
      <c r="AA263" s="138"/>
      <c r="AB263" s="138"/>
      <c r="AC263" s="138"/>
      <c r="AD263" s="138"/>
      <c r="AE263" s="217"/>
      <c r="AF263" s="127"/>
      <c r="AG263" s="141"/>
      <c r="AH263" s="122"/>
      <c r="AI263" s="118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/>
      <c r="AW263" s="127"/>
      <c r="AX263" s="127"/>
      <c r="AY263" s="127"/>
      <c r="AZ263" s="127"/>
      <c r="BA263" s="127"/>
      <c r="BB263" s="127"/>
      <c r="BC263" s="127"/>
      <c r="BD263" s="127"/>
      <c r="BE263" s="127"/>
      <c r="BF263" s="127"/>
      <c r="BG263" s="127"/>
    </row>
    <row r="264" spans="1:59">
      <c r="B264" s="487"/>
      <c r="C264" s="2145" t="s">
        <v>11</v>
      </c>
      <c r="D264" s="2150">
        <v>0.6</v>
      </c>
      <c r="E264" s="2151">
        <v>54</v>
      </c>
      <c r="F264" s="2152">
        <v>55.2</v>
      </c>
      <c r="G264" s="2152">
        <v>229.8</v>
      </c>
      <c r="H264" s="2153">
        <v>1632</v>
      </c>
      <c r="I264" s="2154">
        <f>H264-H263</f>
        <v>8.0000000000381988E-3</v>
      </c>
      <c r="J264" s="2073" t="s">
        <v>658</v>
      </c>
      <c r="K264" s="6"/>
      <c r="P264" s="137"/>
      <c r="S264" s="1"/>
      <c r="T264" s="1"/>
      <c r="U264" s="1"/>
      <c r="V264" s="1"/>
      <c r="W264" s="1"/>
      <c r="X264" s="1"/>
      <c r="Y264" s="1"/>
      <c r="Z264" s="1"/>
      <c r="AA264" s="126"/>
      <c r="AB264" s="268"/>
      <c r="AC264" s="254"/>
      <c r="AD264" s="126"/>
      <c r="AE264" s="116"/>
      <c r="AF264" s="127"/>
      <c r="AG264" s="137"/>
      <c r="AH264" s="122"/>
      <c r="AI264" s="118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7"/>
      <c r="AW264" s="127"/>
      <c r="AX264" s="127"/>
      <c r="AY264" s="127"/>
      <c r="AZ264" s="127"/>
      <c r="BA264" s="127"/>
      <c r="BB264" s="127"/>
      <c r="BC264" s="127"/>
      <c r="BD264" s="127"/>
      <c r="BE264" s="127"/>
      <c r="BF264" s="127"/>
      <c r="BG264" s="127"/>
    </row>
    <row r="265" spans="1:59" ht="15.75" thickBot="1">
      <c r="B265" s="292"/>
      <c r="C265" s="1176" t="s">
        <v>654</v>
      </c>
      <c r="D265" s="2142"/>
      <c r="E265" s="2494">
        <f>(E263*100/E261)-60</f>
        <v>0.90777777777776691</v>
      </c>
      <c r="F265" s="556">
        <f t="shared" ref="F265:G265" si="20">(F263*100/F261)-60</f>
        <v>0.55434782608696764</v>
      </c>
      <c r="G265" s="556">
        <f t="shared" si="20"/>
        <v>-0.96250652741514386</v>
      </c>
      <c r="H265" s="2495">
        <f>(H263*100/H261)-60</f>
        <v>-2.9411764706566146E-4</v>
      </c>
      <c r="I265" s="2143"/>
      <c r="J265" s="2144"/>
      <c r="K265" s="6"/>
      <c r="P265" s="127"/>
      <c r="AA265" s="143"/>
      <c r="AB265" s="143"/>
      <c r="AC265" s="143"/>
      <c r="AD265" s="143"/>
      <c r="AE265" s="127"/>
      <c r="AF265" s="127"/>
      <c r="AG265" s="137"/>
      <c r="AH265" s="122"/>
      <c r="AI265" s="118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27"/>
      <c r="BA265" s="127"/>
      <c r="BB265" s="127"/>
      <c r="BC265" s="127"/>
      <c r="BD265" s="127"/>
      <c r="BE265" s="127"/>
      <c r="BF265" s="127"/>
      <c r="BG265" s="127"/>
    </row>
    <row r="266" spans="1:59" ht="15.75" thickBot="1">
      <c r="K266" s="6"/>
      <c r="P266" s="127"/>
      <c r="AA266" s="400"/>
      <c r="AB266" s="682"/>
      <c r="AC266" s="400"/>
      <c r="AD266" s="400"/>
      <c r="AE266" s="217"/>
      <c r="AF266" s="127"/>
      <c r="AG266" s="137"/>
      <c r="AH266" s="122"/>
      <c r="AI266" s="118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27"/>
      <c r="BA266" s="127"/>
      <c r="BB266" s="127"/>
      <c r="BC266" s="127"/>
      <c r="BD266" s="127"/>
      <c r="BE266" s="127"/>
      <c r="BF266" s="127"/>
      <c r="BG266" s="127"/>
    </row>
    <row r="267" spans="1:59">
      <c r="B267" s="968"/>
      <c r="C267" s="1498" t="s">
        <v>447</v>
      </c>
      <c r="D267" s="848"/>
      <c r="E267" s="1504">
        <f>E249+E256</f>
        <v>41.384999999999998</v>
      </c>
      <c r="F267" s="1505">
        <f>F249+F256</f>
        <v>41.719000000000008</v>
      </c>
      <c r="G267" s="1505">
        <f>G249+G256</f>
        <v>170.58160000000001</v>
      </c>
      <c r="H267" s="1506">
        <f>H249+H256</f>
        <v>1225.7069999999999</v>
      </c>
      <c r="I267" s="1572" t="s">
        <v>449</v>
      </c>
      <c r="J267" s="1486" t="s">
        <v>259</v>
      </c>
      <c r="K267" s="6"/>
      <c r="P267" s="139"/>
      <c r="AA267" s="138"/>
      <c r="AB267" s="277"/>
      <c r="AC267" s="138"/>
      <c r="AD267" s="138"/>
      <c r="AE267" s="21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7"/>
      <c r="AW267" s="127"/>
      <c r="AX267" s="127"/>
      <c r="AY267" s="127"/>
      <c r="AZ267" s="127"/>
      <c r="BA267" s="127"/>
      <c r="BB267" s="127"/>
      <c r="BC267" s="127"/>
      <c r="BD267" s="127"/>
      <c r="BE267" s="127"/>
      <c r="BF267" s="127"/>
      <c r="BG267" s="127"/>
    </row>
    <row r="268" spans="1:59">
      <c r="B268" s="487"/>
      <c r="C268" s="2145" t="s">
        <v>11</v>
      </c>
      <c r="D268" s="2150">
        <v>0.45</v>
      </c>
      <c r="E268" s="2147">
        <v>40.5</v>
      </c>
      <c r="F268" s="2148">
        <v>41.4</v>
      </c>
      <c r="G268" s="2148">
        <v>172.35</v>
      </c>
      <c r="H268" s="2149">
        <v>1224</v>
      </c>
      <c r="I268" s="2155">
        <f>H268-H267</f>
        <v>-1.7069999999998799</v>
      </c>
      <c r="J268" s="2073" t="s">
        <v>658</v>
      </c>
      <c r="P268" s="141"/>
      <c r="AA268" s="138"/>
      <c r="AB268" s="138"/>
      <c r="AC268" s="138"/>
      <c r="AD268" s="138"/>
      <c r="AE268" s="21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127"/>
      <c r="BF268" s="127"/>
      <c r="BG268" s="127"/>
    </row>
    <row r="269" spans="1:59" ht="15.75" thickBot="1">
      <c r="B269" s="292"/>
      <c r="C269" s="1176" t="s">
        <v>654</v>
      </c>
      <c r="D269" s="2142"/>
      <c r="E269" s="2494">
        <f>(E267*100/E261)-45</f>
        <v>0.98333333333333428</v>
      </c>
      <c r="F269" s="556">
        <f t="shared" ref="F269:G269" si="21">(F267*100/F261)-45</f>
        <v>0.34673913043479132</v>
      </c>
      <c r="G269" s="556">
        <f t="shared" si="21"/>
        <v>-0.46172323759790856</v>
      </c>
      <c r="H269" s="2495">
        <f>(H267*100/H261)-45</f>
        <v>6.2757352941169131E-2</v>
      </c>
      <c r="I269" s="2143"/>
      <c r="J269" s="2144"/>
      <c r="P269" s="137"/>
      <c r="AA269" s="138"/>
      <c r="AB269" s="138"/>
      <c r="AC269" s="138"/>
      <c r="AD269" s="138"/>
      <c r="AE269" s="21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7"/>
      <c r="AW269" s="127"/>
      <c r="AX269" s="127"/>
      <c r="AY269" s="127"/>
      <c r="AZ269" s="127"/>
      <c r="BA269" s="127"/>
      <c r="BB269" s="127"/>
      <c r="BC269" s="127"/>
      <c r="BD269" s="127"/>
      <c r="BE269" s="127"/>
      <c r="BF269" s="127"/>
      <c r="BG269" s="127"/>
    </row>
    <row r="270" spans="1:59" ht="15.75" thickBot="1">
      <c r="K270" s="6"/>
      <c r="O270" s="143"/>
      <c r="P270" s="137"/>
      <c r="AA270" s="138"/>
      <c r="AB270" s="138"/>
      <c r="AC270" s="138"/>
      <c r="AD270" s="138"/>
      <c r="AE270" s="21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  <c r="AV270" s="127"/>
      <c r="AW270" s="127"/>
      <c r="AX270" s="127"/>
      <c r="AY270" s="127"/>
      <c r="AZ270" s="127"/>
      <c r="BA270" s="127"/>
      <c r="BB270" s="127"/>
      <c r="BC270" s="127"/>
      <c r="BD270" s="127"/>
      <c r="BE270" s="127"/>
      <c r="BF270" s="127"/>
      <c r="BG270" s="127"/>
    </row>
    <row r="271" spans="1:59">
      <c r="B271" s="968"/>
      <c r="C271" s="1498" t="s">
        <v>331</v>
      </c>
      <c r="D271" s="848"/>
      <c r="E271" s="1561">
        <f>E237+E249+E256</f>
        <v>63.975999999999992</v>
      </c>
      <c r="F271" s="1562">
        <f>F237+F249+F256</f>
        <v>64.740000000000009</v>
      </c>
      <c r="G271" s="1562">
        <f>G237+G249+G256</f>
        <v>264.4676</v>
      </c>
      <c r="H271" s="1573">
        <f>H237+H249+H256</f>
        <v>1903.3139999999999</v>
      </c>
      <c r="I271" s="1572" t="s">
        <v>449</v>
      </c>
      <c r="J271" s="1486" t="s">
        <v>259</v>
      </c>
      <c r="O271" s="5"/>
      <c r="P271" s="41"/>
      <c r="AA271" s="138"/>
      <c r="AB271" s="138"/>
      <c r="AC271" s="277"/>
      <c r="AD271" s="138"/>
      <c r="AE271" s="21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/>
      <c r="BD271" s="127"/>
      <c r="BE271" s="127"/>
      <c r="BF271" s="127"/>
      <c r="BG271" s="127"/>
    </row>
    <row r="272" spans="1:59">
      <c r="B272" s="1197"/>
      <c r="C272" s="2159" t="s">
        <v>11</v>
      </c>
      <c r="D272" s="2150">
        <v>0.7</v>
      </c>
      <c r="E272" s="2147">
        <v>63</v>
      </c>
      <c r="F272" s="2148">
        <v>64.400000000000006</v>
      </c>
      <c r="G272" s="2148">
        <v>268.10000000000002</v>
      </c>
      <c r="H272" s="2149">
        <v>1904</v>
      </c>
      <c r="I272" s="2155">
        <f>H272-H271</f>
        <v>0.68600000000014916</v>
      </c>
      <c r="J272" s="2073" t="s">
        <v>658</v>
      </c>
      <c r="K272" s="6"/>
      <c r="O272" s="5"/>
      <c r="P272" s="137"/>
      <c r="AA272" s="126"/>
      <c r="AB272" s="268"/>
      <c r="AC272" s="126"/>
      <c r="AD272" s="126"/>
      <c r="AE272" s="116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  <c r="BE272" s="127"/>
      <c r="BF272" s="127"/>
      <c r="BG272" s="127"/>
    </row>
    <row r="273" spans="2:59" ht="15.75" thickBot="1">
      <c r="B273" s="292"/>
      <c r="C273" s="1176" t="s">
        <v>654</v>
      </c>
      <c r="D273" s="2142"/>
      <c r="E273" s="2494">
        <f>(E271*100/E261)-70</f>
        <v>1.0844444444444434</v>
      </c>
      <c r="F273" s="556">
        <f t="shared" ref="F273:G273" si="22">(F271*100/F261)-70</f>
        <v>0.36956521739131176</v>
      </c>
      <c r="G273" s="556">
        <f t="shared" si="22"/>
        <v>-0.9484073107049511</v>
      </c>
      <c r="H273" s="2495">
        <f>(H271*100/H261)-70</f>
        <v>-2.5220588235299601E-2</v>
      </c>
      <c r="I273" s="2143"/>
      <c r="J273" s="2144"/>
      <c r="K273" s="6"/>
      <c r="O273" s="5"/>
      <c r="P273" s="41"/>
      <c r="AA273" s="676"/>
      <c r="AB273" s="439"/>
      <c r="AC273" s="439"/>
      <c r="AD273" s="440"/>
      <c r="AE273" s="440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/>
      <c r="BA273" s="127"/>
      <c r="BB273" s="127"/>
      <c r="BC273" s="127"/>
      <c r="BD273" s="127"/>
      <c r="BE273" s="127"/>
      <c r="BF273" s="127"/>
      <c r="BG273" s="127"/>
    </row>
    <row r="274" spans="2:59">
      <c r="C274" s="110"/>
      <c r="D274" s="735"/>
      <c r="E274" s="1510"/>
      <c r="F274" s="1510"/>
      <c r="G274" s="1510"/>
      <c r="H274" s="1510"/>
      <c r="I274" s="735"/>
      <c r="J274" s="735"/>
      <c r="K274" s="6"/>
      <c r="O274" s="5"/>
      <c r="P274" s="41"/>
      <c r="AA274" s="437"/>
      <c r="AB274" s="437"/>
      <c r="AC274" s="442"/>
      <c r="AD274" s="442"/>
      <c r="AE274" s="443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</row>
    <row r="275" spans="2:59">
      <c r="D275" s="12" t="s">
        <v>265</v>
      </c>
      <c r="K275" s="6"/>
      <c r="O275" s="5"/>
      <c r="P275" s="42"/>
      <c r="AA275" s="143"/>
      <c r="AB275" s="143"/>
      <c r="AC275" s="143"/>
      <c r="AD275" s="143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7"/>
      <c r="AW275" s="127"/>
      <c r="AX275" s="127"/>
      <c r="AY275" s="127"/>
      <c r="AZ275" s="127"/>
      <c r="BA275" s="127"/>
      <c r="BB275" s="127"/>
      <c r="BC275" s="127"/>
      <c r="BD275" s="127"/>
      <c r="BE275" s="127"/>
      <c r="BF275" s="127"/>
      <c r="BG275" s="127"/>
    </row>
    <row r="276" spans="2:59">
      <c r="B276" s="25" t="s">
        <v>677</v>
      </c>
      <c r="D276"/>
      <c r="E276"/>
      <c r="I276"/>
      <c r="J276"/>
      <c r="K276" s="6"/>
      <c r="O276" s="5"/>
      <c r="P276" s="11"/>
      <c r="AA276" s="143"/>
      <c r="AB276" s="143"/>
      <c r="AC276" s="143"/>
      <c r="AD276" s="143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  <c r="BE276" s="127"/>
      <c r="BF276" s="127"/>
      <c r="BG276" s="127"/>
    </row>
    <row r="277" spans="2:59" ht="15.75">
      <c r="C277" s="25" t="s">
        <v>261</v>
      </c>
      <c r="E277"/>
      <c r="F277"/>
      <c r="G277" s="25"/>
      <c r="H277" s="25"/>
      <c r="I277" s="26"/>
      <c r="J277" s="26"/>
      <c r="K277" s="6"/>
      <c r="O277" s="5"/>
      <c r="P277" s="11"/>
      <c r="AA277" s="143"/>
      <c r="AB277" s="143"/>
      <c r="AC277" s="143"/>
      <c r="AD277" s="143"/>
      <c r="AE277" s="127"/>
      <c r="AF277" s="127"/>
      <c r="AG277" s="245"/>
      <c r="AH277" s="245"/>
      <c r="AI277" s="245"/>
      <c r="AJ277" s="228"/>
      <c r="AK277" s="641"/>
      <c r="AL277" s="245"/>
      <c r="AM277" s="228"/>
      <c r="AN277" s="228"/>
      <c r="AO277" s="245"/>
      <c r="AP277" s="642"/>
      <c r="AQ277" s="245"/>
      <c r="AR277" s="245"/>
      <c r="AS277" s="127"/>
      <c r="AT277" s="149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/>
      <c r="BE277" s="127"/>
      <c r="BF277" s="127"/>
      <c r="BG277" s="127"/>
    </row>
    <row r="278" spans="2:59" ht="15.75">
      <c r="B278" s="28" t="s">
        <v>471</v>
      </c>
      <c r="C278" s="26"/>
      <c r="D278"/>
      <c r="E278" s="28" t="s">
        <v>0</v>
      </c>
      <c r="F278"/>
      <c r="G278" s="2" t="s">
        <v>747</v>
      </c>
      <c r="H278" s="26"/>
      <c r="I278" s="26"/>
      <c r="J278" s="33"/>
      <c r="K278" s="6"/>
      <c r="O278" s="5"/>
      <c r="P278" s="275"/>
      <c r="AA278" s="143"/>
      <c r="AB278" s="143"/>
      <c r="AC278" s="143"/>
      <c r="AD278" s="143"/>
      <c r="AE278" s="127"/>
      <c r="AF278" s="127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  <c r="BC278" s="127"/>
      <c r="BD278" s="127"/>
      <c r="BE278" s="127"/>
      <c r="BF278" s="127"/>
      <c r="BG278" s="127"/>
    </row>
    <row r="279" spans="2:59" ht="21.75" thickBot="1">
      <c r="D279" s="32" t="s">
        <v>1</v>
      </c>
      <c r="E279"/>
      <c r="F279"/>
      <c r="H279" s="25"/>
      <c r="I279" s="26"/>
      <c r="J279" s="26"/>
      <c r="K279" s="6"/>
      <c r="O279" s="5"/>
      <c r="P279" s="106"/>
      <c r="AA279" s="143"/>
      <c r="AB279" s="143"/>
      <c r="AC279" s="143"/>
      <c r="AD279" s="143"/>
      <c r="AE279" s="127"/>
      <c r="AF279" s="127"/>
      <c r="AG279" s="127"/>
      <c r="AH279" s="127"/>
      <c r="AI279" s="127"/>
      <c r="AJ279" s="228"/>
      <c r="AK279" s="228"/>
      <c r="AL279" s="127"/>
      <c r="AM279" s="228"/>
      <c r="AN279" s="228"/>
      <c r="AO279" s="127"/>
      <c r="AP279" s="122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/>
      <c r="BF279" s="127"/>
      <c r="BG279" s="127"/>
    </row>
    <row r="280" spans="2:59" ht="16.5" thickBot="1">
      <c r="B280" s="492" t="s">
        <v>229</v>
      </c>
      <c r="C280" s="104"/>
      <c r="D280" s="493" t="s">
        <v>230</v>
      </c>
      <c r="E280" s="409" t="s">
        <v>231</v>
      </c>
      <c r="F280" s="409"/>
      <c r="G280" s="409"/>
      <c r="H280" s="494" t="s">
        <v>232</v>
      </c>
      <c r="I280" s="495" t="s">
        <v>233</v>
      </c>
      <c r="J280" s="496" t="s">
        <v>234</v>
      </c>
      <c r="K280" s="6"/>
      <c r="O280" s="143"/>
      <c r="P280" s="41"/>
      <c r="AA280" s="143"/>
      <c r="AB280" s="143"/>
      <c r="AC280" s="143"/>
      <c r="AD280" s="143"/>
      <c r="AE280" s="127"/>
      <c r="AF280" s="127"/>
      <c r="AG280" s="646"/>
      <c r="AH280" s="647"/>
      <c r="AI280" s="648"/>
      <c r="AJ280" s="649"/>
      <c r="AK280" s="650"/>
      <c r="AL280" s="650"/>
      <c r="AM280" s="650"/>
      <c r="AN280" s="650"/>
      <c r="AO280" s="650"/>
      <c r="AP280" s="650"/>
      <c r="AQ280" s="646"/>
      <c r="AR280" s="646"/>
      <c r="AS280" s="651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</row>
    <row r="281" spans="2:59">
      <c r="B281" s="497" t="s">
        <v>235</v>
      </c>
      <c r="C281" s="498" t="s">
        <v>236</v>
      </c>
      <c r="D281" s="499" t="s">
        <v>237</v>
      </c>
      <c r="E281" s="500" t="s">
        <v>238</v>
      </c>
      <c r="F281" s="500" t="s">
        <v>54</v>
      </c>
      <c r="G281" s="500" t="s">
        <v>55</v>
      </c>
      <c r="H281" s="501" t="s">
        <v>239</v>
      </c>
      <c r="I281" s="502" t="s">
        <v>240</v>
      </c>
      <c r="J281" s="503" t="s">
        <v>241</v>
      </c>
      <c r="K281" s="6"/>
      <c r="O281" s="143"/>
      <c r="P281" s="41"/>
      <c r="AA281" s="143"/>
      <c r="AB281" s="143"/>
      <c r="AC281" s="143"/>
      <c r="AD281" s="143"/>
      <c r="AE281" s="127"/>
      <c r="AF281" s="127"/>
      <c r="AG281" s="257"/>
      <c r="AH281" s="257"/>
      <c r="AI281" s="257"/>
      <c r="AJ281" s="652"/>
      <c r="AK281" s="257"/>
      <c r="AL281" s="257"/>
      <c r="AM281" s="257"/>
      <c r="AN281" s="257"/>
      <c r="AO281" s="257"/>
      <c r="AP281" s="257"/>
      <c r="AQ281" s="257"/>
      <c r="AR281" s="257"/>
      <c r="AS281" s="257"/>
      <c r="AT281" s="127"/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27"/>
      <c r="BF281" s="127"/>
      <c r="BG281" s="127"/>
    </row>
    <row r="282" spans="2:59" ht="15.75" thickBot="1">
      <c r="B282" s="504"/>
      <c r="C282" s="550"/>
      <c r="D282" s="505"/>
      <c r="E282" s="506" t="s">
        <v>6</v>
      </c>
      <c r="F282" s="506" t="s">
        <v>7</v>
      </c>
      <c r="G282" s="506" t="s">
        <v>8</v>
      </c>
      <c r="H282" s="507" t="s">
        <v>242</v>
      </c>
      <c r="I282" s="508" t="s">
        <v>659</v>
      </c>
      <c r="J282" s="509" t="s">
        <v>243</v>
      </c>
      <c r="K282" s="6"/>
      <c r="O282" s="143"/>
      <c r="P282" s="41"/>
      <c r="AA282" s="127"/>
      <c r="AB282" s="127"/>
      <c r="AC282" s="127"/>
      <c r="AD282" s="127"/>
      <c r="AE282" s="127"/>
      <c r="AF282" s="127"/>
      <c r="AG282" s="138"/>
      <c r="AH282" s="138"/>
      <c r="AI282" s="402"/>
      <c r="AJ282" s="218"/>
      <c r="AK282" s="138"/>
      <c r="AL282" s="217"/>
      <c r="AM282" s="217"/>
      <c r="AN282" s="217"/>
      <c r="AO282" s="217"/>
      <c r="AP282" s="217"/>
      <c r="AQ282" s="217"/>
      <c r="AR282" s="217"/>
      <c r="AS282" s="217"/>
      <c r="AT282" s="127"/>
      <c r="AU282" s="127"/>
      <c r="AV282" s="127"/>
      <c r="AW282" s="127"/>
      <c r="AX282" s="127"/>
      <c r="AY282" s="127"/>
      <c r="AZ282" s="127"/>
      <c r="BA282" s="127"/>
      <c r="BB282" s="127"/>
      <c r="BC282" s="127"/>
      <c r="BD282" s="127"/>
      <c r="BE282" s="127"/>
      <c r="BF282" s="127"/>
      <c r="BG282" s="127"/>
    </row>
    <row r="283" spans="2:59">
      <c r="B283" s="104"/>
      <c r="C283" s="728" t="s">
        <v>183</v>
      </c>
      <c r="D283" s="511"/>
      <c r="E283" s="512"/>
      <c r="F283" s="513"/>
      <c r="G283" s="513"/>
      <c r="H283" s="729"/>
      <c r="I283" s="558"/>
      <c r="J283" s="516"/>
      <c r="K283" s="6"/>
      <c r="O283" s="143"/>
      <c r="P283" s="41"/>
      <c r="AA283" s="127"/>
      <c r="AB283" s="127"/>
      <c r="AC283" s="127"/>
      <c r="AD283" s="127"/>
      <c r="AE283" s="127"/>
      <c r="AF283" s="127"/>
      <c r="AG283" s="664"/>
      <c r="AH283" s="664"/>
      <c r="AI283" s="664"/>
      <c r="AJ283" s="675"/>
      <c r="AK283" s="664"/>
      <c r="AL283" s="664"/>
      <c r="AM283" s="664"/>
      <c r="AN283" s="664"/>
      <c r="AO283" s="665"/>
      <c r="AP283" s="665"/>
      <c r="AQ283" s="664"/>
      <c r="AR283" s="664"/>
      <c r="AS283" s="664"/>
      <c r="AT283" s="127"/>
      <c r="AU283" s="127"/>
      <c r="AV283" s="127"/>
      <c r="AW283" s="127"/>
      <c r="AX283" s="127"/>
      <c r="AY283" s="127"/>
      <c r="AZ283" s="127"/>
      <c r="BA283" s="127"/>
      <c r="BB283" s="127"/>
      <c r="BC283" s="127"/>
      <c r="BD283" s="127"/>
      <c r="BE283" s="127"/>
      <c r="BF283" s="127"/>
      <c r="BG283" s="127"/>
    </row>
    <row r="284" spans="2:59" ht="16.5" customHeight="1">
      <c r="B284" s="518" t="s">
        <v>244</v>
      </c>
      <c r="C284" s="570" t="s">
        <v>790</v>
      </c>
      <c r="D284" s="519">
        <v>60</v>
      </c>
      <c r="E284" s="2437">
        <v>1.08</v>
      </c>
      <c r="F284" s="1233">
        <v>0.06</v>
      </c>
      <c r="G284" s="2437">
        <v>1.8</v>
      </c>
      <c r="H284" s="1213">
        <v>13.8</v>
      </c>
      <c r="I284" s="560">
        <v>3</v>
      </c>
      <c r="J284" s="823" t="s">
        <v>848</v>
      </c>
      <c r="K284" s="6"/>
      <c r="O284" s="143"/>
      <c r="P284" s="41"/>
      <c r="AA284" s="149"/>
      <c r="AB284" s="127"/>
      <c r="AC284" s="127"/>
      <c r="AD284" s="669"/>
      <c r="AE284" s="141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  <c r="BC284" s="127"/>
      <c r="BD284" s="127"/>
      <c r="BE284" s="127"/>
      <c r="BF284" s="127"/>
      <c r="BG284" s="127"/>
    </row>
    <row r="285" spans="2:59" ht="14.25" customHeight="1">
      <c r="B285" s="99"/>
      <c r="C285" s="562" t="s">
        <v>797</v>
      </c>
      <c r="D285" s="2665"/>
      <c r="E285" s="2667"/>
      <c r="F285" s="1051"/>
      <c r="G285" s="2667"/>
      <c r="H285" s="2668"/>
      <c r="I285" s="2665"/>
      <c r="J285" s="2665"/>
      <c r="K285" s="6"/>
      <c r="O285" s="143"/>
      <c r="P285" s="11"/>
      <c r="AA285" s="127"/>
      <c r="AB285" s="256"/>
      <c r="AC285" s="127"/>
      <c r="AD285" s="190"/>
      <c r="AE285" s="13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642"/>
      <c r="AQ285" s="127"/>
      <c r="AR285" s="642"/>
      <c r="AS285" s="127"/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27"/>
      <c r="BF285" s="127"/>
      <c r="BG285" s="127"/>
    </row>
    <row r="286" spans="2:59" ht="15.75" customHeight="1">
      <c r="B286" s="521" t="s">
        <v>245</v>
      </c>
      <c r="C286" s="1013" t="s">
        <v>465</v>
      </c>
      <c r="D286" s="519">
        <v>100</v>
      </c>
      <c r="E286" s="1575">
        <v>11.327999999999999</v>
      </c>
      <c r="F286" s="1576">
        <v>9.65</v>
      </c>
      <c r="G286" s="404">
        <v>9.5009999999999994</v>
      </c>
      <c r="H286" s="1121">
        <v>170.166</v>
      </c>
      <c r="I286" s="551">
        <v>52</v>
      </c>
      <c r="J286" s="526" t="s">
        <v>864</v>
      </c>
      <c r="K286" s="6"/>
      <c r="O286" s="143"/>
      <c r="P286" s="15"/>
      <c r="AA286" s="631"/>
      <c r="AB286" s="620"/>
      <c r="AC286" s="620"/>
      <c r="AD286" s="620"/>
      <c r="AE286" s="620"/>
      <c r="AF286" s="127"/>
      <c r="AG286" s="127"/>
      <c r="AH286" s="127"/>
      <c r="AI286" s="127"/>
      <c r="AJ286" s="677"/>
      <c r="AK286" s="127"/>
      <c r="AL286" s="127"/>
      <c r="AM286" s="127"/>
      <c r="AN286" s="127"/>
      <c r="AO286" s="127"/>
      <c r="AP286" s="127"/>
      <c r="AQ286" s="127"/>
      <c r="AR286" s="642"/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</row>
    <row r="287" spans="2:59" ht="13.5" customHeight="1">
      <c r="B287" s="523" t="s">
        <v>12</v>
      </c>
      <c r="C287" s="483" t="s">
        <v>346</v>
      </c>
      <c r="D287" s="529">
        <v>180</v>
      </c>
      <c r="E287" s="2408">
        <v>4.8140000000000001</v>
      </c>
      <c r="F287" s="1576">
        <v>10.298299999999999</v>
      </c>
      <c r="G287" s="1576">
        <v>24.41</v>
      </c>
      <c r="H287" s="1126">
        <v>193.30520000000001</v>
      </c>
      <c r="I287" s="1540">
        <v>44</v>
      </c>
      <c r="J287" s="526" t="s">
        <v>795</v>
      </c>
      <c r="K287" s="6"/>
      <c r="O287" s="143"/>
      <c r="P287" s="11"/>
      <c r="AA287" s="632"/>
      <c r="AB287" s="632"/>
      <c r="AC287" s="632"/>
      <c r="AD287" s="632"/>
      <c r="AE287" s="632"/>
      <c r="AF287" s="127"/>
      <c r="AG287" s="447"/>
      <c r="AH287" s="136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/>
      <c r="AZ287" s="127"/>
      <c r="BA287" s="127"/>
      <c r="BB287" s="127"/>
      <c r="BC287" s="127"/>
      <c r="BD287" s="127"/>
      <c r="BE287" s="127"/>
      <c r="BF287" s="127"/>
      <c r="BG287" s="127"/>
    </row>
    <row r="288" spans="2:59">
      <c r="B288" s="527" t="s">
        <v>251</v>
      </c>
      <c r="C288" s="567" t="s">
        <v>622</v>
      </c>
      <c r="D288" s="529">
        <v>200</v>
      </c>
      <c r="E288" s="2396">
        <v>0.91</v>
      </c>
      <c r="F288" s="395">
        <v>0.01</v>
      </c>
      <c r="G288" s="395">
        <v>39.19</v>
      </c>
      <c r="H288" s="1121">
        <v>160.47999999999999</v>
      </c>
      <c r="I288" s="551">
        <v>83</v>
      </c>
      <c r="J288" s="517" t="s">
        <v>865</v>
      </c>
      <c r="K288" s="6"/>
      <c r="O288" s="143"/>
      <c r="P288" s="41"/>
      <c r="AA288" s="143"/>
      <c r="AB288" s="143"/>
      <c r="AC288" s="143"/>
      <c r="AD288" s="143"/>
      <c r="AE288" s="127"/>
      <c r="AF288" s="127"/>
      <c r="AG288" s="127"/>
      <c r="AH288" s="136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/>
      <c r="AW288" s="127"/>
      <c r="AX288" s="127"/>
      <c r="AY288" s="127"/>
      <c r="AZ288" s="127"/>
      <c r="BA288" s="127"/>
      <c r="BB288" s="127"/>
      <c r="BC288" s="127"/>
      <c r="BD288" s="127"/>
      <c r="BE288" s="127"/>
      <c r="BF288" s="127"/>
      <c r="BG288" s="127"/>
    </row>
    <row r="289" spans="2:59">
      <c r="B289" s="527"/>
      <c r="C289" s="524" t="s">
        <v>10</v>
      </c>
      <c r="D289" s="529">
        <v>45</v>
      </c>
      <c r="E289" s="270">
        <v>2.37</v>
      </c>
      <c r="F289" s="395">
        <v>0.315</v>
      </c>
      <c r="G289" s="390">
        <v>18.36</v>
      </c>
      <c r="H289" s="1121">
        <v>85.754999999999995</v>
      </c>
      <c r="I289" s="530">
        <v>18</v>
      </c>
      <c r="J289" s="526" t="s">
        <v>9</v>
      </c>
      <c r="K289" s="6"/>
      <c r="O289" s="143"/>
      <c r="P289" s="11"/>
      <c r="AA289" s="138"/>
      <c r="AB289" s="277"/>
      <c r="AC289" s="138"/>
      <c r="AD289" s="138"/>
      <c r="AE289" s="217"/>
      <c r="AF289" s="127"/>
      <c r="AG289" s="190"/>
      <c r="AH289" s="136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7"/>
      <c r="AW289" s="127"/>
      <c r="AX289" s="127"/>
      <c r="AY289" s="127"/>
      <c r="AZ289" s="127"/>
      <c r="BA289" s="127"/>
      <c r="BB289" s="127"/>
      <c r="BC289" s="127"/>
      <c r="BD289" s="127"/>
      <c r="BE289" s="127"/>
      <c r="BF289" s="127"/>
      <c r="BG289" s="127"/>
    </row>
    <row r="290" spans="2:59" ht="15.75" thickBot="1">
      <c r="B290" s="100"/>
      <c r="C290" s="531" t="s">
        <v>643</v>
      </c>
      <c r="D290" s="544">
        <v>30</v>
      </c>
      <c r="E290" s="2396">
        <v>1.6950000000000001</v>
      </c>
      <c r="F290" s="390">
        <v>0.36</v>
      </c>
      <c r="G290" s="390">
        <v>12.56</v>
      </c>
      <c r="H290" s="1050">
        <v>60.26</v>
      </c>
      <c r="I290" s="530">
        <v>19</v>
      </c>
      <c r="J290" s="526" t="s">
        <v>9</v>
      </c>
      <c r="K290" s="6"/>
      <c r="O290" s="143"/>
      <c r="P290" s="11"/>
      <c r="AA290" s="217"/>
      <c r="AB290" s="181"/>
      <c r="AC290" s="217"/>
      <c r="AD290" s="217"/>
      <c r="AE290" s="217"/>
      <c r="AF290" s="127"/>
      <c r="AG290" s="137"/>
      <c r="AH290" s="122"/>
      <c r="AI290" s="121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/>
      <c r="AZ290" s="127"/>
      <c r="BA290" s="127"/>
      <c r="BB290" s="127"/>
      <c r="BC290" s="127"/>
      <c r="BD290" s="127"/>
      <c r="BE290" s="127"/>
      <c r="BF290" s="127"/>
      <c r="BG290" s="127"/>
    </row>
    <row r="291" spans="2:59" ht="14.25" customHeight="1">
      <c r="B291" s="533" t="s">
        <v>262</v>
      </c>
      <c r="D291" s="209">
        <f>SUM(D284:D290)</f>
        <v>615</v>
      </c>
      <c r="E291" s="534">
        <f>SUM(E284:E290)</f>
        <v>22.197000000000003</v>
      </c>
      <c r="F291" s="535">
        <f>SUM(F284:F290)</f>
        <v>20.693300000000001</v>
      </c>
      <c r="G291" s="536">
        <f>SUM(G284:G290)</f>
        <v>105.821</v>
      </c>
      <c r="H291" s="731">
        <f>SUM(H284:H290)</f>
        <v>683.76620000000003</v>
      </c>
      <c r="I291" s="1384" t="s">
        <v>449</v>
      </c>
      <c r="J291" s="967" t="s">
        <v>259</v>
      </c>
      <c r="K291" s="31"/>
      <c r="O291" s="143"/>
      <c r="P291" s="11"/>
      <c r="AA291" s="217"/>
      <c r="AB291" s="217"/>
      <c r="AC291" s="217"/>
      <c r="AD291" s="217"/>
      <c r="AE291" s="217"/>
      <c r="AF291" s="127"/>
      <c r="AG291" s="137"/>
      <c r="AH291" s="149"/>
      <c r="AI291" s="121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/>
    </row>
    <row r="292" spans="2:59" ht="12.75" customHeight="1">
      <c r="B292" s="1197"/>
      <c r="C292" s="1198" t="s">
        <v>11</v>
      </c>
      <c r="D292" s="2123">
        <v>0.25</v>
      </c>
      <c r="E292" s="2166">
        <v>22.5</v>
      </c>
      <c r="F292" s="2167">
        <v>23</v>
      </c>
      <c r="G292" s="2168">
        <v>95.75</v>
      </c>
      <c r="H292" s="2169">
        <v>680</v>
      </c>
      <c r="I292" s="2504">
        <f>H292-H291</f>
        <v>-3.7662000000000262</v>
      </c>
      <c r="J292" s="2073" t="s">
        <v>658</v>
      </c>
      <c r="O292" s="143"/>
      <c r="P292" s="11"/>
      <c r="AA292" s="138"/>
      <c r="AB292" s="138"/>
      <c r="AC292" s="138"/>
      <c r="AD292" s="138"/>
      <c r="AE292" s="217"/>
      <c r="AF292" s="127"/>
      <c r="AG292" s="144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27"/>
      <c r="BF292" s="127"/>
      <c r="BG292" s="127"/>
    </row>
    <row r="293" spans="2:59" ht="17.25" customHeight="1" thickBot="1">
      <c r="B293" s="292"/>
      <c r="C293" s="1176" t="s">
        <v>654</v>
      </c>
      <c r="D293" s="2142"/>
      <c r="E293" s="2494">
        <f>(E291*100/E316)-25</f>
        <v>-0.33666666666666245</v>
      </c>
      <c r="F293" s="556">
        <f t="shared" ref="F293:H293" si="23">(F291*100/F316)-25</f>
        <v>-2.5072826086956539</v>
      </c>
      <c r="G293" s="556">
        <f t="shared" si="23"/>
        <v>2.6295039164490888</v>
      </c>
      <c r="H293" s="2495">
        <f t="shared" si="23"/>
        <v>0.13846323529411464</v>
      </c>
      <c r="I293" s="2143"/>
      <c r="J293" s="2144"/>
      <c r="K293" s="6"/>
      <c r="O293" s="143"/>
      <c r="P293" s="29"/>
      <c r="AA293" s="217"/>
      <c r="AB293" s="217"/>
      <c r="AC293" s="217"/>
      <c r="AD293" s="217"/>
      <c r="AE293" s="217"/>
      <c r="AF293" s="127"/>
      <c r="AG293" s="127"/>
      <c r="AH293" s="215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27"/>
      <c r="BA293" s="127"/>
      <c r="BB293" s="127"/>
      <c r="BC293" s="127"/>
      <c r="BD293" s="127"/>
      <c r="BE293" s="127"/>
      <c r="BF293" s="127"/>
      <c r="BG293" s="127"/>
    </row>
    <row r="294" spans="2:59" ht="15.75" customHeight="1">
      <c r="B294" s="104"/>
      <c r="C294" s="510" t="s">
        <v>141</v>
      </c>
      <c r="D294" s="104"/>
      <c r="E294" s="5"/>
      <c r="F294" s="539"/>
      <c r="G294" s="539"/>
      <c r="H294" s="539"/>
      <c r="I294" s="541"/>
      <c r="J294" s="541"/>
      <c r="K294" s="6"/>
      <c r="O294" s="143"/>
      <c r="P294" s="11"/>
      <c r="AA294" s="138"/>
      <c r="AB294" s="138"/>
      <c r="AC294" s="138"/>
      <c r="AD294" s="138"/>
      <c r="AE294" s="21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</row>
    <row r="295" spans="2:59" ht="15" customHeight="1">
      <c r="B295" s="518" t="s">
        <v>244</v>
      </c>
      <c r="C295" s="312" t="s">
        <v>802</v>
      </c>
      <c r="D295" s="529">
        <v>60</v>
      </c>
      <c r="E295" s="270">
        <v>0.82499999999999996</v>
      </c>
      <c r="F295" s="390">
        <v>7.4999999999999997E-2</v>
      </c>
      <c r="G295" s="390">
        <v>4.125</v>
      </c>
      <c r="H295" s="718">
        <v>20.100000000000001</v>
      </c>
      <c r="I295" s="525">
        <v>9</v>
      </c>
      <c r="J295" s="618" t="s">
        <v>801</v>
      </c>
      <c r="K295" s="6"/>
      <c r="O295" s="143"/>
      <c r="P295" s="210"/>
      <c r="AA295" s="138"/>
      <c r="AB295" s="138"/>
      <c r="AC295" s="138"/>
      <c r="AD295" s="138"/>
      <c r="AE295" s="21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127"/>
      <c r="BG295" s="127"/>
    </row>
    <row r="296" spans="2:59" ht="15" customHeight="1">
      <c r="B296" s="521" t="s">
        <v>245</v>
      </c>
      <c r="C296" s="524" t="s">
        <v>255</v>
      </c>
      <c r="D296" s="529">
        <v>250</v>
      </c>
      <c r="E296" s="2423">
        <v>3.5619999999999998</v>
      </c>
      <c r="F296" s="403">
        <v>6.1139999999999999</v>
      </c>
      <c r="G296" s="403">
        <v>18.751000000000001</v>
      </c>
      <c r="H296" s="1126">
        <v>138.27699999999999</v>
      </c>
      <c r="I296" s="732">
        <v>27</v>
      </c>
      <c r="J296" s="517" t="s">
        <v>866</v>
      </c>
      <c r="K296" s="6"/>
      <c r="O296" s="143"/>
      <c r="P296" s="41"/>
      <c r="AA296" s="126"/>
      <c r="AB296" s="268"/>
      <c r="AC296" s="268"/>
      <c r="AD296" s="126"/>
      <c r="AE296" s="116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127"/>
      <c r="BG296" s="127"/>
    </row>
    <row r="297" spans="2:59" ht="15.75">
      <c r="B297" s="523" t="s">
        <v>12</v>
      </c>
      <c r="C297" s="326" t="s">
        <v>455</v>
      </c>
      <c r="D297" s="529">
        <v>100</v>
      </c>
      <c r="E297" s="2423">
        <v>11.94</v>
      </c>
      <c r="F297" s="403">
        <v>12.920999999999999</v>
      </c>
      <c r="G297" s="403">
        <v>9.0229999999999997</v>
      </c>
      <c r="H297" s="1121">
        <v>200.14099999999999</v>
      </c>
      <c r="I297" s="551">
        <v>67</v>
      </c>
      <c r="J297" s="526" t="s">
        <v>799</v>
      </c>
      <c r="K297" s="6"/>
      <c r="O297" s="636"/>
      <c r="P297" s="796"/>
      <c r="Q297" s="11"/>
      <c r="AA297" s="143"/>
      <c r="AB297" s="143"/>
      <c r="AC297" s="143"/>
      <c r="AD297" s="143"/>
      <c r="AE297" s="127"/>
      <c r="AF297" s="127"/>
      <c r="AG297" s="140"/>
      <c r="AH297" s="122"/>
      <c r="AI297" s="126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</row>
    <row r="298" spans="2:59" ht="15" customHeight="1">
      <c r="B298" s="1426" t="s">
        <v>251</v>
      </c>
      <c r="C298" s="567" t="s">
        <v>353</v>
      </c>
      <c r="D298" s="315" t="s">
        <v>505</v>
      </c>
      <c r="E298" s="2436">
        <v>7.8220000000000001</v>
      </c>
      <c r="F298" s="397">
        <v>11.298999999999999</v>
      </c>
      <c r="G298" s="2432">
        <v>36.741</v>
      </c>
      <c r="H298" s="1213">
        <v>279.94299999999998</v>
      </c>
      <c r="I298" s="560">
        <v>45</v>
      </c>
      <c r="J298" s="1966" t="s">
        <v>867</v>
      </c>
      <c r="K298" s="6"/>
      <c r="O298" s="143"/>
      <c r="P298" s="11"/>
      <c r="Q298" s="11"/>
      <c r="AA298" s="400"/>
      <c r="AB298" s="682"/>
      <c r="AC298" s="400"/>
      <c r="AD298" s="400"/>
      <c r="AE298" s="217"/>
      <c r="AF298" s="127"/>
      <c r="AG298" s="445"/>
      <c r="AH298" s="122"/>
      <c r="AI298" s="126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27"/>
      <c r="BF298" s="127"/>
      <c r="BG298" s="127"/>
    </row>
    <row r="299" spans="2:59" ht="11.25" customHeight="1">
      <c r="B299" s="1424"/>
      <c r="C299" s="2506" t="s">
        <v>563</v>
      </c>
      <c r="D299" s="2505"/>
      <c r="E299" s="700"/>
      <c r="F299" s="701"/>
      <c r="G299" s="361"/>
      <c r="H299" s="783"/>
      <c r="I299" s="566"/>
      <c r="J299" s="740"/>
      <c r="O299" s="143"/>
      <c r="P299" s="53"/>
      <c r="Q299" s="11"/>
      <c r="AA299" s="138"/>
      <c r="AB299" s="138"/>
      <c r="AC299" s="138"/>
      <c r="AD299" s="138"/>
      <c r="AE299" s="147"/>
      <c r="AF299" s="127"/>
      <c r="AG299" s="138"/>
      <c r="AH299" s="122"/>
      <c r="AI299" s="121"/>
      <c r="AJ299" s="127"/>
      <c r="AK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  <c r="BC299" s="127"/>
      <c r="BD299" s="127"/>
      <c r="BE299" s="127"/>
      <c r="BF299" s="127"/>
      <c r="BG299" s="127"/>
    </row>
    <row r="300" spans="2:59" ht="14.25" customHeight="1">
      <c r="B300" s="523"/>
      <c r="C300" s="389" t="s">
        <v>551</v>
      </c>
      <c r="D300" s="529">
        <v>200</v>
      </c>
      <c r="E300" s="270">
        <v>1.6</v>
      </c>
      <c r="F300" s="390">
        <v>0.2</v>
      </c>
      <c r="G300" s="390">
        <v>18.2</v>
      </c>
      <c r="H300" s="1121">
        <v>81</v>
      </c>
      <c r="I300" s="1550">
        <v>72</v>
      </c>
      <c r="J300" s="526" t="s">
        <v>856</v>
      </c>
      <c r="K300" s="6"/>
      <c r="O300" s="636"/>
      <c r="P300" s="796"/>
      <c r="Q300" s="11"/>
      <c r="AA300" s="634"/>
      <c r="AB300" s="634"/>
      <c r="AC300" s="635"/>
      <c r="AD300" s="633"/>
      <c r="AE300" s="435"/>
      <c r="AF300" s="127"/>
      <c r="AG300" s="138"/>
      <c r="AH300" s="122"/>
      <c r="AI300" s="121"/>
      <c r="AJ300" s="127"/>
      <c r="AK300" s="127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27"/>
      <c r="BA300" s="127"/>
      <c r="BB300" s="127"/>
      <c r="BC300" s="127"/>
      <c r="BD300" s="127"/>
      <c r="BE300" s="127"/>
      <c r="BF300" s="127"/>
      <c r="BG300" s="127"/>
    </row>
    <row r="301" spans="2:59" ht="13.5" customHeight="1">
      <c r="B301" s="527"/>
      <c r="C301" s="432" t="s">
        <v>10</v>
      </c>
      <c r="D301" s="529">
        <v>60</v>
      </c>
      <c r="E301" s="270">
        <v>3.16</v>
      </c>
      <c r="F301" s="390">
        <v>0.42</v>
      </c>
      <c r="G301" s="390">
        <v>24.48</v>
      </c>
      <c r="H301" s="1213">
        <v>114.34</v>
      </c>
      <c r="I301" s="530">
        <v>18</v>
      </c>
      <c r="J301" s="526" t="s">
        <v>9</v>
      </c>
      <c r="K301" s="6"/>
      <c r="O301" s="143"/>
      <c r="P301" s="214"/>
      <c r="Q301" s="11"/>
      <c r="AA301" s="138"/>
      <c r="AB301" s="138"/>
      <c r="AC301" s="138"/>
      <c r="AD301" s="138"/>
      <c r="AE301" s="217"/>
      <c r="AF301" s="127"/>
      <c r="AG301" s="180"/>
      <c r="AH301" s="122"/>
      <c r="AI301" s="121"/>
      <c r="AJ301" s="127"/>
      <c r="AK301" s="127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/>
      <c r="AZ301" s="127"/>
      <c r="BA301" s="127"/>
      <c r="BB301" s="127"/>
      <c r="BC301" s="127"/>
      <c r="BD301" s="127"/>
      <c r="BE301" s="127"/>
      <c r="BF301" s="127"/>
      <c r="BG301" s="127"/>
    </row>
    <row r="302" spans="2:59" ht="14.25" customHeight="1">
      <c r="B302" s="99"/>
      <c r="C302" s="483" t="s">
        <v>643</v>
      </c>
      <c r="D302" s="1382">
        <v>40</v>
      </c>
      <c r="E302" s="396">
        <v>2.2599999999999998</v>
      </c>
      <c r="F302" s="398">
        <v>0.48</v>
      </c>
      <c r="G302" s="398">
        <v>16.739999999999998</v>
      </c>
      <c r="H302" s="1603">
        <v>80.319999999999993</v>
      </c>
      <c r="I302" s="530">
        <v>19</v>
      </c>
      <c r="J302" s="520" t="s">
        <v>9</v>
      </c>
      <c r="K302" s="6"/>
      <c r="O302" s="138"/>
      <c r="P302" s="52"/>
      <c r="Q302" s="52"/>
      <c r="R302" s="52"/>
      <c r="S302" s="750"/>
      <c r="T302" s="11"/>
      <c r="U302" s="11"/>
      <c r="AA302" s="138"/>
      <c r="AB302" s="138"/>
      <c r="AC302" s="138"/>
      <c r="AD302" s="138"/>
      <c r="AE302" s="217"/>
      <c r="AF302" s="127"/>
      <c r="AG302" s="127"/>
      <c r="AH302" s="136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127"/>
      <c r="BG302" s="127"/>
    </row>
    <row r="303" spans="2:59" ht="16.5" customHeight="1" thickBot="1">
      <c r="B303" s="99"/>
      <c r="C303" s="306" t="s">
        <v>734</v>
      </c>
      <c r="D303" s="544">
        <v>105</v>
      </c>
      <c r="E303" s="555">
        <v>0.82</v>
      </c>
      <c r="F303" s="556">
        <v>0.154</v>
      </c>
      <c r="G303" s="557">
        <v>8.5540000000000003</v>
      </c>
      <c r="H303" s="2490">
        <v>38.881999999999998</v>
      </c>
      <c r="I303" s="719">
        <v>71</v>
      </c>
      <c r="J303" s="517" t="s">
        <v>728</v>
      </c>
      <c r="K303" s="31"/>
      <c r="O303" s="143"/>
      <c r="P303" s="138"/>
      <c r="Q303" s="138"/>
      <c r="R303" s="138"/>
      <c r="S303" s="750"/>
      <c r="T303" s="684"/>
      <c r="U303" s="11"/>
      <c r="AA303" s="138"/>
      <c r="AB303" s="138"/>
      <c r="AC303" s="138"/>
      <c r="AD303" s="138"/>
      <c r="AE303" s="217"/>
      <c r="AF303" s="127"/>
      <c r="AG303" s="127"/>
      <c r="AH303" s="136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27"/>
      <c r="BF303" s="127"/>
      <c r="BG303" s="127"/>
    </row>
    <row r="304" spans="2:59" ht="12.75" customHeight="1">
      <c r="B304" s="533" t="s">
        <v>247</v>
      </c>
      <c r="C304" s="777"/>
      <c r="D304" s="209">
        <f>D303+D302+D301+D300+D297+D296+D295+150+30</f>
        <v>995</v>
      </c>
      <c r="E304" s="545">
        <f>SUM(E295:E303)</f>
        <v>31.988999999999997</v>
      </c>
      <c r="F304" s="1075">
        <f>SUM(F295:F303)</f>
        <v>31.663</v>
      </c>
      <c r="G304" s="546">
        <f>SUM(G295:G303)</f>
        <v>136.614</v>
      </c>
      <c r="H304" s="2507">
        <f>SUM(H295:H303)</f>
        <v>953.00300000000004</v>
      </c>
      <c r="I304" s="1384" t="s">
        <v>449</v>
      </c>
      <c r="J304" s="967" t="s">
        <v>259</v>
      </c>
      <c r="O304" s="143"/>
      <c r="P304" s="11"/>
      <c r="Q304" s="11"/>
      <c r="R304" s="11"/>
      <c r="S304" s="11"/>
      <c r="T304" s="11"/>
      <c r="U304" s="11"/>
      <c r="AA304" s="138"/>
      <c r="AB304" s="138"/>
      <c r="AC304" s="277"/>
      <c r="AD304" s="138"/>
      <c r="AE304" s="217"/>
      <c r="AF304" s="127"/>
      <c r="AG304" s="148"/>
      <c r="AH304" s="215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127"/>
      <c r="BG304" s="127"/>
    </row>
    <row r="305" spans="1:59">
      <c r="B305" s="1197"/>
      <c r="C305" s="1198" t="s">
        <v>11</v>
      </c>
      <c r="D305" s="2123">
        <v>0.35</v>
      </c>
      <c r="E305" s="2166">
        <v>31.5</v>
      </c>
      <c r="F305" s="2167">
        <v>32.200000000000003</v>
      </c>
      <c r="G305" s="2168">
        <v>134.05000000000001</v>
      </c>
      <c r="H305" s="2169">
        <v>952</v>
      </c>
      <c r="I305" s="2182">
        <f>H305-H304</f>
        <v>-1.0030000000000427</v>
      </c>
      <c r="J305" s="2073" t="s">
        <v>658</v>
      </c>
      <c r="K305" s="6"/>
      <c r="O305" s="143"/>
      <c r="P305" s="2185"/>
      <c r="Q305" s="41"/>
      <c r="R305" s="41"/>
      <c r="S305" s="41"/>
      <c r="T305" s="41"/>
      <c r="U305" s="11"/>
      <c r="AA305" s="126"/>
      <c r="AB305" s="268"/>
      <c r="AC305" s="126"/>
      <c r="AD305" s="126"/>
      <c r="AE305" s="116"/>
      <c r="AF305" s="127"/>
      <c r="AG305" s="148"/>
      <c r="AH305" s="122"/>
      <c r="AI305" s="135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127"/>
      <c r="BG305" s="127"/>
    </row>
    <row r="306" spans="1:59" ht="15.75" thickBot="1">
      <c r="B306" s="292"/>
      <c r="C306" s="1176" t="s">
        <v>654</v>
      </c>
      <c r="D306" s="2142"/>
      <c r="E306" s="2494">
        <f>(E304*100/E316)-35</f>
        <v>0.54333333333332945</v>
      </c>
      <c r="F306" s="556">
        <f t="shared" ref="F306:H306" si="24">(F304*100/F316)-35</f>
        <v>-0.58369565217390829</v>
      </c>
      <c r="G306" s="556">
        <f t="shared" si="24"/>
        <v>0.66945169712793984</v>
      </c>
      <c r="H306" s="2495">
        <f t="shared" si="24"/>
        <v>3.687500000000199E-2</v>
      </c>
      <c r="I306" s="2143"/>
      <c r="J306" s="2144"/>
      <c r="K306" s="6"/>
      <c r="O306" s="143"/>
      <c r="P306" s="275"/>
      <c r="Q306" s="11"/>
      <c r="R306" s="11"/>
      <c r="S306" s="11"/>
      <c r="T306" s="11"/>
      <c r="U306" s="11"/>
      <c r="AA306" s="676"/>
      <c r="AB306" s="439"/>
      <c r="AC306" s="439"/>
      <c r="AD306" s="440"/>
      <c r="AE306" s="440"/>
      <c r="AF306" s="127"/>
      <c r="AG306" s="127"/>
      <c r="AH306" s="215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</row>
    <row r="307" spans="1:59">
      <c r="B307" s="518" t="s">
        <v>244</v>
      </c>
      <c r="C307" s="572" t="s">
        <v>303</v>
      </c>
      <c r="D307" s="104"/>
      <c r="E307" s="63"/>
      <c r="F307" s="539"/>
      <c r="G307" s="539"/>
      <c r="H307" s="540"/>
      <c r="I307" s="541"/>
      <c r="J307" s="541"/>
      <c r="K307" s="6"/>
      <c r="O307" s="143"/>
      <c r="P307" s="41"/>
      <c r="Q307" s="11"/>
      <c r="R307" s="11"/>
      <c r="S307" s="11"/>
      <c r="T307" s="11"/>
      <c r="U307" s="11"/>
      <c r="AA307" s="437"/>
      <c r="AB307" s="437"/>
      <c r="AC307" s="442"/>
      <c r="AD307" s="442"/>
      <c r="AE307" s="443"/>
      <c r="AF307" s="127"/>
      <c r="AG307" s="147"/>
      <c r="AH307" s="122"/>
      <c r="AI307" s="118"/>
      <c r="AJ307" s="127"/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/>
      <c r="BD307" s="127"/>
      <c r="BE307" s="127"/>
      <c r="BF307" s="127"/>
      <c r="BG307" s="127"/>
    </row>
    <row r="308" spans="1:59" ht="15.75" customHeight="1">
      <c r="B308" s="521" t="s">
        <v>245</v>
      </c>
      <c r="C308" s="824" t="s">
        <v>554</v>
      </c>
      <c r="D308" s="434">
        <v>200</v>
      </c>
      <c r="E308" s="2408">
        <v>0.3</v>
      </c>
      <c r="F308" s="1576">
        <v>0</v>
      </c>
      <c r="G308" s="1576">
        <v>5.7859999999999996</v>
      </c>
      <c r="H308" s="1126">
        <v>24.544</v>
      </c>
      <c r="I308" s="525">
        <v>74</v>
      </c>
      <c r="J308" s="517" t="s">
        <v>868</v>
      </c>
      <c r="K308" s="6"/>
      <c r="O308" s="143"/>
      <c r="P308" s="41"/>
      <c r="Q308" s="11"/>
      <c r="R308" s="11"/>
      <c r="S308" s="2186"/>
      <c r="T308" s="209"/>
      <c r="U308" s="4"/>
      <c r="V308" s="5"/>
      <c r="W308" s="5"/>
      <c r="X308" s="5"/>
      <c r="Y308" s="5"/>
      <c r="Z308" s="5"/>
      <c r="AA308" s="143"/>
      <c r="AB308" s="143"/>
      <c r="AC308" s="143"/>
      <c r="AD308" s="143"/>
      <c r="AE308" s="127"/>
      <c r="AF308" s="127"/>
      <c r="AG308" s="139"/>
      <c r="AH308" s="122"/>
      <c r="AI308" s="118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127"/>
      <c r="BG308" s="127"/>
    </row>
    <row r="309" spans="1:59" ht="18" customHeight="1">
      <c r="B309" s="523" t="s">
        <v>12</v>
      </c>
      <c r="C309" s="2165" t="s">
        <v>669</v>
      </c>
      <c r="D309" s="519">
        <v>100</v>
      </c>
      <c r="E309" s="2448">
        <v>5.4450000000000003</v>
      </c>
      <c r="F309" s="397">
        <v>9.74</v>
      </c>
      <c r="G309" s="2432">
        <v>9.4019999999999992</v>
      </c>
      <c r="H309" s="1126">
        <v>146.846</v>
      </c>
      <c r="I309" s="560">
        <v>53</v>
      </c>
      <c r="J309" s="739" t="s">
        <v>668</v>
      </c>
      <c r="K309" s="31"/>
      <c r="O309" s="143"/>
      <c r="P309" s="41"/>
      <c r="Q309" s="11"/>
      <c r="R309" s="11"/>
      <c r="S309" s="11"/>
      <c r="T309" s="11"/>
      <c r="U309" s="11"/>
      <c r="Z309" s="710"/>
      <c r="AA309" s="631"/>
      <c r="AB309" s="620"/>
      <c r="AC309" s="620"/>
      <c r="AD309" s="620"/>
      <c r="AE309" s="620"/>
      <c r="AF309" s="127"/>
      <c r="AG309" s="445"/>
      <c r="AH309" s="271"/>
      <c r="AI309" s="401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127"/>
      <c r="BG309" s="127"/>
    </row>
    <row r="310" spans="1:59" ht="17.25" customHeight="1" thickBot="1">
      <c r="B310" s="527" t="s">
        <v>251</v>
      </c>
      <c r="C310" s="941" t="s">
        <v>643</v>
      </c>
      <c r="D310" s="1482">
        <v>50</v>
      </c>
      <c r="E310" s="1479">
        <v>2.83</v>
      </c>
      <c r="F310" s="1480">
        <v>0.6</v>
      </c>
      <c r="G310" s="1480">
        <v>20.93</v>
      </c>
      <c r="H310" s="1096">
        <v>100.44</v>
      </c>
      <c r="I310" s="1495">
        <v>19</v>
      </c>
      <c r="J310" s="1478" t="s">
        <v>9</v>
      </c>
      <c r="O310" s="143"/>
      <c r="P310" s="140"/>
      <c r="Q310" s="11"/>
      <c r="R310" s="11"/>
      <c r="S310" s="11"/>
      <c r="T310" s="11"/>
      <c r="U310" s="11"/>
      <c r="AA310" s="632"/>
      <c r="AB310" s="632"/>
      <c r="AC310" s="632"/>
      <c r="AD310" s="632"/>
      <c r="AE310" s="632"/>
      <c r="AF310" s="127"/>
      <c r="AG310" s="137"/>
      <c r="AH310" s="122"/>
      <c r="AI310" s="118"/>
      <c r="AJ310" s="127"/>
      <c r="AK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27"/>
      <c r="BF310" s="127"/>
      <c r="BG310" s="127"/>
    </row>
    <row r="311" spans="1:59" ht="18.75" customHeight="1">
      <c r="A311" s="11"/>
      <c r="B311" s="533" t="s">
        <v>330</v>
      </c>
      <c r="C311" s="758"/>
      <c r="D311" s="548">
        <f>SUM(D308:D310)</f>
        <v>350</v>
      </c>
      <c r="E311" s="545">
        <f>SUM(E308:E310)</f>
        <v>8.5749999999999993</v>
      </c>
      <c r="F311" s="1075">
        <f>SUM(F308:F310)</f>
        <v>10.34</v>
      </c>
      <c r="G311" s="546">
        <f>SUM(G308:G310)</f>
        <v>36.117999999999995</v>
      </c>
      <c r="H311" s="2507">
        <f>SUM(H308:H310)</f>
        <v>271.83000000000004</v>
      </c>
      <c r="I311" s="1384" t="s">
        <v>449</v>
      </c>
      <c r="J311" s="967" t="s">
        <v>259</v>
      </c>
      <c r="K311" s="6"/>
      <c r="O311" s="143"/>
      <c r="P311" s="140"/>
      <c r="Q311" s="11"/>
      <c r="R311" s="2186"/>
      <c r="S311" s="11"/>
      <c r="T311" s="11"/>
      <c r="U311" s="11"/>
      <c r="AA311" s="143"/>
      <c r="AB311" s="143"/>
      <c r="AC311" s="143"/>
      <c r="AD311" s="143"/>
      <c r="AE311" s="127"/>
      <c r="AF311" s="127"/>
      <c r="AG311" s="137"/>
      <c r="AH311" s="122"/>
      <c r="AI311" s="118"/>
      <c r="AJ311" s="127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127"/>
      <c r="BG311" s="127"/>
    </row>
    <row r="312" spans="1:59" ht="12.75" customHeight="1">
      <c r="B312" s="487"/>
      <c r="C312" s="1206" t="s">
        <v>11</v>
      </c>
      <c r="D312" s="2150">
        <v>0.1</v>
      </c>
      <c r="E312" s="2166">
        <v>9</v>
      </c>
      <c r="F312" s="2167">
        <v>9.1999999999999993</v>
      </c>
      <c r="G312" s="2168">
        <v>38.299999999999997</v>
      </c>
      <c r="H312" s="2169">
        <v>272</v>
      </c>
      <c r="I312" s="2508">
        <f>H312-H311</f>
        <v>0.16999999999995907</v>
      </c>
      <c r="J312" s="2073" t="s">
        <v>658</v>
      </c>
      <c r="K312" s="6"/>
      <c r="O312" s="143"/>
      <c r="P312" s="11"/>
      <c r="Q312" s="11"/>
      <c r="AA312" s="634"/>
      <c r="AB312" s="634"/>
      <c r="AC312" s="635"/>
      <c r="AD312" s="635"/>
      <c r="AE312" s="217"/>
      <c r="AF312" s="127"/>
      <c r="AG312" s="148"/>
      <c r="AH312" s="215"/>
      <c r="AI312" s="127"/>
      <c r="AJ312" s="127"/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27"/>
      <c r="BF312" s="127"/>
      <c r="BG312" s="127"/>
    </row>
    <row r="313" spans="1:59" ht="15.75" customHeight="1" thickBot="1">
      <c r="B313" s="292"/>
      <c r="C313" s="1176" t="s">
        <v>654</v>
      </c>
      <c r="D313" s="2142"/>
      <c r="E313" s="2494">
        <f>(E311*100/E316)-10</f>
        <v>-0.47222222222222321</v>
      </c>
      <c r="F313" s="556">
        <f t="shared" ref="F313:G313" si="25">(F311*100/F316)-10</f>
        <v>1.2391304347826093</v>
      </c>
      <c r="G313" s="556">
        <f t="shared" si="25"/>
        <v>-0.56971279373368411</v>
      </c>
      <c r="H313" s="2495">
        <f>(H311*100/H316)-10</f>
        <v>-6.2499999999978684E-3</v>
      </c>
      <c r="I313" s="2143"/>
      <c r="J313" s="2144"/>
      <c r="K313" s="6"/>
      <c r="O313" s="143"/>
      <c r="P313" s="15"/>
      <c r="Q313" s="11"/>
      <c r="AA313" s="138"/>
      <c r="AB313" s="277"/>
      <c r="AC313" s="138"/>
      <c r="AD313" s="138"/>
      <c r="AE313" s="217"/>
      <c r="AF313" s="127"/>
      <c r="AG313" s="148"/>
      <c r="AH313" s="122"/>
      <c r="AI313" s="401"/>
      <c r="AJ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</row>
    <row r="314" spans="1:59" ht="14.25" customHeight="1" thickBot="1">
      <c r="B314" s="11"/>
      <c r="C314" s="11"/>
      <c r="D314" s="5"/>
      <c r="E314" s="5"/>
      <c r="F314" s="5"/>
      <c r="G314" s="5"/>
      <c r="H314" s="5"/>
      <c r="I314" s="5"/>
      <c r="J314" s="5"/>
      <c r="K314" s="6"/>
      <c r="O314" s="143"/>
      <c r="P314" s="781"/>
      <c r="Q314" s="11"/>
      <c r="AA314" s="138"/>
      <c r="AB314" s="277"/>
      <c r="AC314" s="138"/>
      <c r="AD314" s="138"/>
      <c r="AE314" s="147"/>
      <c r="AF314" s="127"/>
      <c r="AG314" s="137"/>
      <c r="AH314" s="135"/>
      <c r="AI314" s="116"/>
      <c r="AJ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</row>
    <row r="315" spans="1:59" ht="15.75">
      <c r="B315" s="2124"/>
      <c r="C315" s="2125"/>
      <c r="D315" s="2126"/>
      <c r="E315" s="2141" t="s">
        <v>6</v>
      </c>
      <c r="F315" s="2140" t="s">
        <v>7</v>
      </c>
      <c r="G315" s="2140" t="s">
        <v>8</v>
      </c>
      <c r="H315" s="2129" t="s">
        <v>673</v>
      </c>
      <c r="I315" s="2130"/>
      <c r="J315" s="2126"/>
      <c r="K315" s="6"/>
      <c r="O315" s="143"/>
      <c r="P315" s="11"/>
      <c r="Q315" s="11"/>
      <c r="AA315" s="138"/>
      <c r="AB315" s="138"/>
      <c r="AC315" s="138"/>
      <c r="AD315" s="138"/>
      <c r="AE315" s="21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</row>
    <row r="316" spans="1:59" ht="15.75" thickBot="1">
      <c r="B316" s="2131"/>
      <c r="C316" s="2132" t="s">
        <v>674</v>
      </c>
      <c r="D316" s="2133">
        <v>1</v>
      </c>
      <c r="E316" s="2134">
        <v>90</v>
      </c>
      <c r="F316" s="2135">
        <v>92</v>
      </c>
      <c r="G316" s="2136">
        <v>383</v>
      </c>
      <c r="H316" s="2137">
        <v>2720</v>
      </c>
      <c r="I316" s="2138" t="s">
        <v>675</v>
      </c>
      <c r="J316" s="2139"/>
      <c r="K316" s="6"/>
      <c r="O316" s="400"/>
      <c r="P316" s="781"/>
      <c r="Q316" s="11"/>
      <c r="AA316" s="138"/>
      <c r="AB316" s="138"/>
      <c r="AC316" s="138"/>
      <c r="AD316" s="138"/>
      <c r="AE316" s="217"/>
      <c r="AF316" s="127"/>
      <c r="AG316" s="137"/>
      <c r="AH316" s="122"/>
      <c r="AI316" s="118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</row>
    <row r="317" spans="1:59" ht="16.5" thickBot="1">
      <c r="K317" s="6"/>
      <c r="O317" s="143"/>
      <c r="P317" s="210"/>
      <c r="Q317" s="11"/>
      <c r="AA317" s="466"/>
      <c r="AB317" s="268"/>
      <c r="AC317" s="254"/>
      <c r="AD317" s="254"/>
      <c r="AE317" s="116"/>
      <c r="AF317" s="127"/>
      <c r="AG317" s="137"/>
      <c r="AH317" s="122"/>
      <c r="AI317" s="118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</row>
    <row r="318" spans="1:59" ht="16.5" customHeight="1">
      <c r="B318" s="968"/>
      <c r="C318" s="43" t="s">
        <v>448</v>
      </c>
      <c r="D318" s="44"/>
      <c r="E318" s="176">
        <f>E291+E304</f>
        <v>54.186</v>
      </c>
      <c r="F318" s="298">
        <f>F291+F304</f>
        <v>52.356300000000005</v>
      </c>
      <c r="G318" s="298">
        <f>G291+G304</f>
        <v>242.435</v>
      </c>
      <c r="H318" s="969">
        <f>H291+H304</f>
        <v>1636.7692000000002</v>
      </c>
      <c r="I318" s="1384" t="s">
        <v>449</v>
      </c>
      <c r="J318" s="967" t="s">
        <v>259</v>
      </c>
      <c r="K318" s="6"/>
      <c r="O318" s="143"/>
      <c r="P318" s="5"/>
      <c r="Q318" s="11"/>
      <c r="AA318" s="143"/>
      <c r="AB318" s="143"/>
      <c r="AC318" s="143"/>
      <c r="AD318" s="143"/>
      <c r="AE318" s="127"/>
      <c r="AF318" s="127"/>
      <c r="AG318" s="137"/>
      <c r="AH318" s="122"/>
      <c r="AI318" s="118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</row>
    <row r="319" spans="1:59" ht="16.5" customHeight="1">
      <c r="B319" s="487"/>
      <c r="C319" s="1206" t="s">
        <v>11</v>
      </c>
      <c r="D319" s="2150">
        <v>0.6</v>
      </c>
      <c r="E319" s="2171">
        <v>54</v>
      </c>
      <c r="F319" s="2172">
        <v>55.2</v>
      </c>
      <c r="G319" s="2173">
        <v>229.8</v>
      </c>
      <c r="H319" s="2174">
        <v>1632</v>
      </c>
      <c r="I319" s="2175">
        <f>H319-H318</f>
        <v>-4.7692000000001826</v>
      </c>
      <c r="J319" s="2073" t="s">
        <v>658</v>
      </c>
      <c r="K319" s="6"/>
      <c r="O319" s="143"/>
      <c r="P319" s="41"/>
      <c r="AA319" s="674"/>
      <c r="AB319" s="181"/>
      <c r="AC319" s="217"/>
      <c r="AD319" s="217"/>
      <c r="AE319" s="217"/>
      <c r="AF319" s="127"/>
      <c r="AG319" s="141"/>
      <c r="AH319" s="122"/>
      <c r="AI319" s="118"/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</row>
    <row r="320" spans="1:59" ht="15.75" customHeight="1" thickBot="1">
      <c r="B320" s="292"/>
      <c r="C320" s="1176" t="s">
        <v>654</v>
      </c>
      <c r="D320" s="2142"/>
      <c r="E320" s="2494">
        <f>(E318*100/E316)-60</f>
        <v>0.20666666666667055</v>
      </c>
      <c r="F320" s="556">
        <f t="shared" ref="F320:G320" si="26">(F318*100/F316)-60</f>
        <v>-3.0909782608695622</v>
      </c>
      <c r="G320" s="556">
        <f t="shared" si="26"/>
        <v>3.2989556135770215</v>
      </c>
      <c r="H320" s="2495">
        <f>(H318*100/H316)-60</f>
        <v>0.17533823529412018</v>
      </c>
      <c r="I320" s="2143"/>
      <c r="J320" s="2144"/>
      <c r="K320" s="6"/>
      <c r="O320" s="143"/>
      <c r="P320" s="11"/>
      <c r="AA320" s="217"/>
      <c r="AB320" s="217"/>
      <c r="AC320" s="217"/>
      <c r="AD320" s="217"/>
      <c r="AE320" s="21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</row>
    <row r="321" spans="2:59" ht="14.25" customHeight="1" thickBot="1">
      <c r="K321" s="6"/>
      <c r="O321" s="143"/>
      <c r="P321" s="137"/>
      <c r="AA321" s="138"/>
      <c r="AB321" s="138"/>
      <c r="AC321" s="138"/>
      <c r="AD321" s="138"/>
      <c r="AE321" s="21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</row>
    <row r="322" spans="2:59">
      <c r="B322" s="968"/>
      <c r="C322" s="43" t="s">
        <v>447</v>
      </c>
      <c r="D322" s="44"/>
      <c r="E322" s="176">
        <f>E304+E311</f>
        <v>40.563999999999993</v>
      </c>
      <c r="F322" s="298">
        <f>F304+F311</f>
        <v>42.003</v>
      </c>
      <c r="G322" s="298">
        <f>G304+G311</f>
        <v>172.732</v>
      </c>
      <c r="H322" s="969">
        <f>H304+H311</f>
        <v>1224.8330000000001</v>
      </c>
      <c r="I322" s="1384" t="s">
        <v>449</v>
      </c>
      <c r="J322" s="967" t="s">
        <v>259</v>
      </c>
      <c r="K322" s="6"/>
      <c r="O322" s="143"/>
      <c r="P322" s="62"/>
      <c r="AA322" s="402"/>
      <c r="AB322" s="402"/>
      <c r="AC322" s="402"/>
      <c r="AD322" s="402"/>
      <c r="AE322" s="21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127"/>
      <c r="BG322" s="127"/>
    </row>
    <row r="323" spans="2:59" ht="13.5" customHeight="1">
      <c r="B323" s="487"/>
      <c r="C323" s="1206" t="s">
        <v>11</v>
      </c>
      <c r="D323" s="2150">
        <v>0.45</v>
      </c>
      <c r="E323" s="2166">
        <v>40.5</v>
      </c>
      <c r="F323" s="2167">
        <v>41.4</v>
      </c>
      <c r="G323" s="2168">
        <v>172.35</v>
      </c>
      <c r="H323" s="2169">
        <v>1224</v>
      </c>
      <c r="I323" s="2182">
        <f>H323-H322</f>
        <v>-0.83300000000008367</v>
      </c>
      <c r="J323" s="2073" t="s">
        <v>658</v>
      </c>
      <c r="K323" s="6"/>
      <c r="O323" s="5"/>
      <c r="P323" s="53"/>
      <c r="AA323" s="138"/>
      <c r="AB323" s="138"/>
      <c r="AC323" s="138"/>
      <c r="AD323" s="138"/>
      <c r="AE323" s="217"/>
      <c r="AF323" s="127"/>
      <c r="AG323" s="245"/>
      <c r="AH323" s="245"/>
      <c r="AI323" s="245"/>
      <c r="AJ323" s="228"/>
      <c r="AK323" s="641"/>
      <c r="AL323" s="245"/>
      <c r="AM323" s="228"/>
      <c r="AN323" s="228"/>
      <c r="AO323" s="245"/>
      <c r="AP323" s="642"/>
      <c r="AQ323" s="245"/>
      <c r="AR323" s="245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</row>
    <row r="324" spans="2:59" ht="13.5" customHeight="1" thickBot="1">
      <c r="B324" s="292"/>
      <c r="C324" s="1176" t="s">
        <v>654</v>
      </c>
      <c r="D324" s="2142"/>
      <c r="E324" s="2494">
        <f>(E322*100/E316)-45</f>
        <v>7.1111111111100911E-2</v>
      </c>
      <c r="F324" s="556">
        <f t="shared" ref="F324:G324" si="27">(F322*100/F316)-45</f>
        <v>0.65543478260870103</v>
      </c>
      <c r="G324" s="556">
        <f t="shared" si="27"/>
        <v>9.9738903394261058E-2</v>
      </c>
      <c r="H324" s="2495">
        <f>(H322*100/H316)-45</f>
        <v>3.0625000000000568E-2</v>
      </c>
      <c r="I324" s="2143"/>
      <c r="J324" s="2144"/>
      <c r="K324" s="6"/>
      <c r="O324" s="5"/>
      <c r="P324" s="41"/>
      <c r="AA324" s="138"/>
      <c r="AB324" s="138"/>
      <c r="AC324" s="138"/>
      <c r="AD324" s="138"/>
      <c r="AE324" s="217"/>
      <c r="AF324" s="127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</row>
    <row r="325" spans="2:59" ht="15" customHeight="1" thickBot="1">
      <c r="K325" s="6"/>
      <c r="O325" s="5"/>
      <c r="P325" s="41"/>
      <c r="AA325" s="138"/>
      <c r="AB325" s="138"/>
      <c r="AC325" s="277"/>
      <c r="AD325" s="138"/>
      <c r="AE325" s="217"/>
      <c r="AF325" s="127"/>
      <c r="AG325" s="127"/>
      <c r="AH325" s="127"/>
      <c r="AI325" s="127"/>
      <c r="AJ325" s="228"/>
      <c r="AK325" s="228"/>
      <c r="AL325" s="127"/>
      <c r="AM325" s="228"/>
      <c r="AN325" s="228"/>
      <c r="AO325" s="127"/>
      <c r="AP325" s="122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</row>
    <row r="326" spans="2:59" ht="14.25" customHeight="1">
      <c r="B326" s="968"/>
      <c r="C326" s="43" t="s">
        <v>331</v>
      </c>
      <c r="D326" s="44"/>
      <c r="E326" s="183">
        <f>E291+E304+E311</f>
        <v>62.760999999999996</v>
      </c>
      <c r="F326" s="111">
        <f>F291+F304+F311</f>
        <v>62.696300000000008</v>
      </c>
      <c r="G326" s="111">
        <f>G291+G304+G311</f>
        <v>278.553</v>
      </c>
      <c r="H326" s="299">
        <f>H291+H304+H311</f>
        <v>1908.5992000000001</v>
      </c>
      <c r="I326" s="1384" t="s">
        <v>449</v>
      </c>
      <c r="J326" s="967" t="s">
        <v>259</v>
      </c>
      <c r="K326" s="6"/>
      <c r="O326" s="5"/>
      <c r="P326" s="11"/>
      <c r="AA326" s="466"/>
      <c r="AB326" s="268"/>
      <c r="AC326" s="126"/>
      <c r="AD326" s="126"/>
      <c r="AE326" s="116"/>
      <c r="AF326" s="127"/>
      <c r="AG326" s="646"/>
      <c r="AH326" s="647"/>
      <c r="AI326" s="648"/>
      <c r="AJ326" s="649"/>
      <c r="AK326" s="650"/>
      <c r="AL326" s="650"/>
      <c r="AM326" s="650"/>
      <c r="AN326" s="650"/>
      <c r="AO326" s="650"/>
      <c r="AP326" s="650"/>
      <c r="AQ326" s="646"/>
      <c r="AR326" s="646"/>
      <c r="AS326" s="651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</row>
    <row r="327" spans="2:59">
      <c r="B327" s="487"/>
      <c r="C327" s="1206" t="s">
        <v>11</v>
      </c>
      <c r="D327" s="2150">
        <v>0.7</v>
      </c>
      <c r="E327" s="2166">
        <v>63</v>
      </c>
      <c r="F327" s="2167">
        <v>64.400000000000006</v>
      </c>
      <c r="G327" s="2168">
        <v>268.10000000000002</v>
      </c>
      <c r="H327" s="2169">
        <v>1904</v>
      </c>
      <c r="I327" s="2509">
        <f>H327-H326</f>
        <v>-4.5992000000001099</v>
      </c>
      <c r="J327" s="2073" t="s">
        <v>658</v>
      </c>
      <c r="K327" s="6"/>
      <c r="O327" s="5"/>
      <c r="P327" s="5"/>
      <c r="AA327" s="676"/>
      <c r="AB327" s="439"/>
      <c r="AC327" s="439"/>
      <c r="AD327" s="440"/>
      <c r="AE327" s="440"/>
      <c r="AF327" s="127"/>
      <c r="AG327" s="257"/>
      <c r="AH327" s="257"/>
      <c r="AI327" s="257"/>
      <c r="AJ327" s="652"/>
      <c r="AK327" s="257"/>
      <c r="AL327" s="257"/>
      <c r="AM327" s="257"/>
      <c r="AN327" s="257"/>
      <c r="AO327" s="257"/>
      <c r="AP327" s="257"/>
      <c r="AQ327" s="257"/>
      <c r="AR327" s="257"/>
      <c r="AS327" s="25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</row>
    <row r="328" spans="2:59" ht="15.75" thickBot="1">
      <c r="B328" s="292"/>
      <c r="C328" s="1176" t="s">
        <v>654</v>
      </c>
      <c r="D328" s="2142"/>
      <c r="E328" s="2494">
        <f>(E326*100/E316)-70</f>
        <v>-0.26555555555556509</v>
      </c>
      <c r="F328" s="556">
        <f t="shared" ref="F328:G328" si="28">(F326*100/F316)-70</f>
        <v>-1.8518478260869387</v>
      </c>
      <c r="G328" s="556">
        <f t="shared" si="28"/>
        <v>2.7292428198433356</v>
      </c>
      <c r="H328" s="2495">
        <f>(H326*100/H316)-70</f>
        <v>0.16908823529412587</v>
      </c>
      <c r="I328" s="2143"/>
      <c r="J328" s="2144"/>
      <c r="K328" s="6"/>
      <c r="O328" s="5"/>
      <c r="P328" s="41"/>
      <c r="AA328" s="437"/>
      <c r="AB328" s="437"/>
      <c r="AC328" s="442"/>
      <c r="AD328" s="442"/>
      <c r="AE328" s="443"/>
      <c r="AF328" s="127"/>
      <c r="AG328" s="138"/>
      <c r="AH328" s="138"/>
      <c r="AI328" s="138"/>
      <c r="AJ328" s="218"/>
      <c r="AK328" s="400"/>
      <c r="AL328" s="400"/>
      <c r="AM328" s="400"/>
      <c r="AN328" s="400"/>
      <c r="AO328" s="138"/>
      <c r="AP328" s="277"/>
      <c r="AQ328" s="138"/>
      <c r="AR328" s="138"/>
      <c r="AS328" s="21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</row>
    <row r="329" spans="2:59">
      <c r="D329" s="12"/>
      <c r="K329" s="6"/>
      <c r="O329" s="5"/>
      <c r="P329" s="137"/>
      <c r="AA329" s="143"/>
      <c r="AB329" s="143"/>
      <c r="AC329" s="143"/>
      <c r="AD329" s="143"/>
      <c r="AE329" s="127"/>
      <c r="AF329" s="127"/>
      <c r="AG329" s="664"/>
      <c r="AH329" s="664"/>
      <c r="AI329" s="664"/>
      <c r="AJ329" s="675"/>
      <c r="AK329" s="664"/>
      <c r="AL329" s="664"/>
      <c r="AM329" s="664"/>
      <c r="AN329" s="664"/>
      <c r="AO329" s="665"/>
      <c r="AP329" s="665"/>
      <c r="AQ329" s="664"/>
      <c r="AR329" s="664"/>
      <c r="AS329" s="664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</row>
    <row r="330" spans="2:59" ht="14.25" customHeight="1">
      <c r="K330" s="6"/>
      <c r="O330" s="5"/>
      <c r="P330" s="41"/>
      <c r="AA330" s="143"/>
      <c r="AB330" s="143"/>
      <c r="AC330" s="143"/>
      <c r="AD330" s="143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/>
      <c r="BE330" s="127"/>
      <c r="BF330" s="127"/>
      <c r="BG330" s="127"/>
    </row>
    <row r="331" spans="2:59" ht="14.25" customHeight="1">
      <c r="D331" s="12" t="s">
        <v>265</v>
      </c>
      <c r="K331" s="6"/>
      <c r="O331" s="5"/>
      <c r="P331" s="138"/>
      <c r="AA331" s="252"/>
      <c r="AB331" s="149"/>
      <c r="AC331" s="149"/>
      <c r="AD331" s="149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</row>
    <row r="332" spans="2:59" ht="15.75" customHeight="1">
      <c r="B332" s="25" t="s">
        <v>677</v>
      </c>
      <c r="D332"/>
      <c r="E332"/>
      <c r="I332"/>
      <c r="J332"/>
      <c r="K332" s="6"/>
      <c r="O332" s="5"/>
      <c r="P332" s="140"/>
      <c r="AA332" s="446"/>
      <c r="AB332" s="446"/>
      <c r="AC332" s="446"/>
      <c r="AD332" s="446"/>
      <c r="AE332" s="446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</row>
    <row r="333" spans="2:59">
      <c r="C333" s="25" t="s">
        <v>261</v>
      </c>
      <c r="E333"/>
      <c r="F333"/>
      <c r="G333" s="25"/>
      <c r="H333" s="25"/>
      <c r="I333" s="26"/>
      <c r="J333" s="26"/>
      <c r="K333" s="6"/>
      <c r="O333" s="5"/>
      <c r="P333" s="42"/>
      <c r="AA333" s="686"/>
      <c r="AB333" s="686"/>
      <c r="AC333" s="686"/>
      <c r="AD333" s="686"/>
      <c r="AE333" s="685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</row>
    <row r="334" spans="2:59" ht="15.75" customHeight="1">
      <c r="B334" s="28" t="s">
        <v>471</v>
      </c>
      <c r="C334" s="26"/>
      <c r="D334"/>
      <c r="E334" s="28" t="s">
        <v>0</v>
      </c>
      <c r="F334"/>
      <c r="G334" s="2" t="s">
        <v>747</v>
      </c>
      <c r="H334" s="26"/>
      <c r="I334" s="26"/>
      <c r="J334" s="33"/>
      <c r="K334" s="6"/>
      <c r="O334" s="5"/>
      <c r="P334" s="11"/>
      <c r="AA334" s="687"/>
      <c r="AB334" s="687"/>
      <c r="AC334" s="687"/>
      <c r="AD334" s="687"/>
      <c r="AE334" s="68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</row>
    <row r="335" spans="2:59" ht="21.75" thickBot="1">
      <c r="D335" s="32" t="s">
        <v>1</v>
      </c>
      <c r="E335"/>
      <c r="F335"/>
      <c r="H335" s="25"/>
      <c r="I335" s="26"/>
      <c r="J335" s="26"/>
      <c r="K335" s="6"/>
      <c r="O335" s="5"/>
      <c r="P335" s="15"/>
      <c r="AA335" s="437"/>
      <c r="AB335" s="437"/>
      <c r="AC335" s="437"/>
      <c r="AD335" s="443"/>
      <c r="AE335" s="689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</row>
    <row r="336" spans="2:59" ht="12" customHeight="1" thickBot="1">
      <c r="B336" s="573" t="s">
        <v>472</v>
      </c>
      <c r="C336" s="65"/>
      <c r="D336" s="574"/>
      <c r="E336" s="409" t="s">
        <v>231</v>
      </c>
      <c r="F336" s="409"/>
      <c r="G336" s="409"/>
      <c r="H336" s="495" t="s">
        <v>232</v>
      </c>
      <c r="I336" s="575" t="s">
        <v>257</v>
      </c>
      <c r="J336" s="576"/>
      <c r="K336" s="6"/>
      <c r="O336" s="5"/>
      <c r="P336" s="11"/>
      <c r="AA336" s="684"/>
      <c r="AB336" s="684"/>
      <c r="AC336" s="684"/>
      <c r="AD336" s="684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</row>
    <row r="337" spans="2:59">
      <c r="B337" s="68"/>
      <c r="C337" s="712" t="s">
        <v>440</v>
      </c>
      <c r="D337" s="577"/>
      <c r="E337" s="578" t="s">
        <v>238</v>
      </c>
      <c r="F337" s="500" t="s">
        <v>54</v>
      </c>
      <c r="G337" s="500" t="s">
        <v>55</v>
      </c>
      <c r="H337" s="497" t="s">
        <v>239</v>
      </c>
      <c r="I337" s="579" t="s">
        <v>36</v>
      </c>
      <c r="J337" s="580" t="s">
        <v>258</v>
      </c>
      <c r="K337" s="6"/>
      <c r="O337" s="5"/>
      <c r="P337" s="11"/>
      <c r="AA337" s="686"/>
      <c r="AB337" s="685"/>
      <c r="AC337" s="685"/>
      <c r="AD337" s="690"/>
      <c r="AE337" s="691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</row>
    <row r="338" spans="2:59" ht="16.5" thickBot="1">
      <c r="B338" s="64"/>
      <c r="C338" s="784" t="s">
        <v>301</v>
      </c>
      <c r="D338" s="549"/>
      <c r="E338" s="581" t="s">
        <v>6</v>
      </c>
      <c r="F338" s="506" t="s">
        <v>7</v>
      </c>
      <c r="G338" s="506" t="s">
        <v>8</v>
      </c>
      <c r="H338" s="582" t="s">
        <v>242</v>
      </c>
      <c r="I338" s="538"/>
      <c r="J338" s="583" t="s">
        <v>259</v>
      </c>
      <c r="K338" s="6"/>
      <c r="O338" s="5"/>
      <c r="P338" s="11"/>
      <c r="AA338" s="143"/>
      <c r="AB338" s="143"/>
      <c r="AC338" s="143"/>
      <c r="AD338" s="143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</row>
    <row r="339" spans="2:59" ht="14.25" customHeight="1">
      <c r="B339" s="68"/>
      <c r="C339" s="2199" t="s">
        <v>674</v>
      </c>
      <c r="D339" s="709">
        <v>1</v>
      </c>
      <c r="E339" s="450">
        <v>90</v>
      </c>
      <c r="F339" s="66">
        <v>92</v>
      </c>
      <c r="G339" s="67">
        <v>383</v>
      </c>
      <c r="H339" s="584">
        <v>2720</v>
      </c>
      <c r="I339" s="585" t="s">
        <v>238</v>
      </c>
      <c r="J339" s="2511">
        <f>(E343*100/E339)-25</f>
        <v>0</v>
      </c>
      <c r="K339" s="6"/>
      <c r="O339" s="5"/>
      <c r="P339" s="11"/>
      <c r="AA339" s="639"/>
      <c r="AB339" s="639"/>
      <c r="AC339" s="637"/>
      <c r="AD339" s="637"/>
      <c r="AE339" s="638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</row>
    <row r="340" spans="2:59" ht="11.25" customHeight="1">
      <c r="B340" s="208"/>
      <c r="C340" s="184" t="s">
        <v>134</v>
      </c>
      <c r="D340" s="586"/>
      <c r="E340" s="723"/>
      <c r="F340" s="451"/>
      <c r="G340" s="451"/>
      <c r="H340" s="724"/>
      <c r="I340" s="587" t="s">
        <v>54</v>
      </c>
      <c r="J340" s="2512">
        <f>(F343*100/F339)-25</f>
        <v>0</v>
      </c>
      <c r="K340" s="6"/>
      <c r="O340" s="5"/>
      <c r="P340" s="11"/>
      <c r="AA340" s="143"/>
      <c r="AB340" s="143"/>
      <c r="AC340" s="143"/>
      <c r="AD340" s="143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</row>
    <row r="341" spans="2:59" ht="12" customHeight="1">
      <c r="B341" s="714" t="s">
        <v>473</v>
      </c>
      <c r="C341" s="588" t="s">
        <v>438</v>
      </c>
      <c r="D341" s="406">
        <v>0.25</v>
      </c>
      <c r="E341" s="726">
        <v>22.5</v>
      </c>
      <c r="F341" s="727">
        <v>23</v>
      </c>
      <c r="G341" s="727">
        <v>95.75</v>
      </c>
      <c r="H341" s="725">
        <v>680</v>
      </c>
      <c r="I341" s="587" t="s">
        <v>55</v>
      </c>
      <c r="J341" s="2513">
        <f>(G343*100/G339)-25</f>
        <v>0</v>
      </c>
      <c r="K341" s="6"/>
      <c r="O341" s="5"/>
      <c r="P341" s="11"/>
      <c r="AA341" s="143"/>
      <c r="AB341" s="143"/>
      <c r="AC341" s="143"/>
      <c r="AD341" s="143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</row>
    <row r="342" spans="2:59">
      <c r="B342" s="68"/>
      <c r="C342" s="589"/>
      <c r="D342" s="590"/>
      <c r="E342" s="522"/>
      <c r="F342" s="603"/>
      <c r="G342" s="603"/>
      <c r="H342" s="604"/>
      <c r="I342" s="591" t="s">
        <v>260</v>
      </c>
      <c r="J342" s="2514"/>
      <c r="K342" s="6"/>
      <c r="O342" s="5"/>
      <c r="P342" s="11"/>
      <c r="AA342" s="143"/>
      <c r="AB342" s="143"/>
      <c r="AC342" s="143"/>
      <c r="AD342" s="143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</row>
    <row r="343" spans="2:59" ht="12" customHeight="1" thickBot="1">
      <c r="B343" s="592"/>
      <c r="C343" s="593" t="s">
        <v>437</v>
      </c>
      <c r="D343" s="594"/>
      <c r="E343" s="273">
        <f>(E73+E127+E183+E237+E291)/5</f>
        <v>22.5</v>
      </c>
      <c r="F343" s="274">
        <f>(F73+F127+F183+F237+F291)/5</f>
        <v>23</v>
      </c>
      <c r="G343" s="274">
        <f>(G73+G127+G183+G237+G291)/5</f>
        <v>95.75</v>
      </c>
      <c r="H343" s="605">
        <f>(H73+H127+H183+H237+H291)/5</f>
        <v>680</v>
      </c>
      <c r="I343" s="595" t="s">
        <v>242</v>
      </c>
      <c r="J343" s="2515">
        <f>(H343*100/H339)-25</f>
        <v>0</v>
      </c>
      <c r="K343" s="6"/>
      <c r="O343" s="5"/>
      <c r="P343" s="127"/>
      <c r="AA343" s="143"/>
      <c r="AB343" s="143"/>
      <c r="AC343" s="143"/>
      <c r="AD343" s="143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</row>
    <row r="344" spans="2:59" ht="15.75" thickBot="1">
      <c r="K344" s="6"/>
      <c r="O344" s="5"/>
      <c r="P344" s="127"/>
      <c r="AA344" s="143"/>
      <c r="AB344" s="143"/>
      <c r="AC344" s="143"/>
      <c r="AD344" s="143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</row>
    <row r="345" spans="2:59" ht="11.25" customHeight="1" thickBot="1">
      <c r="B345" s="573" t="s">
        <v>472</v>
      </c>
      <c r="C345" s="65"/>
      <c r="D345" s="574"/>
      <c r="E345" s="409" t="s">
        <v>231</v>
      </c>
      <c r="F345" s="409"/>
      <c r="G345" s="409"/>
      <c r="H345" s="495" t="s">
        <v>232</v>
      </c>
      <c r="I345" s="575" t="s">
        <v>257</v>
      </c>
      <c r="J345" s="576"/>
      <c r="K345" s="6"/>
      <c r="O345" s="5"/>
      <c r="P345" s="127"/>
      <c r="AA345" s="143"/>
      <c r="AB345" s="143"/>
      <c r="AC345" s="143"/>
      <c r="AD345" s="143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</row>
    <row r="346" spans="2:59" ht="15.75">
      <c r="B346" s="68"/>
      <c r="C346" s="712" t="s">
        <v>441</v>
      </c>
      <c r="D346" s="577"/>
      <c r="E346" s="578" t="s">
        <v>238</v>
      </c>
      <c r="F346" s="500" t="s">
        <v>54</v>
      </c>
      <c r="G346" s="500" t="s">
        <v>55</v>
      </c>
      <c r="H346" s="497" t="s">
        <v>239</v>
      </c>
      <c r="I346" s="579" t="s">
        <v>36</v>
      </c>
      <c r="J346" s="580" t="s">
        <v>258</v>
      </c>
      <c r="K346" s="6"/>
      <c r="O346" s="5"/>
      <c r="P346" s="228"/>
      <c r="AA346" s="143"/>
      <c r="AB346" s="143"/>
      <c r="AC346" s="143"/>
      <c r="AD346" s="143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</row>
    <row r="347" spans="2:59" ht="16.5" thickBot="1">
      <c r="B347" s="64"/>
      <c r="C347" s="784" t="s">
        <v>301</v>
      </c>
      <c r="D347" s="549"/>
      <c r="E347" s="581" t="s">
        <v>6</v>
      </c>
      <c r="F347" s="506" t="s">
        <v>7</v>
      </c>
      <c r="G347" s="506" t="s">
        <v>8</v>
      </c>
      <c r="H347" s="582" t="s">
        <v>242</v>
      </c>
      <c r="I347" s="538"/>
      <c r="J347" s="583" t="s">
        <v>259</v>
      </c>
      <c r="K347" s="6"/>
      <c r="O347" s="5"/>
      <c r="P347" s="643"/>
      <c r="AA347" s="143"/>
      <c r="AB347" s="143"/>
      <c r="AC347" s="143"/>
      <c r="AD347" s="143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</row>
    <row r="348" spans="2:59" ht="14.25" customHeight="1">
      <c r="B348" s="68"/>
      <c r="C348" s="2199" t="s">
        <v>674</v>
      </c>
      <c r="D348" s="709">
        <v>1</v>
      </c>
      <c r="E348" s="450">
        <v>90</v>
      </c>
      <c r="F348" s="66">
        <v>92</v>
      </c>
      <c r="G348" s="67">
        <v>383</v>
      </c>
      <c r="H348" s="584">
        <v>2720</v>
      </c>
      <c r="I348" s="585" t="s">
        <v>238</v>
      </c>
      <c r="J348" s="2511">
        <f>(E352*100/E348)-35</f>
        <v>0</v>
      </c>
      <c r="K348" s="6"/>
      <c r="O348" s="5"/>
      <c r="P348" s="137"/>
      <c r="AA348" s="143"/>
      <c r="AB348" s="143"/>
      <c r="AC348" s="143"/>
      <c r="AD348" s="143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</row>
    <row r="349" spans="2:59" ht="13.5" customHeight="1">
      <c r="B349" s="208"/>
      <c r="C349" s="184" t="s">
        <v>134</v>
      </c>
      <c r="D349" s="586"/>
      <c r="E349" s="723"/>
      <c r="F349" s="451"/>
      <c r="G349" s="451"/>
      <c r="H349" s="724"/>
      <c r="I349" s="587" t="s">
        <v>54</v>
      </c>
      <c r="J349" s="2512">
        <f>(F352*100/F348)-35</f>
        <v>0</v>
      </c>
      <c r="K349" s="6"/>
      <c r="O349" s="5"/>
      <c r="P349" s="137"/>
      <c r="R349" s="11"/>
      <c r="S349" s="11"/>
      <c r="T349" s="11"/>
      <c r="U349" s="11"/>
      <c r="V349" s="11"/>
      <c r="W349" s="11"/>
      <c r="X349" s="11"/>
      <c r="Y349" s="11"/>
      <c r="Z349" s="11"/>
      <c r="AA349" s="143"/>
      <c r="AB349" s="143"/>
      <c r="AC349" s="143"/>
      <c r="AD349" s="143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</row>
    <row r="350" spans="2:59" ht="12.75" customHeight="1">
      <c r="B350" s="714" t="s">
        <v>473</v>
      </c>
      <c r="C350" s="588" t="s">
        <v>439</v>
      </c>
      <c r="D350" s="406">
        <v>0.35</v>
      </c>
      <c r="E350" s="726">
        <v>31.5</v>
      </c>
      <c r="F350" s="727">
        <v>32.200000000000003</v>
      </c>
      <c r="G350" s="727">
        <v>134.05000000000001</v>
      </c>
      <c r="H350" s="725">
        <v>952</v>
      </c>
      <c r="I350" s="587" t="s">
        <v>55</v>
      </c>
      <c r="J350" s="2513">
        <f>(G352*100/G348)-35</f>
        <v>0</v>
      </c>
      <c r="K350" s="6"/>
      <c r="O350" s="5"/>
      <c r="P350" s="127"/>
      <c r="R350" s="7"/>
      <c r="S350" s="15"/>
      <c r="T350" s="52"/>
      <c r="U350" s="781"/>
      <c r="V350" s="781"/>
      <c r="W350" s="796"/>
      <c r="X350" s="710"/>
      <c r="Y350" s="707"/>
      <c r="Z350" s="11"/>
      <c r="AA350" s="143"/>
      <c r="AB350" s="143"/>
      <c r="AC350" s="143"/>
      <c r="AD350" s="143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</row>
    <row r="351" spans="2:59">
      <c r="B351" s="68"/>
      <c r="C351" s="589"/>
      <c r="D351" s="590"/>
      <c r="E351" s="522"/>
      <c r="F351" s="603"/>
      <c r="G351" s="603"/>
      <c r="H351" s="604"/>
      <c r="I351" s="591" t="s">
        <v>260</v>
      </c>
      <c r="J351" s="2514"/>
      <c r="K351" s="6"/>
      <c r="O351" s="5"/>
      <c r="P351" s="214"/>
      <c r="R351" s="7"/>
      <c r="S351" s="15"/>
      <c r="T351" s="187"/>
      <c r="U351" s="187"/>
      <c r="V351" s="187"/>
      <c r="W351" s="796"/>
      <c r="X351" s="710"/>
      <c r="Y351" s="707"/>
      <c r="Z351" s="11"/>
      <c r="AA351" s="143"/>
      <c r="AB351" s="143"/>
      <c r="AC351" s="143"/>
      <c r="AD351" s="143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127"/>
      <c r="BG351" s="127"/>
    </row>
    <row r="352" spans="2:59" ht="15.75" thickBot="1">
      <c r="B352" s="592"/>
      <c r="C352" s="593" t="s">
        <v>437</v>
      </c>
      <c r="D352" s="594"/>
      <c r="E352" s="273">
        <f>(E84+E138+E195+E249+E304)/5</f>
        <v>31.5</v>
      </c>
      <c r="F352" s="274">
        <f>(F84+F138+F195+F249+F304)/5</f>
        <v>32.200000000000003</v>
      </c>
      <c r="G352" s="274">
        <f>(G84+G138+G195+G249+G304)/5</f>
        <v>134.05000000000001</v>
      </c>
      <c r="H352" s="605">
        <f>(H84+H138+H195+H249+H304)/5</f>
        <v>952</v>
      </c>
      <c r="I352" s="595" t="s">
        <v>242</v>
      </c>
      <c r="J352" s="2515">
        <f>(H352*100/H348)-35</f>
        <v>0</v>
      </c>
      <c r="K352" s="6"/>
      <c r="O352" s="5"/>
      <c r="P352" s="137"/>
      <c r="R352" s="122"/>
      <c r="S352" s="15"/>
      <c r="T352" s="52"/>
      <c r="U352" s="186"/>
      <c r="V352" s="52"/>
      <c r="W352" s="796"/>
      <c r="X352" s="4"/>
      <c r="Y352" s="753"/>
      <c r="Z352" s="11"/>
      <c r="AA352" s="143"/>
      <c r="AB352" s="143"/>
      <c r="AC352" s="143"/>
      <c r="AD352" s="143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</row>
    <row r="353" spans="2:59" ht="15.75" thickBot="1">
      <c r="K353" s="6"/>
      <c r="O353" s="5"/>
      <c r="P353" s="137"/>
      <c r="R353" s="7"/>
      <c r="S353" s="15"/>
      <c r="T353" s="52"/>
      <c r="U353" s="52"/>
      <c r="V353" s="276"/>
      <c r="W353" s="796"/>
      <c r="X353" s="797"/>
      <c r="Y353" s="707"/>
      <c r="Z353" s="11"/>
      <c r="AA353" s="143"/>
      <c r="AB353" s="143"/>
      <c r="AC353" s="143"/>
      <c r="AD353" s="143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127"/>
      <c r="BG353" s="127"/>
    </row>
    <row r="354" spans="2:59" ht="12.75" customHeight="1" thickBot="1">
      <c r="B354" s="573" t="s">
        <v>472</v>
      </c>
      <c r="C354" s="65"/>
      <c r="D354" s="574"/>
      <c r="E354" s="409" t="s">
        <v>231</v>
      </c>
      <c r="F354" s="409"/>
      <c r="G354" s="409"/>
      <c r="H354" s="495" t="s">
        <v>232</v>
      </c>
      <c r="I354" s="575" t="s">
        <v>257</v>
      </c>
      <c r="J354" s="576"/>
      <c r="K354" s="6"/>
      <c r="O354" s="5"/>
      <c r="P354" s="139"/>
      <c r="R354" s="271"/>
      <c r="S354" s="115"/>
      <c r="T354" s="52"/>
      <c r="U354" s="52"/>
      <c r="V354" s="52"/>
      <c r="W354" s="796"/>
      <c r="X354" s="597"/>
      <c r="Y354" s="707"/>
      <c r="Z354" s="11"/>
      <c r="AA354" s="640"/>
      <c r="AB354" s="640"/>
      <c r="AC354" s="640"/>
      <c r="AD354" s="640"/>
      <c r="AE354" s="640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</row>
    <row r="355" spans="2:59" ht="12.75" customHeight="1">
      <c r="B355" s="68"/>
      <c r="C355" s="712" t="s">
        <v>442</v>
      </c>
      <c r="D355" s="577"/>
      <c r="E355" s="578" t="s">
        <v>238</v>
      </c>
      <c r="F355" s="500" t="s">
        <v>54</v>
      </c>
      <c r="G355" s="500" t="s">
        <v>55</v>
      </c>
      <c r="H355" s="497" t="s">
        <v>239</v>
      </c>
      <c r="I355" s="579" t="s">
        <v>36</v>
      </c>
      <c r="J355" s="580" t="s">
        <v>258</v>
      </c>
      <c r="K355" s="6"/>
      <c r="O355" s="5"/>
      <c r="P355" s="137"/>
      <c r="R355" s="7"/>
      <c r="S355" s="15"/>
      <c r="T355" s="52"/>
      <c r="U355" s="52"/>
      <c r="V355" s="52"/>
      <c r="W355" s="796"/>
      <c r="X355" s="4"/>
      <c r="Y355" s="707"/>
      <c r="Z355" s="11"/>
      <c r="AA355" s="143"/>
      <c r="AB355" s="143"/>
      <c r="AC355" s="143"/>
      <c r="AD355" s="143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127"/>
      <c r="BG355" s="127"/>
    </row>
    <row r="356" spans="2:59" ht="16.5" thickBot="1">
      <c r="B356" s="64"/>
      <c r="C356" s="784" t="s">
        <v>301</v>
      </c>
      <c r="D356" s="549"/>
      <c r="E356" s="581" t="s">
        <v>6</v>
      </c>
      <c r="F356" s="506" t="s">
        <v>7</v>
      </c>
      <c r="G356" s="506" t="s">
        <v>8</v>
      </c>
      <c r="H356" s="582" t="s">
        <v>242</v>
      </c>
      <c r="I356" s="538"/>
      <c r="J356" s="583" t="s">
        <v>259</v>
      </c>
      <c r="K356" s="6"/>
      <c r="O356" s="5"/>
      <c r="P356" s="137"/>
      <c r="R356" s="122"/>
      <c r="S356" s="115"/>
      <c r="T356" s="52"/>
      <c r="U356" s="52"/>
      <c r="V356" s="52"/>
      <c r="W356" s="796"/>
      <c r="X356" s="597"/>
      <c r="Y356" s="752"/>
      <c r="Z356" s="11"/>
      <c r="AA356" s="143"/>
      <c r="AB356" s="143"/>
      <c r="AC356" s="143"/>
      <c r="AD356" s="143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</row>
    <row r="357" spans="2:59" ht="15" customHeight="1">
      <c r="B357" s="68"/>
      <c r="C357" s="2199" t="s">
        <v>674</v>
      </c>
      <c r="D357" s="709">
        <v>1</v>
      </c>
      <c r="E357" s="450">
        <v>90</v>
      </c>
      <c r="F357" s="66">
        <v>92</v>
      </c>
      <c r="G357" s="67">
        <v>383</v>
      </c>
      <c r="H357" s="584">
        <v>2720</v>
      </c>
      <c r="I357" s="585" t="s">
        <v>238</v>
      </c>
      <c r="J357" s="2511">
        <f>(E361*100/E357)-10</f>
        <v>0</v>
      </c>
      <c r="K357" s="6"/>
      <c r="O357" s="5"/>
      <c r="P357" s="137"/>
      <c r="R357" s="122"/>
      <c r="S357" s="118"/>
      <c r="T357" s="138"/>
      <c r="U357" s="138"/>
      <c r="V357" s="138"/>
      <c r="W357" s="218"/>
      <c r="X357" s="138"/>
      <c r="Y357" s="138"/>
      <c r="Z357" s="11"/>
      <c r="AA357" s="143"/>
      <c r="AB357" s="143"/>
      <c r="AC357" s="143"/>
      <c r="AD357" s="143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</row>
    <row r="358" spans="2:59" ht="12" customHeight="1">
      <c r="B358" s="208"/>
      <c r="C358" s="184" t="s">
        <v>134</v>
      </c>
      <c r="D358" s="586"/>
      <c r="E358" s="723"/>
      <c r="F358" s="451"/>
      <c r="G358" s="451"/>
      <c r="H358" s="724"/>
      <c r="I358" s="587" t="s">
        <v>54</v>
      </c>
      <c r="J358" s="2512">
        <f>(F361*100/F357)-10</f>
        <v>0</v>
      </c>
      <c r="K358" s="6"/>
      <c r="O358" s="5"/>
      <c r="P358" s="127"/>
      <c r="R358" s="122"/>
      <c r="S358" s="703"/>
      <c r="T358" s="187"/>
      <c r="U358" s="187"/>
      <c r="V358" s="187"/>
      <c r="W358" s="796"/>
      <c r="X358" s="4"/>
      <c r="Y358" s="707"/>
      <c r="Z358" s="11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</row>
    <row r="359" spans="2:59" ht="13.5" customHeight="1">
      <c r="B359" s="714" t="s">
        <v>473</v>
      </c>
      <c r="C359" s="588" t="s">
        <v>434</v>
      </c>
      <c r="D359" s="406">
        <v>0.1</v>
      </c>
      <c r="E359" s="726">
        <v>9</v>
      </c>
      <c r="F359" s="727">
        <v>9.1999999999999993</v>
      </c>
      <c r="G359" s="727">
        <v>38.299999999999997</v>
      </c>
      <c r="H359" s="725">
        <v>272</v>
      </c>
      <c r="I359" s="587" t="s">
        <v>55</v>
      </c>
      <c r="J359" s="2513">
        <f>(G361*100/G357)-10</f>
        <v>2.0887728460650123E-5</v>
      </c>
      <c r="K359" s="6"/>
      <c r="O359" s="5"/>
      <c r="P359" s="127"/>
      <c r="R359" s="11"/>
      <c r="S359" s="11"/>
      <c r="T359" s="11"/>
      <c r="U359" s="11"/>
      <c r="V359" s="11"/>
      <c r="W359" s="11"/>
      <c r="X359" s="11"/>
      <c r="Y359" s="11"/>
      <c r="Z359" s="11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</row>
    <row r="360" spans="2:59" ht="14.25" customHeight="1">
      <c r="B360" s="68"/>
      <c r="C360" s="589"/>
      <c r="D360" s="590"/>
      <c r="E360" s="522"/>
      <c r="F360" s="603"/>
      <c r="G360" s="603"/>
      <c r="H360" s="604"/>
      <c r="I360" s="591" t="s">
        <v>260</v>
      </c>
      <c r="J360" s="2514"/>
      <c r="K360" s="6"/>
      <c r="O360" s="5"/>
      <c r="P360" s="137"/>
      <c r="AA360" s="143"/>
      <c r="AB360" s="143"/>
      <c r="AC360" s="143"/>
      <c r="AD360" s="143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</row>
    <row r="361" spans="2:59" ht="12" customHeight="1" thickBot="1">
      <c r="B361" s="592"/>
      <c r="C361" s="593" t="s">
        <v>437</v>
      </c>
      <c r="D361" s="594"/>
      <c r="E361" s="2184">
        <f>(E91+E145+E203+E256+E311)/5</f>
        <v>9</v>
      </c>
      <c r="F361" s="274">
        <f>(F91+F145+F203+F256+F311)/5</f>
        <v>9.1999999999999993</v>
      </c>
      <c r="G361" s="274">
        <f>(G91+G145+G203+G256+G311)/5</f>
        <v>38.300080000000001</v>
      </c>
      <c r="H361" s="605">
        <f>(H91+H145+H203+H256+H311)/5</f>
        <v>272</v>
      </c>
      <c r="I361" s="595" t="s">
        <v>242</v>
      </c>
      <c r="J361" s="2515">
        <f>(H361*100/H357)-10</f>
        <v>0</v>
      </c>
      <c r="K361" s="6"/>
      <c r="O361" s="5"/>
      <c r="P361" s="141"/>
      <c r="AA361" s="143"/>
      <c r="AB361" s="143"/>
      <c r="AC361" s="143"/>
      <c r="AD361" s="143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</row>
    <row r="362" spans="2:59" ht="15.75" thickBot="1">
      <c r="K362" s="6"/>
      <c r="O362" s="5"/>
      <c r="P362" s="13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127"/>
      <c r="BG362" s="127"/>
    </row>
    <row r="363" spans="2:59" ht="11.25" customHeight="1" thickBot="1">
      <c r="B363" s="573" t="s">
        <v>472</v>
      </c>
      <c r="C363" s="65"/>
      <c r="D363" s="574"/>
      <c r="E363" s="409" t="s">
        <v>231</v>
      </c>
      <c r="F363" s="409"/>
      <c r="G363" s="409"/>
      <c r="H363" s="495" t="s">
        <v>232</v>
      </c>
      <c r="I363" s="575" t="s">
        <v>257</v>
      </c>
      <c r="J363" s="576"/>
      <c r="K363" s="6"/>
      <c r="O363" s="5"/>
      <c r="P363" s="137"/>
      <c r="AA363" s="692"/>
      <c r="AB363" s="148"/>
      <c r="AC363" s="148"/>
      <c r="AD363" s="148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/>
      <c r="AY363" s="127"/>
      <c r="AZ363" s="127"/>
      <c r="BA363" s="127"/>
      <c r="BB363" s="127"/>
      <c r="BC363" s="127"/>
      <c r="BD363" s="127"/>
      <c r="BE363" s="127"/>
      <c r="BF363" s="127"/>
      <c r="BG363" s="127"/>
    </row>
    <row r="364" spans="2:59">
      <c r="B364" s="68"/>
      <c r="C364" s="712" t="s">
        <v>443</v>
      </c>
      <c r="D364" s="577"/>
      <c r="E364" s="578" t="s">
        <v>238</v>
      </c>
      <c r="F364" s="500" t="s">
        <v>54</v>
      </c>
      <c r="G364" s="500" t="s">
        <v>55</v>
      </c>
      <c r="H364" s="497" t="s">
        <v>239</v>
      </c>
      <c r="I364" s="579" t="s">
        <v>36</v>
      </c>
      <c r="J364" s="580" t="s">
        <v>258</v>
      </c>
      <c r="K364" s="6"/>
      <c r="O364" s="5"/>
      <c r="P364" s="137"/>
      <c r="AA364" s="125"/>
      <c r="AB364" s="125"/>
      <c r="AC364" s="125"/>
      <c r="AD364" s="125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</row>
    <row r="365" spans="2:59" ht="16.5" thickBot="1">
      <c r="B365" s="64"/>
      <c r="C365" s="784" t="s">
        <v>301</v>
      </c>
      <c r="D365" s="549"/>
      <c r="E365" s="581" t="s">
        <v>6</v>
      </c>
      <c r="F365" s="506" t="s">
        <v>7</v>
      </c>
      <c r="G365" s="506" t="s">
        <v>8</v>
      </c>
      <c r="H365" s="582" t="s">
        <v>242</v>
      </c>
      <c r="I365" s="538"/>
      <c r="J365" s="583" t="s">
        <v>259</v>
      </c>
      <c r="K365" s="6"/>
      <c r="O365" s="5"/>
      <c r="P365" s="137"/>
      <c r="AA365" s="125"/>
      <c r="AB365" s="125"/>
      <c r="AC365" s="125"/>
      <c r="AD365" s="125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</row>
    <row r="366" spans="2:59" ht="14.25" customHeight="1">
      <c r="B366" s="68"/>
      <c r="C366" s="2199" t="s">
        <v>674</v>
      </c>
      <c r="D366" s="709">
        <v>1</v>
      </c>
      <c r="E366" s="450">
        <v>90</v>
      </c>
      <c r="F366" s="66">
        <v>92</v>
      </c>
      <c r="G366" s="67">
        <v>383</v>
      </c>
      <c r="H366" s="584">
        <v>2720</v>
      </c>
      <c r="I366" s="585" t="s">
        <v>238</v>
      </c>
      <c r="J366" s="2511">
        <f>(E370*100/E366)-60</f>
        <v>0</v>
      </c>
      <c r="K366" s="6"/>
      <c r="O366" s="5"/>
      <c r="P366" s="180"/>
      <c r="AA366" s="125"/>
      <c r="AB366" s="125"/>
      <c r="AC366" s="401"/>
      <c r="AD366" s="125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</row>
    <row r="367" spans="2:59" ht="12.75" customHeight="1">
      <c r="B367" s="208"/>
      <c r="C367" s="184" t="s">
        <v>134</v>
      </c>
      <c r="D367" s="586"/>
      <c r="E367" s="723"/>
      <c r="F367" s="451"/>
      <c r="G367" s="451"/>
      <c r="H367" s="724"/>
      <c r="I367" s="587" t="s">
        <v>54</v>
      </c>
      <c r="J367" s="2512">
        <f>(F370*100/F366)-60</f>
        <v>0</v>
      </c>
      <c r="K367" s="6"/>
      <c r="O367" s="5"/>
      <c r="P367" s="127"/>
      <c r="AA367" s="125"/>
      <c r="AB367" s="125"/>
      <c r="AC367" s="125"/>
      <c r="AD367" s="125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  <c r="BC367" s="127"/>
      <c r="BD367" s="127"/>
      <c r="BE367" s="127"/>
      <c r="BF367" s="127"/>
      <c r="BG367" s="127"/>
    </row>
    <row r="368" spans="2:59" ht="12" customHeight="1">
      <c r="B368" s="714" t="s">
        <v>473</v>
      </c>
      <c r="C368" s="588" t="s">
        <v>264</v>
      </c>
      <c r="D368" s="406">
        <v>0.6</v>
      </c>
      <c r="E368" s="726">
        <v>54</v>
      </c>
      <c r="F368" s="727">
        <v>55.2</v>
      </c>
      <c r="G368" s="727">
        <v>229.8</v>
      </c>
      <c r="H368" s="725">
        <v>1632</v>
      </c>
      <c r="I368" s="587" t="s">
        <v>55</v>
      </c>
      <c r="J368" s="2513">
        <f>(G370*100/G366)-60</f>
        <v>0</v>
      </c>
      <c r="K368" s="6"/>
      <c r="O368" s="5"/>
      <c r="P368" s="139"/>
      <c r="AA368" s="125"/>
      <c r="AB368" s="125"/>
      <c r="AC368" s="125"/>
      <c r="AD368" s="125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127"/>
      <c r="BG368" s="127"/>
    </row>
    <row r="369" spans="2:59" ht="12.75" customHeight="1">
      <c r="B369" s="68"/>
      <c r="C369" s="589"/>
      <c r="D369" s="590"/>
      <c r="E369" s="522"/>
      <c r="F369" s="603"/>
      <c r="G369" s="603"/>
      <c r="H369" s="604"/>
      <c r="I369" s="591" t="s">
        <v>260</v>
      </c>
      <c r="J369" s="2514"/>
      <c r="K369" s="6"/>
      <c r="O369" s="5"/>
      <c r="P369" s="127"/>
      <c r="AA369" s="125"/>
      <c r="AB369" s="125"/>
      <c r="AC369" s="125"/>
      <c r="AD369" s="125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</row>
    <row r="370" spans="2:59" ht="12.75" customHeight="1" thickBot="1">
      <c r="B370" s="592"/>
      <c r="C370" s="593" t="s">
        <v>437</v>
      </c>
      <c r="D370" s="594"/>
      <c r="E370" s="273">
        <f>(E98+E152+E210+E263+E318)/5</f>
        <v>53.999999999999986</v>
      </c>
      <c r="F370" s="274">
        <f>(F98+F152+F210+F263+F318)/5</f>
        <v>55.2</v>
      </c>
      <c r="G370" s="274">
        <f>(G98+G152+G210+G263+G318)/5</f>
        <v>229.8</v>
      </c>
      <c r="H370" s="605">
        <f>(H98+H152+H210+H263+H318)/5</f>
        <v>1632.0000000000005</v>
      </c>
      <c r="I370" s="595" t="s">
        <v>242</v>
      </c>
      <c r="J370" s="2515">
        <f>(H370*100/H366)-60</f>
        <v>0</v>
      </c>
      <c r="K370" s="6"/>
      <c r="O370" s="5"/>
      <c r="P370" s="643"/>
      <c r="AA370" s="125"/>
      <c r="AB370" s="125"/>
      <c r="AC370" s="125"/>
      <c r="AD370" s="125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</row>
    <row r="371" spans="2:59" ht="15" customHeight="1" thickBot="1">
      <c r="K371" s="6"/>
      <c r="O371" s="5"/>
      <c r="P371" s="137"/>
      <c r="AA371" s="143"/>
      <c r="AB371" s="143"/>
      <c r="AC371" s="143"/>
      <c r="AD371" s="143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</row>
    <row r="372" spans="2:59" ht="11.25" customHeight="1" thickBot="1">
      <c r="B372" s="573" t="s">
        <v>472</v>
      </c>
      <c r="C372" s="65"/>
      <c r="D372" s="574"/>
      <c r="E372" s="409" t="s">
        <v>231</v>
      </c>
      <c r="F372" s="409"/>
      <c r="G372" s="409"/>
      <c r="H372" s="495" t="s">
        <v>232</v>
      </c>
      <c r="I372" s="575" t="s">
        <v>257</v>
      </c>
      <c r="J372" s="576"/>
      <c r="K372" s="6"/>
      <c r="O372" s="5"/>
      <c r="P372" s="137"/>
      <c r="AA372" s="143"/>
      <c r="AB372" s="143"/>
      <c r="AC372" s="143"/>
      <c r="AD372" s="143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</row>
    <row r="373" spans="2:59" ht="12.75" customHeight="1">
      <c r="B373" s="68"/>
      <c r="C373" s="712" t="s">
        <v>444</v>
      </c>
      <c r="D373" s="577"/>
      <c r="E373" s="578" t="s">
        <v>238</v>
      </c>
      <c r="F373" s="500" t="s">
        <v>54</v>
      </c>
      <c r="G373" s="500" t="s">
        <v>55</v>
      </c>
      <c r="H373" s="497" t="s">
        <v>239</v>
      </c>
      <c r="I373" s="579" t="s">
        <v>36</v>
      </c>
      <c r="J373" s="580" t="s">
        <v>258</v>
      </c>
      <c r="K373" s="6"/>
      <c r="O373" s="5"/>
      <c r="P373" s="127"/>
      <c r="AA373" s="143"/>
      <c r="AB373" s="143"/>
      <c r="AC373" s="143"/>
      <c r="AD373" s="143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/>
    </row>
    <row r="374" spans="2:59" ht="16.5" thickBot="1">
      <c r="B374" s="64"/>
      <c r="C374" s="784" t="s">
        <v>301</v>
      </c>
      <c r="D374" s="549"/>
      <c r="E374" s="581" t="s">
        <v>6</v>
      </c>
      <c r="F374" s="506" t="s">
        <v>7</v>
      </c>
      <c r="G374" s="506" t="s">
        <v>8</v>
      </c>
      <c r="H374" s="582" t="s">
        <v>242</v>
      </c>
      <c r="I374" s="538"/>
      <c r="J374" s="583" t="s">
        <v>259</v>
      </c>
      <c r="K374" s="6"/>
      <c r="O374" s="5"/>
      <c r="P374" s="137"/>
      <c r="AA374" s="143"/>
      <c r="AB374" s="143"/>
      <c r="AC374" s="143"/>
      <c r="AD374" s="143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</row>
    <row r="375" spans="2:59" ht="13.5" customHeight="1">
      <c r="B375" s="68"/>
      <c r="C375" s="2199" t="s">
        <v>674</v>
      </c>
      <c r="D375" s="709">
        <v>1</v>
      </c>
      <c r="E375" s="450">
        <v>90</v>
      </c>
      <c r="F375" s="66">
        <v>92</v>
      </c>
      <c r="G375" s="67">
        <v>383</v>
      </c>
      <c r="H375" s="584">
        <v>2720</v>
      </c>
      <c r="I375" s="585" t="s">
        <v>238</v>
      </c>
      <c r="J375" s="2511">
        <f>(E379*100/E375)-45</f>
        <v>0</v>
      </c>
      <c r="K375" s="6"/>
      <c r="O375" s="5"/>
      <c r="P375" s="137"/>
      <c r="AA375" s="138"/>
      <c r="AB375" s="138"/>
      <c r="AC375" s="138"/>
      <c r="AD375" s="138"/>
      <c r="AE375" s="21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</row>
    <row r="376" spans="2:59" ht="12" customHeight="1">
      <c r="B376" s="208"/>
      <c r="C376" s="184" t="s">
        <v>134</v>
      </c>
      <c r="D376" s="586"/>
      <c r="E376" s="723"/>
      <c r="F376" s="451"/>
      <c r="G376" s="451"/>
      <c r="H376" s="724"/>
      <c r="I376" s="587" t="s">
        <v>54</v>
      </c>
      <c r="J376" s="2512">
        <f>(F379*100/F375)-45</f>
        <v>0</v>
      </c>
      <c r="K376" s="6"/>
      <c r="O376" s="5"/>
      <c r="P376" s="445"/>
      <c r="AA376" s="138"/>
      <c r="AB376" s="138"/>
      <c r="AC376" s="138"/>
      <c r="AD376" s="138"/>
      <c r="AE376" s="21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7"/>
      <c r="BG376" s="127"/>
    </row>
    <row r="377" spans="2:59" ht="13.5" customHeight="1">
      <c r="B377" s="714" t="s">
        <v>473</v>
      </c>
      <c r="C377" s="588" t="s">
        <v>435</v>
      </c>
      <c r="D377" s="406">
        <v>0.45</v>
      </c>
      <c r="E377" s="726">
        <v>40.5</v>
      </c>
      <c r="F377" s="727">
        <v>41.4</v>
      </c>
      <c r="G377" s="727">
        <v>172.35</v>
      </c>
      <c r="H377" s="725">
        <v>1224</v>
      </c>
      <c r="I377" s="587" t="s">
        <v>55</v>
      </c>
      <c r="J377" s="2513">
        <f>(G379*100/G375)-45</f>
        <v>2.0887728453544696E-5</v>
      </c>
      <c r="K377" s="6"/>
      <c r="O377" s="5"/>
      <c r="P377" s="137"/>
      <c r="AA377" s="138"/>
      <c r="AB377" s="138"/>
      <c r="AC377" s="277"/>
      <c r="AD377" s="138"/>
      <c r="AE377" s="21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</row>
    <row r="378" spans="2:59" ht="12.75" customHeight="1">
      <c r="B378" s="68"/>
      <c r="C378" s="589"/>
      <c r="D378" s="590"/>
      <c r="E378" s="522"/>
      <c r="F378" s="603"/>
      <c r="G378" s="603"/>
      <c r="H378" s="604"/>
      <c r="I378" s="591" t="s">
        <v>260</v>
      </c>
      <c r="J378" s="2514"/>
      <c r="K378" s="6"/>
      <c r="O378" s="5"/>
      <c r="P378" s="137"/>
      <c r="AA378" s="138"/>
      <c r="AB378" s="138"/>
      <c r="AC378" s="277"/>
      <c r="AD378" s="138"/>
      <c r="AE378" s="21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</row>
    <row r="379" spans="2:59" ht="13.5" customHeight="1" thickBot="1">
      <c r="B379" s="592"/>
      <c r="C379" s="593" t="s">
        <v>437</v>
      </c>
      <c r="D379" s="594"/>
      <c r="E379" s="273">
        <f>(E102+E156+E214+E267+E322)/5</f>
        <v>40.499999999999993</v>
      </c>
      <c r="F379" s="274">
        <f>(F102+F156+F214+F267+F322)/5</f>
        <v>41.4</v>
      </c>
      <c r="G379" s="274">
        <f>(G102+G156+G214+G267+G322)/5</f>
        <v>172.35007999999999</v>
      </c>
      <c r="H379" s="605">
        <f>(H102+H156+H214+H267+H322)/5</f>
        <v>1224</v>
      </c>
      <c r="I379" s="595" t="s">
        <v>242</v>
      </c>
      <c r="J379" s="2515">
        <f>(H379*100/H375)-45</f>
        <v>0</v>
      </c>
      <c r="K379" s="6"/>
      <c r="O379" s="5"/>
      <c r="P379" s="127"/>
      <c r="AA379" s="436"/>
      <c r="AB379" s="439"/>
      <c r="AC379" s="436"/>
      <c r="AD379" s="436"/>
      <c r="AE379" s="436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</row>
    <row r="380" spans="2:59" ht="15.75" thickBot="1">
      <c r="K380" s="6"/>
      <c r="O380" s="5"/>
      <c r="P380" s="127"/>
      <c r="AA380" s="437"/>
      <c r="AB380" s="442"/>
      <c r="AC380" s="442"/>
      <c r="AD380" s="443"/>
      <c r="AE380" s="444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</row>
    <row r="381" spans="2:59" ht="13.5" customHeight="1" thickBot="1">
      <c r="B381" s="573" t="s">
        <v>472</v>
      </c>
      <c r="C381" s="65"/>
      <c r="D381" s="966" t="s">
        <v>446</v>
      </c>
      <c r="E381" s="409" t="s">
        <v>231</v>
      </c>
      <c r="F381" s="409"/>
      <c r="G381" s="409"/>
      <c r="H381" s="495" t="s">
        <v>232</v>
      </c>
      <c r="I381" s="575" t="s">
        <v>257</v>
      </c>
      <c r="J381" s="576"/>
      <c r="K381" s="6"/>
      <c r="O381" s="5"/>
      <c r="P381" s="137"/>
      <c r="AA381" s="143"/>
      <c r="AB381" s="143"/>
      <c r="AC381" s="143"/>
      <c r="AD381" s="143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</row>
    <row r="382" spans="2:59">
      <c r="B382" s="785" t="s">
        <v>336</v>
      </c>
      <c r="C382" s="11"/>
      <c r="D382" s="577"/>
      <c r="E382" s="578" t="s">
        <v>238</v>
      </c>
      <c r="F382" s="500" t="s">
        <v>54</v>
      </c>
      <c r="G382" s="500" t="s">
        <v>55</v>
      </c>
      <c r="H382" s="497" t="s">
        <v>239</v>
      </c>
      <c r="I382" s="579" t="s">
        <v>36</v>
      </c>
      <c r="J382" s="580" t="s">
        <v>258</v>
      </c>
      <c r="K382" s="6"/>
      <c r="O382" s="5"/>
      <c r="P382" s="137"/>
      <c r="AA382" s="143"/>
      <c r="AB382" s="143"/>
      <c r="AC382" s="143"/>
      <c r="AD382" s="143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</row>
    <row r="383" spans="2:59" ht="16.5" thickBot="1">
      <c r="B383" s="64"/>
      <c r="C383" s="784" t="s">
        <v>445</v>
      </c>
      <c r="D383" s="549"/>
      <c r="E383" s="581" t="s">
        <v>6</v>
      </c>
      <c r="F383" s="506" t="s">
        <v>7</v>
      </c>
      <c r="G383" s="506" t="s">
        <v>8</v>
      </c>
      <c r="H383" s="582" t="s">
        <v>242</v>
      </c>
      <c r="I383" s="538"/>
      <c r="J383" s="583" t="s">
        <v>259</v>
      </c>
      <c r="K383" s="6"/>
      <c r="O383" s="5"/>
      <c r="P383" s="137"/>
      <c r="AA383" s="143"/>
      <c r="AB383" s="143"/>
      <c r="AC383" s="143"/>
      <c r="AD383" s="143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</row>
    <row r="384" spans="2:59" ht="14.25" customHeight="1">
      <c r="B384" s="97"/>
      <c r="C384" s="2199" t="s">
        <v>674</v>
      </c>
      <c r="D384" s="947">
        <v>1</v>
      </c>
      <c r="E384" s="450">
        <v>90</v>
      </c>
      <c r="F384" s="66">
        <v>92</v>
      </c>
      <c r="G384" s="67">
        <v>383</v>
      </c>
      <c r="H384" s="584">
        <v>2720</v>
      </c>
      <c r="I384" s="951" t="s">
        <v>238</v>
      </c>
      <c r="J384" s="2511">
        <f>(E388*100/E384)-70</f>
        <v>0</v>
      </c>
      <c r="K384" s="6"/>
      <c r="O384" s="5"/>
      <c r="P384" s="137"/>
      <c r="Q384" s="11"/>
      <c r="R384" s="11"/>
      <c r="S384" s="627"/>
      <c r="T384" s="191"/>
      <c r="U384" s="14"/>
      <c r="V384" s="754"/>
      <c r="W384" s="755"/>
      <c r="X384" s="756"/>
      <c r="Y384" s="756"/>
      <c r="Z384" s="5"/>
      <c r="AA384" s="5"/>
      <c r="AB384" s="5"/>
      <c r="AC384" s="5"/>
      <c r="AD384" s="5"/>
      <c r="AE384" s="11"/>
      <c r="AF384" s="11"/>
    </row>
    <row r="385" spans="2:27" ht="14.25" customHeight="1">
      <c r="B385" s="208"/>
      <c r="C385" s="703" t="s">
        <v>134</v>
      </c>
      <c r="D385" s="948"/>
      <c r="E385" s="723"/>
      <c r="F385" s="451"/>
      <c r="G385" s="451"/>
      <c r="H385" s="724"/>
      <c r="I385" s="952" t="s">
        <v>54</v>
      </c>
      <c r="J385" s="2512">
        <f>(F388*100/F384)-70</f>
        <v>0</v>
      </c>
      <c r="K385" s="6"/>
      <c r="O385" s="5"/>
      <c r="P385" s="140"/>
      <c r="Q385" s="11"/>
      <c r="R385" s="11"/>
      <c r="S385" s="5"/>
      <c r="T385" s="5"/>
      <c r="U385" s="5"/>
      <c r="V385" s="5"/>
      <c r="W385" s="5"/>
      <c r="X385" s="5"/>
      <c r="Y385" s="5"/>
      <c r="Z385" s="5"/>
      <c r="AA385" s="11"/>
    </row>
    <row r="386" spans="2:27" ht="12" customHeight="1">
      <c r="B386" s="1903" t="s">
        <v>473</v>
      </c>
      <c r="C386" s="954" t="s">
        <v>436</v>
      </c>
      <c r="D386" s="955">
        <v>0.7</v>
      </c>
      <c r="E386" s="956">
        <v>63</v>
      </c>
      <c r="F386" s="957">
        <v>64.400000000000006</v>
      </c>
      <c r="G386" s="957">
        <v>268.10000000000002</v>
      </c>
      <c r="H386" s="958">
        <v>1904</v>
      </c>
      <c r="I386" s="952" t="s">
        <v>55</v>
      </c>
      <c r="J386" s="2513">
        <f>(G388*100/G384)-70</f>
        <v>2.0887728453544696E-5</v>
      </c>
      <c r="K386" s="6"/>
      <c r="O386" s="5"/>
      <c r="P386" s="140"/>
      <c r="Q386" s="741"/>
      <c r="R386" s="11"/>
      <c r="S386" s="742"/>
      <c r="T386" s="27"/>
      <c r="U386" s="27"/>
      <c r="V386" s="27"/>
      <c r="W386" s="742"/>
      <c r="X386" s="742"/>
      <c r="Y386" s="743"/>
      <c r="Z386" s="5"/>
      <c r="AA386" s="11"/>
    </row>
    <row r="387" spans="2:27" ht="12.75" customHeight="1" thickBot="1">
      <c r="B387" s="64"/>
      <c r="C387" s="949"/>
      <c r="D387" s="950"/>
      <c r="E387" s="964"/>
      <c r="F387" s="962"/>
      <c r="G387" s="962"/>
      <c r="H387" s="965"/>
      <c r="I387" s="963" t="s">
        <v>260</v>
      </c>
      <c r="J387" s="2514"/>
      <c r="K387" s="6"/>
      <c r="O387" s="5"/>
      <c r="P387" s="180"/>
      <c r="Q387" s="744"/>
      <c r="R387" s="24"/>
      <c r="S387" s="744"/>
      <c r="T387" s="745"/>
      <c r="U387" s="745"/>
      <c r="V387" s="745"/>
      <c r="W387" s="744"/>
      <c r="X387" s="746"/>
      <c r="Y387" s="747"/>
      <c r="Z387" s="5"/>
      <c r="AA387" s="11"/>
    </row>
    <row r="388" spans="2:27" ht="15.75" thickBot="1">
      <c r="B388" s="592"/>
      <c r="C388" s="593" t="s">
        <v>437</v>
      </c>
      <c r="D388" s="594"/>
      <c r="E388" s="959">
        <f>(E106+E160+E218+E271+E326)/5</f>
        <v>63</v>
      </c>
      <c r="F388" s="960">
        <f>(F106+F160+F218+F271+F326)/5</f>
        <v>64.400000000000006</v>
      </c>
      <c r="G388" s="960">
        <f>(G106+G160+G218+G271+G326)/5</f>
        <v>268.10007999999999</v>
      </c>
      <c r="H388" s="961">
        <f>(H106+H160+H218+H271+H326)/5</f>
        <v>1904.0000000000005</v>
      </c>
      <c r="I388" s="953" t="s">
        <v>242</v>
      </c>
      <c r="J388" s="2515">
        <f>(H388*100/H384)-70</f>
        <v>0</v>
      </c>
      <c r="K388" s="6"/>
      <c r="O388" s="5"/>
      <c r="P388" s="127"/>
      <c r="Q388" s="745"/>
      <c r="R388" s="102"/>
      <c r="S388" s="24"/>
      <c r="T388" s="748"/>
      <c r="U388" s="748"/>
      <c r="V388" s="748"/>
      <c r="W388" s="24"/>
      <c r="X388" s="747"/>
      <c r="Y388" s="747"/>
      <c r="Z388" s="5"/>
      <c r="AA388" s="11"/>
    </row>
    <row r="389" spans="2:27">
      <c r="D389" s="735"/>
      <c r="E389" s="981"/>
      <c r="F389" s="981"/>
      <c r="G389" s="981"/>
      <c r="H389" s="980"/>
      <c r="K389" s="6"/>
      <c r="O389" s="5"/>
      <c r="P389" s="118"/>
      <c r="Q389" s="11"/>
      <c r="R389" s="209"/>
      <c r="S389" s="15"/>
      <c r="T389" s="52"/>
      <c r="U389" s="52"/>
      <c r="V389" s="52"/>
      <c r="W389" s="113"/>
      <c r="X389" s="710"/>
      <c r="Y389" s="749"/>
      <c r="Z389" s="5"/>
      <c r="AA389" s="11"/>
    </row>
    <row r="390" spans="2:27">
      <c r="D390" s="12" t="s">
        <v>265</v>
      </c>
      <c r="K390" s="6"/>
      <c r="O390" s="5"/>
      <c r="P390" s="127"/>
      <c r="Q390" s="209"/>
      <c r="R390" s="7"/>
      <c r="S390" s="115"/>
      <c r="T390" s="52"/>
      <c r="U390" s="52"/>
      <c r="V390" s="138"/>
      <c r="W390" s="113"/>
      <c r="X390" s="4"/>
      <c r="Y390" s="707"/>
      <c r="Z390" s="5"/>
      <c r="AA390" s="11"/>
    </row>
    <row r="391" spans="2:27">
      <c r="B391" s="25" t="s">
        <v>677</v>
      </c>
      <c r="D391"/>
      <c r="E391"/>
      <c r="I391"/>
      <c r="J391"/>
      <c r="K391" s="6"/>
      <c r="O391" s="5"/>
      <c r="P391" s="127"/>
      <c r="Q391" s="720"/>
      <c r="R391" s="122"/>
      <c r="S391" s="15"/>
      <c r="T391" s="15"/>
      <c r="U391" s="138"/>
      <c r="V391" s="138"/>
      <c r="W391" s="113"/>
      <c r="X391" s="710"/>
      <c r="Y391" s="707"/>
      <c r="Z391" s="5"/>
      <c r="AA391" s="11"/>
    </row>
    <row r="392" spans="2:27" ht="15.75">
      <c r="C392" s="25" t="s">
        <v>261</v>
      </c>
      <c r="E392"/>
      <c r="F392"/>
      <c r="G392" s="25"/>
      <c r="H392" s="25"/>
      <c r="I392" s="26"/>
      <c r="J392" s="26"/>
      <c r="K392" s="6"/>
      <c r="O392" s="5"/>
      <c r="P392" s="127"/>
      <c r="Q392" s="721"/>
      <c r="R392" s="7"/>
      <c r="S392" s="15"/>
      <c r="T392" s="52"/>
      <c r="U392" s="52"/>
      <c r="V392" s="52"/>
      <c r="W392" s="786"/>
      <c r="X392" s="710"/>
      <c r="Y392" s="707"/>
      <c r="Z392" s="5"/>
      <c r="AA392" s="11"/>
    </row>
    <row r="393" spans="2:27" ht="15.75">
      <c r="B393" s="28" t="s">
        <v>471</v>
      </c>
      <c r="C393" s="26"/>
      <c r="D393"/>
      <c r="E393" s="28" t="s">
        <v>0</v>
      </c>
      <c r="F393"/>
      <c r="G393" s="2" t="s">
        <v>747</v>
      </c>
      <c r="H393" s="26"/>
      <c r="I393" s="26"/>
      <c r="J393" s="33"/>
      <c r="K393" s="6"/>
      <c r="O393" s="52"/>
      <c r="P393" s="118"/>
      <c r="Q393" s="722"/>
      <c r="R393" s="7"/>
      <c r="S393" s="15"/>
      <c r="T393" s="52"/>
      <c r="U393" s="52"/>
      <c r="V393" s="52"/>
      <c r="W393" s="113"/>
      <c r="X393" s="710"/>
      <c r="Y393" s="707"/>
      <c r="Z393" s="5"/>
      <c r="AA393" s="11"/>
    </row>
    <row r="394" spans="2:27" ht="21.75" thickBot="1">
      <c r="D394" s="32" t="s">
        <v>678</v>
      </c>
      <c r="E394"/>
      <c r="F394"/>
      <c r="H394" s="25"/>
      <c r="I394" s="26"/>
      <c r="J394" s="26"/>
      <c r="K394" s="6"/>
      <c r="O394" s="5"/>
      <c r="P394" s="127"/>
      <c r="Q394" s="722"/>
      <c r="R394" s="7"/>
      <c r="S394" s="15"/>
      <c r="T394" s="52"/>
      <c r="U394" s="52"/>
      <c r="V394" s="52"/>
      <c r="W394" s="113"/>
      <c r="X394" s="710"/>
      <c r="Y394" s="707"/>
      <c r="Z394" s="5"/>
      <c r="AA394" s="11"/>
    </row>
    <row r="395" spans="2:27" ht="15.75" thickBot="1">
      <c r="B395" s="492" t="s">
        <v>229</v>
      </c>
      <c r="C395" s="104"/>
      <c r="D395" s="493" t="s">
        <v>230</v>
      </c>
      <c r="E395" s="409" t="s">
        <v>231</v>
      </c>
      <c r="F395" s="409"/>
      <c r="G395" s="409"/>
      <c r="H395" s="494" t="s">
        <v>232</v>
      </c>
      <c r="I395" s="495" t="s">
        <v>233</v>
      </c>
      <c r="J395" s="496" t="s">
        <v>234</v>
      </c>
      <c r="K395" s="6"/>
      <c r="O395" s="5"/>
      <c r="P395" s="127"/>
      <c r="Q395" s="627"/>
      <c r="R395" s="11"/>
      <c r="S395" s="14"/>
      <c r="T395" s="762"/>
      <c r="U395" s="762"/>
      <c r="V395" s="787"/>
      <c r="W395" s="763"/>
      <c r="X395" s="757"/>
      <c r="Y395" s="191"/>
      <c r="Z395" s="5"/>
      <c r="AA395" s="11"/>
    </row>
    <row r="396" spans="2:27">
      <c r="B396" s="497" t="s">
        <v>235</v>
      </c>
      <c r="C396" s="498" t="s">
        <v>236</v>
      </c>
      <c r="D396" s="499" t="s">
        <v>237</v>
      </c>
      <c r="E396" s="500" t="s">
        <v>238</v>
      </c>
      <c r="F396" s="500" t="s">
        <v>54</v>
      </c>
      <c r="G396" s="500" t="s">
        <v>55</v>
      </c>
      <c r="H396" s="501" t="s">
        <v>239</v>
      </c>
      <c r="I396" s="502" t="s">
        <v>240</v>
      </c>
      <c r="J396" s="503" t="s">
        <v>241</v>
      </c>
      <c r="K396" s="6"/>
      <c r="O396" s="5"/>
      <c r="P396" s="127"/>
      <c r="Q396" s="11"/>
      <c r="R396" s="11"/>
      <c r="S396" s="5"/>
      <c r="T396" s="5"/>
      <c r="U396" s="5"/>
      <c r="V396" s="5"/>
      <c r="W396" s="5"/>
      <c r="X396" s="736"/>
      <c r="Y396" s="209"/>
      <c r="Z396" s="5"/>
      <c r="AA396" s="11"/>
    </row>
    <row r="397" spans="2:27" ht="15.75" thickBot="1">
      <c r="B397" s="504"/>
      <c r="C397" s="550"/>
      <c r="D397" s="505"/>
      <c r="E397" s="506" t="s">
        <v>6</v>
      </c>
      <c r="F397" s="506" t="s">
        <v>7</v>
      </c>
      <c r="G397" s="506" t="s">
        <v>8</v>
      </c>
      <c r="H397" s="507" t="s">
        <v>242</v>
      </c>
      <c r="I397" s="508" t="s">
        <v>659</v>
      </c>
      <c r="J397" s="509" t="s">
        <v>243</v>
      </c>
      <c r="K397" s="6"/>
      <c r="O397" s="5"/>
      <c r="P397" s="688"/>
      <c r="Q397" s="11"/>
      <c r="R397" s="209"/>
      <c r="S397" s="4"/>
      <c r="T397" s="5"/>
      <c r="U397" s="5"/>
      <c r="V397" s="5"/>
      <c r="W397" s="5"/>
      <c r="X397" s="5"/>
      <c r="Y397" s="5"/>
      <c r="Z397" s="5"/>
      <c r="AA397" s="11"/>
    </row>
    <row r="398" spans="2:27">
      <c r="B398" s="104"/>
      <c r="C398" s="728" t="s">
        <v>183</v>
      </c>
      <c r="D398" s="511"/>
      <c r="E398" s="512"/>
      <c r="F398" s="513"/>
      <c r="G398" s="513"/>
      <c r="H398" s="729"/>
      <c r="I398" s="558"/>
      <c r="J398" s="516"/>
      <c r="K398" s="6"/>
      <c r="O398" s="5"/>
      <c r="P398" s="127"/>
      <c r="Q398" s="11"/>
      <c r="R398" s="7"/>
      <c r="S398" s="15"/>
      <c r="T398" s="52"/>
      <c r="U398" s="52"/>
      <c r="V398" s="52"/>
      <c r="W398" s="113"/>
      <c r="X398" s="597"/>
      <c r="Y398" s="749"/>
      <c r="Z398" s="5"/>
      <c r="AA398" s="11"/>
    </row>
    <row r="399" spans="2:27">
      <c r="B399" s="518" t="s">
        <v>244</v>
      </c>
      <c r="C399" s="2669" t="s">
        <v>595</v>
      </c>
      <c r="D399" s="313">
        <v>60</v>
      </c>
      <c r="E399" s="270">
        <v>1.7</v>
      </c>
      <c r="F399" s="390">
        <v>0.1</v>
      </c>
      <c r="G399" s="390">
        <v>3.5</v>
      </c>
      <c r="H399" s="1213">
        <v>22.1</v>
      </c>
      <c r="I399" s="525">
        <v>4</v>
      </c>
      <c r="J399" s="526" t="s">
        <v>611</v>
      </c>
      <c r="K399" s="6"/>
      <c r="O399" s="5"/>
      <c r="P399" s="127"/>
      <c r="Q399" s="11"/>
      <c r="R399" s="7"/>
      <c r="S399" s="15"/>
      <c r="T399" s="52"/>
      <c r="U399" s="52"/>
      <c r="V399" s="276"/>
      <c r="W399" s="113"/>
      <c r="X399" s="10"/>
      <c r="Y399" s="753"/>
      <c r="Z399" s="5"/>
      <c r="AA399" s="11"/>
    </row>
    <row r="400" spans="2:27">
      <c r="B400" s="521" t="s">
        <v>463</v>
      </c>
      <c r="C400" s="824" t="s">
        <v>491</v>
      </c>
      <c r="D400" s="519" t="s">
        <v>515</v>
      </c>
      <c r="E400" s="711">
        <v>10.278</v>
      </c>
      <c r="F400" s="702">
        <v>12.365</v>
      </c>
      <c r="G400" s="2438">
        <v>17.824999999999999</v>
      </c>
      <c r="H400" s="1958">
        <v>223.697</v>
      </c>
      <c r="I400" s="571">
        <v>48</v>
      </c>
      <c r="J400" s="520" t="s">
        <v>869</v>
      </c>
      <c r="K400" s="6"/>
      <c r="O400" s="5"/>
      <c r="P400" s="127"/>
      <c r="Q400" s="11"/>
      <c r="R400" s="7"/>
      <c r="S400" s="15"/>
      <c r="T400" s="187"/>
      <c r="U400" s="187"/>
      <c r="V400" s="217"/>
      <c r="W400" s="218"/>
      <c r="X400" s="108"/>
      <c r="Y400" s="707"/>
      <c r="Z400" s="5"/>
      <c r="AA400" s="11"/>
    </row>
    <row r="401" spans="2:27">
      <c r="B401" s="99"/>
      <c r="C401" s="924" t="s">
        <v>494</v>
      </c>
      <c r="E401" s="2454">
        <v>0.61099999999999999</v>
      </c>
      <c r="F401" s="2455">
        <v>1.04</v>
      </c>
      <c r="G401" s="2450">
        <v>5.4930000000000003</v>
      </c>
      <c r="H401" s="2441">
        <v>32.225000000000001</v>
      </c>
      <c r="I401" s="1026"/>
      <c r="J401" s="1015" t="s">
        <v>804</v>
      </c>
      <c r="K401" s="6"/>
      <c r="O401" s="5"/>
      <c r="P401" s="127"/>
      <c r="Q401" s="11"/>
      <c r="R401" s="7"/>
      <c r="S401" s="15"/>
      <c r="T401" s="52"/>
      <c r="U401" s="52"/>
      <c r="V401" s="52"/>
      <c r="W401" s="113"/>
      <c r="X401" s="710"/>
      <c r="Y401" s="707"/>
      <c r="Z401" s="5"/>
      <c r="AA401" s="11"/>
    </row>
    <row r="402" spans="2:27" ht="15.75">
      <c r="B402" s="523" t="s">
        <v>12</v>
      </c>
      <c r="C402" s="925" t="s">
        <v>312</v>
      </c>
      <c r="D402" s="529">
        <v>200</v>
      </c>
      <c r="E402" s="2396">
        <v>6.5</v>
      </c>
      <c r="F402" s="395">
        <v>5.0999999999999996</v>
      </c>
      <c r="G402" s="395">
        <v>12.957000000000001</v>
      </c>
      <c r="H402" s="1273">
        <v>123.72799999999999</v>
      </c>
      <c r="I402" s="542">
        <v>88</v>
      </c>
      <c r="J402" s="520" t="s">
        <v>870</v>
      </c>
      <c r="K402" s="6"/>
      <c r="O402" s="5"/>
      <c r="P402" s="127"/>
      <c r="Q402" s="11"/>
      <c r="R402" s="7"/>
      <c r="S402" s="15"/>
      <c r="T402" s="52"/>
      <c r="U402" s="52"/>
      <c r="V402" s="52"/>
      <c r="W402" s="113"/>
      <c r="X402" s="710"/>
      <c r="Y402" s="707"/>
      <c r="Z402" s="5"/>
      <c r="AA402" s="11"/>
    </row>
    <row r="403" spans="2:27">
      <c r="B403" s="527" t="s">
        <v>252</v>
      </c>
      <c r="C403" s="925" t="s">
        <v>10</v>
      </c>
      <c r="D403" s="1380">
        <v>50</v>
      </c>
      <c r="E403" s="270">
        <v>2.63</v>
      </c>
      <c r="F403" s="390">
        <v>0.35</v>
      </c>
      <c r="G403" s="390">
        <v>20.399999999999999</v>
      </c>
      <c r="H403" s="1126">
        <v>95.27</v>
      </c>
      <c r="I403" s="530">
        <v>18</v>
      </c>
      <c r="J403" s="526" t="s">
        <v>9</v>
      </c>
      <c r="K403" s="6"/>
      <c r="O403" s="5"/>
      <c r="P403" s="127"/>
      <c r="Q403" s="11"/>
      <c r="R403" s="7"/>
      <c r="S403" s="15"/>
      <c r="T403" s="52"/>
      <c r="U403" s="52"/>
      <c r="V403" s="52"/>
      <c r="W403" s="113"/>
      <c r="X403" s="710"/>
      <c r="Y403" s="707"/>
      <c r="Z403" s="5"/>
      <c r="AA403" s="11"/>
    </row>
    <row r="404" spans="2:27">
      <c r="B404" s="527"/>
      <c r="C404" s="824" t="s">
        <v>643</v>
      </c>
      <c r="D404" s="519">
        <v>30</v>
      </c>
      <c r="E404" s="2396">
        <v>1.6950000000000001</v>
      </c>
      <c r="F404" s="390">
        <v>0.36</v>
      </c>
      <c r="G404" s="390">
        <v>12.56</v>
      </c>
      <c r="H404" s="1213">
        <v>60.26</v>
      </c>
      <c r="I404" s="530">
        <v>19</v>
      </c>
      <c r="J404" s="520" t="s">
        <v>9</v>
      </c>
      <c r="K404" s="6"/>
      <c r="O404" s="5"/>
      <c r="P404" s="127"/>
      <c r="Q404" s="11"/>
      <c r="R404" s="7"/>
      <c r="S404" s="15"/>
      <c r="T404" s="52"/>
      <c r="U404" s="186"/>
      <c r="V404" s="52"/>
      <c r="W404" s="113"/>
      <c r="X404" s="597"/>
      <c r="Y404" s="753"/>
      <c r="Z404" s="5"/>
      <c r="AA404" s="11"/>
    </row>
    <row r="405" spans="2:27" ht="15.75" thickBot="1">
      <c r="B405" s="100"/>
      <c r="C405" s="2516" t="s">
        <v>735</v>
      </c>
      <c r="D405" s="544">
        <v>110</v>
      </c>
      <c r="E405" s="388">
        <v>1.98</v>
      </c>
      <c r="F405" s="1233">
        <v>4.3289999999999997</v>
      </c>
      <c r="G405" s="1233">
        <v>18.913</v>
      </c>
      <c r="H405" s="1213">
        <v>122.533</v>
      </c>
      <c r="I405" s="719">
        <v>70</v>
      </c>
      <c r="J405" s="517" t="s">
        <v>728</v>
      </c>
      <c r="K405" s="6"/>
      <c r="O405" s="5"/>
      <c r="P405" s="127"/>
      <c r="Q405" s="627"/>
      <c r="R405" s="758"/>
      <c r="S405" s="14"/>
      <c r="T405" s="762"/>
      <c r="U405" s="763"/>
      <c r="V405" s="762"/>
      <c r="W405" s="763"/>
      <c r="X405" s="757"/>
      <c r="Y405" s="191"/>
      <c r="Z405" s="5"/>
      <c r="AA405" s="11"/>
    </row>
    <row r="406" spans="2:27">
      <c r="B406" s="533" t="s">
        <v>262</v>
      </c>
      <c r="C406" s="110"/>
      <c r="D406" s="209">
        <f>D399+D402+D403+D404+160+20+D405</f>
        <v>630</v>
      </c>
      <c r="E406" s="534">
        <f>SUM(E399:E405)</f>
        <v>25.393999999999998</v>
      </c>
      <c r="F406" s="1075">
        <f>SUM(F399:F405)</f>
        <v>23.643999999999998</v>
      </c>
      <c r="G406" s="536">
        <f>SUM(G399:G405)</f>
        <v>91.647999999999996</v>
      </c>
      <c r="H406" s="2507">
        <f>SUM(H399:H405)</f>
        <v>679.81299999999999</v>
      </c>
      <c r="I406" s="1384" t="s">
        <v>449</v>
      </c>
      <c r="J406" s="967" t="s">
        <v>259</v>
      </c>
      <c r="K406" s="6"/>
      <c r="O406" s="5"/>
      <c r="P406" s="127"/>
      <c r="Q406" s="15"/>
      <c r="R406" s="758"/>
      <c r="S406" s="14"/>
      <c r="T406" s="11"/>
      <c r="U406" s="11"/>
      <c r="V406" s="11"/>
      <c r="W406" s="11"/>
      <c r="X406" s="736"/>
      <c r="Y406" s="209"/>
      <c r="Z406" s="5"/>
      <c r="AA406" s="11"/>
    </row>
    <row r="407" spans="2:27">
      <c r="B407" s="1197"/>
      <c r="C407" s="2159" t="s">
        <v>11</v>
      </c>
      <c r="D407" s="2123">
        <v>0.25</v>
      </c>
      <c r="E407" s="2166">
        <v>22.5</v>
      </c>
      <c r="F407" s="2167">
        <v>23</v>
      </c>
      <c r="G407" s="2168">
        <v>95.75</v>
      </c>
      <c r="H407" s="2169">
        <v>680</v>
      </c>
      <c r="I407" s="2182">
        <f>H407-H406</f>
        <v>0.18700000000001182</v>
      </c>
      <c r="J407" s="2073" t="s">
        <v>658</v>
      </c>
      <c r="K407" s="6"/>
      <c r="O407" s="5"/>
      <c r="P407" s="127"/>
      <c r="Q407" s="11"/>
      <c r="R407" s="759"/>
      <c r="S407" s="11"/>
      <c r="T407" s="760"/>
      <c r="U407" s="760"/>
      <c r="V407" s="761"/>
      <c r="W407" s="761"/>
      <c r="X407" s="736"/>
      <c r="Y407" s="5"/>
      <c r="Z407" s="5"/>
      <c r="AA407" s="11"/>
    </row>
    <row r="408" spans="2:27" ht="15.75" thickBot="1">
      <c r="B408" s="292"/>
      <c r="C408" s="1176" t="s">
        <v>654</v>
      </c>
      <c r="D408" s="2142"/>
      <c r="E408" s="2494">
        <f>(E406*100/E428)-25</f>
        <v>3.2155555555555502</v>
      </c>
      <c r="F408" s="556">
        <f t="shared" ref="F408:H408" si="29">(F406*100/F428)-25</f>
        <v>0.69999999999999574</v>
      </c>
      <c r="G408" s="556">
        <f t="shared" si="29"/>
        <v>-1.0710182767624055</v>
      </c>
      <c r="H408" s="2495">
        <f t="shared" si="29"/>
        <v>-6.8749999999972999E-3</v>
      </c>
      <c r="I408" s="2143"/>
      <c r="J408" s="2144"/>
      <c r="O408" s="5"/>
      <c r="P408" s="127"/>
      <c r="Q408" s="11"/>
      <c r="R408" s="11"/>
      <c r="S408" s="5"/>
      <c r="T408" s="737"/>
      <c r="U408" s="737"/>
      <c r="V408" s="737"/>
      <c r="W408" s="5"/>
      <c r="X408" s="5"/>
      <c r="Y408" s="5"/>
      <c r="Z408" s="5"/>
      <c r="AA408" s="11"/>
    </row>
    <row r="409" spans="2:27">
      <c r="B409" s="104"/>
      <c r="C409" s="1551" t="s">
        <v>141</v>
      </c>
      <c r="D409" s="104"/>
      <c r="E409" s="5"/>
      <c r="F409" s="539"/>
      <c r="G409" s="539"/>
      <c r="H409" s="539"/>
      <c r="I409" s="541"/>
      <c r="J409" s="541"/>
      <c r="K409" s="6"/>
      <c r="O409" s="143"/>
      <c r="P409" s="127"/>
      <c r="Q409" s="11"/>
      <c r="R409" s="11"/>
      <c r="S409" s="5"/>
      <c r="T409" s="5"/>
      <c r="U409" s="5"/>
      <c r="V409" s="5"/>
      <c r="W409" s="5"/>
      <c r="X409" s="5"/>
      <c r="Y409" s="5"/>
      <c r="Z409" s="5"/>
      <c r="AA409" s="11"/>
    </row>
    <row r="410" spans="2:27">
      <c r="B410" s="99"/>
      <c r="C410" s="432" t="s">
        <v>810</v>
      </c>
      <c r="D410" s="529">
        <v>60</v>
      </c>
      <c r="E410" s="270">
        <v>0.9</v>
      </c>
      <c r="F410" s="390">
        <v>7.4999999999999997E-2</v>
      </c>
      <c r="G410" s="390">
        <v>5.1749999999999998</v>
      </c>
      <c r="H410" s="1121">
        <v>25.2</v>
      </c>
      <c r="I410" s="525">
        <v>10</v>
      </c>
      <c r="J410" s="618" t="s">
        <v>809</v>
      </c>
      <c r="K410" s="6"/>
      <c r="O410" s="143"/>
      <c r="P410" s="127"/>
      <c r="Q410" s="11"/>
      <c r="R410" s="627"/>
      <c r="S410" s="11"/>
      <c r="T410" s="11"/>
      <c r="U410" s="11"/>
      <c r="V410" s="5"/>
      <c r="W410" s="5"/>
      <c r="X410" s="11"/>
      <c r="Y410" s="11"/>
      <c r="Z410" s="5"/>
      <c r="AA410" s="11"/>
    </row>
    <row r="411" spans="2:27">
      <c r="B411" s="99"/>
      <c r="C411" s="824" t="s">
        <v>339</v>
      </c>
      <c r="D411" s="294">
        <v>250</v>
      </c>
      <c r="E411" s="2408">
        <v>2.0129999999999999</v>
      </c>
      <c r="F411" s="1576">
        <v>5.0869999999999997</v>
      </c>
      <c r="G411" s="1576">
        <v>31.097000000000001</v>
      </c>
      <c r="H411" s="1126">
        <v>178.22300000000001</v>
      </c>
      <c r="I411" s="732">
        <v>24</v>
      </c>
      <c r="J411" s="517" t="s">
        <v>871</v>
      </c>
      <c r="K411" s="6"/>
      <c r="O411" s="400"/>
      <c r="P411" s="127"/>
      <c r="Q411" s="11"/>
      <c r="R411" s="27"/>
      <c r="S411" s="5"/>
      <c r="T411" s="11"/>
      <c r="U411" s="11"/>
      <c r="V411" s="27"/>
      <c r="W411" s="27"/>
      <c r="X411" s="19"/>
      <c r="Y411" s="19"/>
      <c r="Z411" s="5"/>
      <c r="AA411" s="11"/>
    </row>
    <row r="412" spans="2:27" ht="15.75">
      <c r="B412" s="518" t="s">
        <v>244</v>
      </c>
      <c r="C412" s="925" t="s">
        <v>223</v>
      </c>
      <c r="D412" s="1380">
        <v>180</v>
      </c>
      <c r="E412" s="2408">
        <v>7.9509999999999996</v>
      </c>
      <c r="F412" s="2422">
        <v>13.37</v>
      </c>
      <c r="G412" s="1576">
        <v>26.565000000000001</v>
      </c>
      <c r="H412" s="1958">
        <v>258.39400000000001</v>
      </c>
      <c r="I412" s="525">
        <v>43</v>
      </c>
      <c r="J412" s="526" t="s">
        <v>807</v>
      </c>
      <c r="K412" s="6"/>
      <c r="O412" s="5"/>
      <c r="P412" s="127"/>
      <c r="Q412" s="29"/>
      <c r="R412" s="19"/>
      <c r="S412" s="11"/>
      <c r="T412" s="29"/>
      <c r="U412" s="11"/>
      <c r="V412" s="3"/>
      <c r="W412" s="19"/>
      <c r="X412" s="19"/>
      <c r="Y412" s="779"/>
      <c r="Z412" s="5"/>
      <c r="AA412" s="11"/>
    </row>
    <row r="413" spans="2:27" ht="15.75" customHeight="1">
      <c r="B413" s="521" t="s">
        <v>463</v>
      </c>
      <c r="C413" s="1574" t="s">
        <v>432</v>
      </c>
      <c r="D413" s="1380">
        <v>100</v>
      </c>
      <c r="E413" s="1019">
        <v>14.25</v>
      </c>
      <c r="F413" s="1576">
        <v>11.662000000000001</v>
      </c>
      <c r="G413" s="1576">
        <v>14.801</v>
      </c>
      <c r="H413" s="1958">
        <v>221.16200000000001</v>
      </c>
      <c r="I413" s="525">
        <v>54</v>
      </c>
      <c r="J413" s="526" t="s">
        <v>808</v>
      </c>
      <c r="K413" s="31"/>
      <c r="O413" s="5"/>
      <c r="P413" s="127"/>
      <c r="Q413" s="11"/>
      <c r="R413" s="11"/>
      <c r="S413" s="780"/>
      <c r="T413" s="11"/>
      <c r="U413" s="11"/>
      <c r="V413" s="5"/>
      <c r="W413" s="27"/>
      <c r="X413" s="19"/>
      <c r="Y413" s="19"/>
      <c r="Z413" s="5"/>
      <c r="AA413" s="11"/>
    </row>
    <row r="414" spans="2:27" ht="15.75">
      <c r="B414" s="523" t="s">
        <v>12</v>
      </c>
      <c r="C414" s="925" t="s">
        <v>555</v>
      </c>
      <c r="D414" s="1380">
        <v>200</v>
      </c>
      <c r="E414" s="1473">
        <v>1</v>
      </c>
      <c r="F414" s="2756">
        <v>0</v>
      </c>
      <c r="G414" s="2756">
        <v>15.81</v>
      </c>
      <c r="H414" s="1126">
        <v>67.239999999999995</v>
      </c>
      <c r="I414" s="1550">
        <v>72</v>
      </c>
      <c r="J414" s="526" t="s">
        <v>856</v>
      </c>
      <c r="O414" s="5"/>
      <c r="P414" s="127"/>
      <c r="Q414" s="741"/>
      <c r="R414" s="11"/>
      <c r="S414" s="742"/>
      <c r="T414" s="27"/>
      <c r="U414" s="27"/>
      <c r="V414" s="27"/>
      <c r="W414" s="742"/>
      <c r="X414" s="742"/>
      <c r="Y414" s="743"/>
      <c r="Z414" s="1"/>
    </row>
    <row r="415" spans="2:27">
      <c r="B415" s="527" t="s">
        <v>252</v>
      </c>
      <c r="C415" s="1017" t="s">
        <v>10</v>
      </c>
      <c r="D415" s="1380">
        <v>70</v>
      </c>
      <c r="E415" s="2408">
        <v>3.6880000000000002</v>
      </c>
      <c r="F415" s="1576">
        <v>0.49</v>
      </c>
      <c r="G415" s="1576">
        <v>26.56</v>
      </c>
      <c r="H415" s="1126">
        <v>125.402</v>
      </c>
      <c r="I415" s="530">
        <v>18</v>
      </c>
      <c r="J415" s="526" t="s">
        <v>9</v>
      </c>
      <c r="K415" s="6"/>
      <c r="O415" s="5"/>
      <c r="P415" s="127"/>
      <c r="Q415" s="788"/>
      <c r="R415" s="24"/>
      <c r="S415" s="744"/>
      <c r="T415" s="745"/>
      <c r="U415" s="745"/>
      <c r="V415" s="745"/>
      <c r="W415" s="744"/>
      <c r="X415" s="746"/>
      <c r="Y415" s="747"/>
      <c r="Z415" s="1"/>
    </row>
    <row r="416" spans="2:27" ht="15.75" thickBot="1">
      <c r="B416" s="100"/>
      <c r="C416" s="1393" t="s">
        <v>643</v>
      </c>
      <c r="D416" s="1482">
        <v>40</v>
      </c>
      <c r="E416" s="396">
        <v>2.2599999999999998</v>
      </c>
      <c r="F416" s="398">
        <v>0.48</v>
      </c>
      <c r="G416" s="398">
        <v>16.739999999999998</v>
      </c>
      <c r="H416" s="1603">
        <v>80.319999999999993</v>
      </c>
      <c r="I416" s="530">
        <v>19</v>
      </c>
      <c r="J416" s="520" t="s">
        <v>9</v>
      </c>
      <c r="K416" s="6"/>
      <c r="O416" s="5"/>
      <c r="P416" s="127"/>
      <c r="Q416" s="7"/>
      <c r="R416" s="15"/>
      <c r="S416" s="52"/>
      <c r="T416" s="52"/>
      <c r="U416" s="52"/>
      <c r="V416" s="786"/>
      <c r="W416" s="710"/>
      <c r="X416" s="707"/>
      <c r="Y416" s="747"/>
      <c r="Z416" s="1"/>
    </row>
    <row r="417" spans="2:26">
      <c r="B417" s="533" t="s">
        <v>247</v>
      </c>
      <c r="C417" s="1567"/>
      <c r="D417" s="209">
        <f>SUM(D410:D416)</f>
        <v>900</v>
      </c>
      <c r="E417" s="545">
        <f>SUM(E410:E416)</f>
        <v>32.061999999999998</v>
      </c>
      <c r="F417" s="1075">
        <f>SUM(F410:F416)</f>
        <v>31.164000000000001</v>
      </c>
      <c r="G417" s="546">
        <f>SUM(G410:G416)</f>
        <v>136.74800000000002</v>
      </c>
      <c r="H417" s="2507">
        <f>SUM(H410:H416)</f>
        <v>955.94100000000003</v>
      </c>
      <c r="I417" s="1384" t="s">
        <v>449</v>
      </c>
      <c r="J417" s="967" t="s">
        <v>259</v>
      </c>
      <c r="K417" s="6"/>
      <c r="O417" s="5"/>
      <c r="P417" s="127"/>
      <c r="Q417" s="988"/>
      <c r="R417" s="15"/>
      <c r="S417" s="52"/>
      <c r="T417" s="52"/>
      <c r="U417" s="52"/>
      <c r="V417" s="796"/>
      <c r="W417" s="797"/>
      <c r="X417" s="707"/>
      <c r="Y417" s="749"/>
      <c r="Z417" s="1"/>
    </row>
    <row r="418" spans="2:26">
      <c r="B418" s="487"/>
      <c r="C418" s="2145" t="s">
        <v>11</v>
      </c>
      <c r="D418" s="2150">
        <v>0.35</v>
      </c>
      <c r="E418" s="2166">
        <v>31.5</v>
      </c>
      <c r="F418" s="2167">
        <v>32.200000000000003</v>
      </c>
      <c r="G418" s="2168">
        <v>134.05000000000001</v>
      </c>
      <c r="H418" s="2169">
        <v>952</v>
      </c>
      <c r="I418" s="2182">
        <f>H418-H417</f>
        <v>-3.9410000000000309</v>
      </c>
      <c r="J418" s="2073" t="s">
        <v>658</v>
      </c>
      <c r="K418" s="6"/>
      <c r="O418" s="5"/>
      <c r="P418" s="127"/>
      <c r="Q418" s="7"/>
      <c r="R418" s="15"/>
      <c r="S418" s="52"/>
      <c r="T418" s="52"/>
      <c r="U418" s="52"/>
      <c r="V418" s="796"/>
      <c r="W418" s="710"/>
      <c r="X418" s="753"/>
      <c r="Y418" s="707"/>
      <c r="Z418" s="1"/>
    </row>
    <row r="419" spans="2:26" ht="15.75" thickBot="1">
      <c r="B419" s="292"/>
      <c r="C419" s="1176" t="s">
        <v>654</v>
      </c>
      <c r="D419" s="2142"/>
      <c r="E419" s="2494">
        <f>(E417*100/E428)-35</f>
        <v>0.62444444444444258</v>
      </c>
      <c r="F419" s="556">
        <f t="shared" ref="F419:H419" si="30">(F417*100/F428)-35</f>
        <v>-1.1260869565217391</v>
      </c>
      <c r="G419" s="556">
        <f t="shared" si="30"/>
        <v>0.70443864229765296</v>
      </c>
      <c r="H419" s="2495">
        <f t="shared" si="30"/>
        <v>0.14488970588235617</v>
      </c>
      <c r="I419" s="2143"/>
      <c r="J419" s="2144"/>
      <c r="K419" s="6"/>
      <c r="O419" s="113"/>
      <c r="P419" s="127"/>
      <c r="Q419" s="7"/>
      <c r="R419" s="15"/>
      <c r="S419" s="52"/>
      <c r="T419" s="52"/>
      <c r="U419" s="52"/>
      <c r="V419" s="796"/>
      <c r="W419" s="797"/>
      <c r="X419" s="707"/>
      <c r="Y419" s="707"/>
      <c r="Z419" s="1"/>
    </row>
    <row r="420" spans="2:26">
      <c r="B420" s="104"/>
      <c r="C420" s="1568" t="s">
        <v>303</v>
      </c>
      <c r="D420" s="104"/>
      <c r="E420" s="5"/>
      <c r="F420" s="798"/>
      <c r="G420" s="798"/>
      <c r="H420" s="798"/>
      <c r="I420" s="541"/>
      <c r="J420" s="541"/>
      <c r="O420" s="5"/>
      <c r="P420" s="190"/>
      <c r="Q420" s="7"/>
      <c r="R420" s="115"/>
      <c r="S420" s="781"/>
      <c r="T420" s="782"/>
      <c r="U420" s="781"/>
      <c r="V420" s="796"/>
      <c r="W420" s="797"/>
      <c r="X420" s="707"/>
      <c r="Y420" s="752"/>
      <c r="Z420" s="1"/>
    </row>
    <row r="421" spans="2:26">
      <c r="B421" s="99"/>
      <c r="C421" s="925" t="s">
        <v>312</v>
      </c>
      <c r="D421" s="529">
        <v>200</v>
      </c>
      <c r="E421" s="2396">
        <v>6.25</v>
      </c>
      <c r="F421" s="395">
        <v>5.01</v>
      </c>
      <c r="G421" s="395">
        <v>12.4</v>
      </c>
      <c r="H421" s="1121">
        <v>130.34</v>
      </c>
      <c r="I421" s="542">
        <v>89</v>
      </c>
      <c r="J421" s="517" t="s">
        <v>872</v>
      </c>
      <c r="K421" s="6"/>
      <c r="O421" s="113"/>
      <c r="P421" s="127"/>
      <c r="Q421" s="122"/>
      <c r="R421" s="15"/>
      <c r="S421" s="52"/>
      <c r="T421" s="52"/>
      <c r="U421" s="52"/>
      <c r="V421" s="796"/>
      <c r="W421" s="797"/>
      <c r="X421" s="707"/>
      <c r="Y421" s="707"/>
      <c r="Z421" s="1"/>
    </row>
    <row r="422" spans="2:26" ht="15.75" thickBot="1">
      <c r="B422" s="99"/>
      <c r="C422" s="1393" t="s">
        <v>417</v>
      </c>
      <c r="D422" s="544" t="s">
        <v>634</v>
      </c>
      <c r="E422" s="2432">
        <v>4.335</v>
      </c>
      <c r="F422" s="397">
        <v>4.8319999999999999</v>
      </c>
      <c r="G422" s="2432">
        <v>24.239000000000001</v>
      </c>
      <c r="H422" s="1126">
        <v>136.77799999999999</v>
      </c>
      <c r="I422" s="822">
        <v>37</v>
      </c>
      <c r="J422" s="1147" t="s">
        <v>912</v>
      </c>
      <c r="K422" s="6"/>
      <c r="O422" s="5"/>
      <c r="P422" s="127"/>
      <c r="Q422" s="704"/>
      <c r="R422" s="15"/>
      <c r="S422" s="187"/>
      <c r="T422" s="708"/>
      <c r="U422" s="187"/>
      <c r="V422" s="796"/>
      <c r="W422" s="797"/>
      <c r="X422" s="707"/>
      <c r="Y422" s="753"/>
      <c r="Z422" s="1"/>
    </row>
    <row r="423" spans="2:26">
      <c r="B423" s="533" t="s">
        <v>330</v>
      </c>
      <c r="C423" s="438"/>
      <c r="D423" s="548">
        <f>D421+155+25</f>
        <v>380</v>
      </c>
      <c r="E423" s="545">
        <f>SUM(E421:E422)</f>
        <v>10.585000000000001</v>
      </c>
      <c r="F423" s="535">
        <f>SUM(F421:F422)</f>
        <v>9.8419999999999987</v>
      </c>
      <c r="G423" s="546">
        <f>SUM(G421:G422)</f>
        <v>36.639000000000003</v>
      </c>
      <c r="H423" s="734">
        <f>SUM(H421:H422)</f>
        <v>267.11799999999999</v>
      </c>
      <c r="I423" s="1171" t="s">
        <v>449</v>
      </c>
      <c r="J423" s="967" t="s">
        <v>259</v>
      </c>
      <c r="K423" s="31"/>
      <c r="O423" s="2081"/>
      <c r="P423" s="127"/>
      <c r="Q423" s="11"/>
      <c r="Y423" s="191"/>
      <c r="Z423" s="1"/>
    </row>
    <row r="424" spans="2:26">
      <c r="B424" s="1197"/>
      <c r="C424" s="2159" t="s">
        <v>11</v>
      </c>
      <c r="D424" s="2123">
        <v>0.1</v>
      </c>
      <c r="E424" s="2166">
        <v>9</v>
      </c>
      <c r="F424" s="2167">
        <v>9.1999999999999993</v>
      </c>
      <c r="G424" s="2168">
        <v>38.299999999999997</v>
      </c>
      <c r="H424" s="2170">
        <v>272</v>
      </c>
      <c r="I424" s="2509">
        <f>H424-H423</f>
        <v>4.882000000000005</v>
      </c>
      <c r="J424" s="2073" t="s">
        <v>658</v>
      </c>
      <c r="O424" s="2081"/>
      <c r="P424" s="127"/>
      <c r="Q424" s="11"/>
      <c r="Y424" s="209"/>
      <c r="Z424" s="1"/>
    </row>
    <row r="425" spans="2:26" ht="15.75" thickBot="1">
      <c r="B425" s="292"/>
      <c r="C425" s="1176" t="s">
        <v>654</v>
      </c>
      <c r="D425" s="2142"/>
      <c r="E425" s="2494">
        <f>(E423*100/E428)-10</f>
        <v>1.7611111111111111</v>
      </c>
      <c r="F425" s="556">
        <f t="shared" ref="F425" si="31">(F423*100/F428)-10</f>
        <v>0.69782608695651938</v>
      </c>
      <c r="G425" s="556">
        <f>(G423*100/G428)-10</f>
        <v>-0.43368146214099212</v>
      </c>
      <c r="H425" s="2495">
        <f>(H423*100/H428)-10</f>
        <v>-0.17948529411764724</v>
      </c>
      <c r="I425" s="2143"/>
      <c r="J425" s="2144"/>
      <c r="K425" s="6"/>
      <c r="O425" s="218"/>
      <c r="P425" s="132"/>
      <c r="Q425" s="11"/>
      <c r="Y425" s="5"/>
      <c r="Z425" s="1"/>
    </row>
    <row r="426" spans="2:26" ht="15.75" thickBot="1">
      <c r="B426" s="11"/>
      <c r="C426" s="11"/>
      <c r="D426" s="5"/>
      <c r="E426" s="5"/>
      <c r="F426" s="5"/>
      <c r="G426" s="5"/>
      <c r="H426" s="5"/>
      <c r="I426" s="5"/>
      <c r="J426" s="5"/>
      <c r="K426" s="6"/>
      <c r="O426" s="5"/>
      <c r="P426" s="132"/>
      <c r="Q426" s="11"/>
      <c r="Y426" s="707"/>
      <c r="Z426" s="1"/>
    </row>
    <row r="427" spans="2:26" ht="15.75">
      <c r="B427" s="2124"/>
      <c r="C427" s="2125"/>
      <c r="D427" s="2126"/>
      <c r="E427" s="2127" t="s">
        <v>6</v>
      </c>
      <c r="F427" s="2128" t="s">
        <v>7</v>
      </c>
      <c r="G427" s="2128" t="s">
        <v>8</v>
      </c>
      <c r="H427" s="2129" t="s">
        <v>673</v>
      </c>
      <c r="I427" s="2130"/>
      <c r="J427" s="2126"/>
      <c r="K427" s="6"/>
      <c r="O427" s="5"/>
      <c r="P427" s="127"/>
      <c r="Q427" s="11"/>
      <c r="Y427" s="753"/>
      <c r="Z427" s="1"/>
    </row>
    <row r="428" spans="2:26" ht="15.75" thickBot="1">
      <c r="B428" s="2131"/>
      <c r="C428" s="2132" t="s">
        <v>674</v>
      </c>
      <c r="D428" s="2133">
        <v>1</v>
      </c>
      <c r="E428" s="2134">
        <v>90</v>
      </c>
      <c r="F428" s="2135">
        <v>92</v>
      </c>
      <c r="G428" s="2136">
        <v>383</v>
      </c>
      <c r="H428" s="2137">
        <v>2720</v>
      </c>
      <c r="I428" s="2138" t="s">
        <v>675</v>
      </c>
      <c r="J428" s="2139"/>
      <c r="K428" s="31"/>
      <c r="O428" s="5"/>
      <c r="P428" s="127"/>
      <c r="Q428" s="11"/>
      <c r="Y428" s="707"/>
      <c r="Z428" s="1"/>
    </row>
    <row r="429" spans="2:26" ht="15.75" thickBot="1">
      <c r="O429" s="5"/>
      <c r="P429" s="127"/>
      <c r="Q429" s="7"/>
      <c r="R429" s="15"/>
      <c r="S429" s="52"/>
      <c r="T429" s="781"/>
      <c r="U429" s="781"/>
      <c r="V429" s="796"/>
      <c r="W429" s="597"/>
      <c r="X429" s="707"/>
      <c r="Y429" s="707"/>
      <c r="Z429" s="1"/>
    </row>
    <row r="430" spans="2:26" ht="409.6">
      <c r="B430" s="968"/>
      <c r="C430" s="43" t="s">
        <v>448</v>
      </c>
      <c r="D430" s="44"/>
      <c r="E430" s="176">
        <f>E406+E417</f>
        <v>57.455999999999996</v>
      </c>
      <c r="F430" s="298">
        <f>F406+F417</f>
        <v>54.808</v>
      </c>
      <c r="G430" s="298">
        <f>G406+G417</f>
        <v>228.39600000000002</v>
      </c>
      <c r="H430" s="969">
        <f>H406+H417</f>
        <v>1635.7539999999999</v>
      </c>
      <c r="I430" s="1171" t="s">
        <v>449</v>
      </c>
      <c r="J430" s="967" t="s">
        <v>259</v>
      </c>
      <c r="O430" s="5"/>
      <c r="P430" s="127"/>
      <c r="Q430" s="7"/>
      <c r="R430" s="15"/>
      <c r="S430" s="187"/>
      <c r="T430" s="187"/>
      <c r="U430" s="187"/>
      <c r="V430" s="796"/>
      <c r="W430" s="710"/>
      <c r="X430" s="707"/>
      <c r="Y430" s="707"/>
      <c r="Z430" s="1"/>
    </row>
    <row r="431" spans="2:26" ht="409.6">
      <c r="B431" s="487"/>
      <c r="C431" s="1206" t="s">
        <v>11</v>
      </c>
      <c r="D431" s="2123">
        <v>0.6</v>
      </c>
      <c r="E431" s="2171">
        <v>54</v>
      </c>
      <c r="F431" s="2172">
        <v>55.2</v>
      </c>
      <c r="G431" s="2173">
        <v>229.8</v>
      </c>
      <c r="H431" s="2174">
        <v>1632</v>
      </c>
      <c r="I431" s="2181">
        <f>H431-H430</f>
        <v>-3.7539999999999054</v>
      </c>
      <c r="J431" s="2073" t="s">
        <v>658</v>
      </c>
      <c r="K431" s="6"/>
      <c r="O431" s="5"/>
      <c r="P431" s="127"/>
      <c r="Q431" s="7"/>
      <c r="R431" s="15"/>
      <c r="S431" s="52"/>
      <c r="T431" s="186"/>
      <c r="U431" s="52"/>
      <c r="V431" s="796"/>
      <c r="W431" s="4"/>
      <c r="X431" s="753"/>
      <c r="Y431" s="707"/>
      <c r="Z431" s="1"/>
    </row>
    <row r="432" spans="2:26" ht="15.75" thickBot="1">
      <c r="B432" s="292"/>
      <c r="C432" s="1176" t="s">
        <v>654</v>
      </c>
      <c r="D432" s="2142"/>
      <c r="E432" s="2494">
        <f>(E430*100/E428)-60</f>
        <v>3.8399999999999963</v>
      </c>
      <c r="F432" s="556">
        <f t="shared" ref="F432" si="32">(F430*100/F428)-60</f>
        <v>-0.42608695652173623</v>
      </c>
      <c r="G432" s="556">
        <f>(G430*100/G428)-60</f>
        <v>-0.36657963446474895</v>
      </c>
      <c r="H432" s="2495">
        <f>(H430*100/H428)-60</f>
        <v>0.13801470588234821</v>
      </c>
      <c r="I432" s="2143"/>
      <c r="J432" s="2144"/>
      <c r="K432" s="6"/>
      <c r="O432" s="5"/>
      <c r="P432" s="127"/>
      <c r="Q432" s="7"/>
      <c r="R432" s="15"/>
      <c r="S432" s="52"/>
      <c r="T432" s="186"/>
      <c r="U432" s="52"/>
      <c r="V432" s="796"/>
      <c r="W432" s="710"/>
      <c r="X432" s="707"/>
      <c r="Y432" s="707"/>
      <c r="Z432" s="1"/>
    </row>
    <row r="433" spans="2:26" ht="15.75" thickBot="1">
      <c r="K433" s="6"/>
      <c r="O433" s="5"/>
      <c r="P433" s="127"/>
      <c r="Q433" s="11"/>
      <c r="R433" s="7"/>
      <c r="S433" s="15"/>
      <c r="T433" s="52"/>
      <c r="U433" s="52"/>
      <c r="V433" s="52"/>
      <c r="W433" s="113"/>
      <c r="X433" s="710"/>
      <c r="Y433" s="707"/>
      <c r="Z433" s="1"/>
    </row>
    <row r="434" spans="2:26" ht="409.6">
      <c r="B434" s="968"/>
      <c r="C434" s="43" t="s">
        <v>447</v>
      </c>
      <c r="D434" s="44"/>
      <c r="E434" s="176">
        <f>E417+E423</f>
        <v>42.646999999999998</v>
      </c>
      <c r="F434" s="298">
        <f>F417+F423</f>
        <v>41.006</v>
      </c>
      <c r="G434" s="298">
        <f>G417+G423</f>
        <v>173.38700000000003</v>
      </c>
      <c r="H434" s="969">
        <f>H417+H423</f>
        <v>1223.059</v>
      </c>
      <c r="I434" s="1171" t="s">
        <v>449</v>
      </c>
      <c r="J434" s="967" t="s">
        <v>259</v>
      </c>
      <c r="K434" s="6"/>
      <c r="O434" s="5"/>
      <c r="P434" s="127"/>
      <c r="Q434" s="630"/>
      <c r="R434" s="438"/>
      <c r="S434" s="121"/>
      <c r="T434" s="774"/>
      <c r="U434" s="775"/>
      <c r="V434" s="774"/>
      <c r="W434" s="775"/>
      <c r="X434" s="253"/>
      <c r="Y434" s="266"/>
      <c r="Z434" s="143"/>
    </row>
    <row r="435" spans="2:26" ht="409.6">
      <c r="B435" s="487"/>
      <c r="C435" s="1206" t="s">
        <v>11</v>
      </c>
      <c r="D435" s="2123">
        <v>0.45</v>
      </c>
      <c r="E435" s="2166">
        <v>40.5</v>
      </c>
      <c r="F435" s="2167">
        <v>41.4</v>
      </c>
      <c r="G435" s="2168">
        <v>172.35</v>
      </c>
      <c r="H435" s="2169">
        <v>1224</v>
      </c>
      <c r="I435" s="2182">
        <f>H435-H434</f>
        <v>0.94100000000003092</v>
      </c>
      <c r="J435" s="2073" t="s">
        <v>658</v>
      </c>
      <c r="K435" s="6"/>
      <c r="O435" s="5"/>
      <c r="P435" s="127"/>
      <c r="Q435" s="118"/>
      <c r="R435" s="438"/>
      <c r="S435" s="121"/>
      <c r="T435" s="127"/>
      <c r="U435" s="127"/>
      <c r="V435" s="127"/>
      <c r="W435" s="127"/>
      <c r="X435" s="263"/>
      <c r="Y435" s="215"/>
      <c r="Z435" s="143"/>
    </row>
    <row r="436" spans="2:26" ht="15.75" thickBot="1">
      <c r="B436" s="292"/>
      <c r="C436" s="1176" t="s">
        <v>654</v>
      </c>
      <c r="D436" s="2142"/>
      <c r="E436" s="2494">
        <f>(E434*100/E428)-45</f>
        <v>2.3855555555555554</v>
      </c>
      <c r="F436" s="556">
        <f t="shared" ref="F436:G436" si="33">(F434*100/F428)-45</f>
        <v>-0.42826086956521436</v>
      </c>
      <c r="G436" s="556">
        <f t="shared" si="33"/>
        <v>0.2707571801566715</v>
      </c>
      <c r="H436" s="2495">
        <f>(H434*100/H428)-45</f>
        <v>-3.459558823529818E-2</v>
      </c>
      <c r="I436" s="2143"/>
      <c r="J436" s="2144"/>
      <c r="K436" s="6"/>
      <c r="O436" s="5"/>
      <c r="P436" s="127"/>
      <c r="Q436" s="127"/>
      <c r="R436" s="441"/>
      <c r="S436" s="127"/>
      <c r="T436" s="443"/>
      <c r="U436" s="443"/>
      <c r="V436" s="443"/>
      <c r="W436" s="443"/>
      <c r="X436" s="263"/>
      <c r="Y436" s="143"/>
      <c r="Z436" s="143"/>
    </row>
    <row r="437" spans="2:26" ht="15.75" thickBot="1">
      <c r="K437" s="6"/>
      <c r="O437" s="5"/>
      <c r="P437" s="127"/>
      <c r="Q437" s="127"/>
      <c r="R437" s="127"/>
      <c r="S437" s="143"/>
      <c r="T437" s="143"/>
      <c r="U437" s="143"/>
      <c r="V437" s="143"/>
      <c r="W437" s="143"/>
      <c r="X437" s="143"/>
      <c r="Y437" s="143"/>
      <c r="Z437" s="143"/>
    </row>
    <row r="438" spans="2:26" ht="409.6">
      <c r="B438" s="968"/>
      <c r="C438" s="43" t="s">
        <v>331</v>
      </c>
      <c r="D438" s="44"/>
      <c r="E438" s="1394">
        <f>E406+E417+E423</f>
        <v>68.040999999999997</v>
      </c>
      <c r="F438" s="111">
        <f>F406+F417+F423</f>
        <v>64.650000000000006</v>
      </c>
      <c r="G438" s="111">
        <f>G406+G417+G423</f>
        <v>265.03500000000003</v>
      </c>
      <c r="H438" s="299">
        <f>H406+H417+H423</f>
        <v>1902.8719999999998</v>
      </c>
      <c r="I438" s="1171" t="s">
        <v>449</v>
      </c>
      <c r="J438" s="967" t="s">
        <v>259</v>
      </c>
      <c r="O438" s="5"/>
      <c r="P438" s="137"/>
      <c r="Q438" s="127"/>
      <c r="R438" s="127"/>
      <c r="S438" s="143"/>
      <c r="T438" s="143"/>
      <c r="U438" s="143"/>
      <c r="V438" s="143"/>
      <c r="W438" s="143"/>
      <c r="X438" s="143"/>
      <c r="Y438" s="143"/>
      <c r="Z438" s="143"/>
    </row>
    <row r="439" spans="2:26" ht="409.6">
      <c r="B439" s="487"/>
      <c r="C439" s="1206" t="s">
        <v>11</v>
      </c>
      <c r="D439" s="2123">
        <v>0.7</v>
      </c>
      <c r="E439" s="2166">
        <v>63</v>
      </c>
      <c r="F439" s="2167">
        <v>64.400000000000006</v>
      </c>
      <c r="G439" s="2168">
        <v>268.10000000000002</v>
      </c>
      <c r="H439" s="2169">
        <v>1904</v>
      </c>
      <c r="I439" s="2509">
        <f>H439-H438</f>
        <v>1.1280000000001564</v>
      </c>
      <c r="J439" s="2073" t="s">
        <v>658</v>
      </c>
      <c r="K439" s="6"/>
      <c r="O439" s="5"/>
      <c r="P439" s="214"/>
      <c r="Q439" s="764"/>
      <c r="R439" s="127"/>
      <c r="S439" s="765"/>
      <c r="T439" s="223"/>
      <c r="U439" s="223"/>
      <c r="V439" s="223"/>
      <c r="W439" s="765"/>
      <c r="X439" s="765"/>
      <c r="Y439" s="766"/>
      <c r="Z439" s="143"/>
    </row>
    <row r="440" spans="2:26" ht="15.75" thickBot="1">
      <c r="B440" s="292"/>
      <c r="C440" s="1176" t="s">
        <v>654</v>
      </c>
      <c r="D440" s="2142"/>
      <c r="E440" s="2494">
        <f>(E438*100/E428)-70</f>
        <v>5.6011111111111092</v>
      </c>
      <c r="F440" s="556">
        <f t="shared" ref="F440:G440" si="34">(F438*100/F428)-70</f>
        <v>0.27173913043479558</v>
      </c>
      <c r="G440" s="556">
        <f t="shared" si="34"/>
        <v>-0.80026109660573752</v>
      </c>
      <c r="H440" s="2495">
        <f>(H438*100/H428)-70</f>
        <v>-4.1470588235299033E-2</v>
      </c>
      <c r="I440" s="2143"/>
      <c r="J440" s="2144"/>
      <c r="K440" s="6"/>
      <c r="O440" s="5"/>
      <c r="P440" s="180"/>
      <c r="Q440" s="219"/>
      <c r="R440" s="256"/>
      <c r="S440" s="219"/>
      <c r="T440" s="767"/>
      <c r="U440" s="767"/>
      <c r="V440" s="767"/>
      <c r="W440" s="219"/>
      <c r="X440" s="768"/>
      <c r="Y440" s="341"/>
      <c r="Z440" s="143"/>
    </row>
    <row r="441" spans="2:26" ht="409.6">
      <c r="E441" s="737"/>
      <c r="F441" s="737"/>
      <c r="G441" s="737"/>
      <c r="H441" s="737"/>
      <c r="K441" s="6"/>
      <c r="O441" s="5"/>
      <c r="P441" s="118"/>
      <c r="Q441" s="767"/>
      <c r="R441" s="248"/>
      <c r="S441" s="256"/>
      <c r="T441" s="769"/>
      <c r="U441" s="769"/>
      <c r="V441" s="769"/>
      <c r="W441" s="256"/>
      <c r="X441" s="341"/>
      <c r="Y441" s="341"/>
      <c r="Z441" s="143"/>
    </row>
    <row r="442" spans="2:26" ht="409.6">
      <c r="E442" s="737"/>
      <c r="F442" s="737"/>
      <c r="G442" s="737"/>
      <c r="H442" s="5"/>
      <c r="K442" s="6"/>
      <c r="O442" s="5"/>
      <c r="P442" s="127"/>
      <c r="Q442" s="127"/>
      <c r="R442" s="215"/>
      <c r="S442" s="118"/>
      <c r="T442" s="138"/>
      <c r="U442" s="138"/>
      <c r="V442" s="138"/>
      <c r="W442" s="218"/>
      <c r="X442" s="684"/>
      <c r="Y442" s="770"/>
      <c r="Z442" s="143"/>
    </row>
    <row r="443" spans="2:26" ht="409.6">
      <c r="E443" s="737"/>
      <c r="F443" s="737"/>
      <c r="G443" s="737"/>
      <c r="H443" s="737"/>
      <c r="K443" s="6"/>
      <c r="O443" s="5"/>
      <c r="P443" s="127"/>
      <c r="Q443" s="215"/>
      <c r="R443" s="122"/>
      <c r="S443" s="118"/>
      <c r="T443" s="138"/>
      <c r="U443" s="138"/>
      <c r="V443" s="636"/>
      <c r="W443" s="218"/>
      <c r="X443" s="693"/>
      <c r="Y443" s="698"/>
      <c r="Z443" s="143"/>
    </row>
    <row r="444" spans="2:26" ht="409.6">
      <c r="D444" s="12" t="s">
        <v>265</v>
      </c>
      <c r="K444" s="6"/>
      <c r="O444" s="5"/>
      <c r="P444" s="127"/>
      <c r="Q444" s="771"/>
      <c r="R444" s="122"/>
      <c r="S444" s="118"/>
      <c r="T444" s="181"/>
      <c r="U444" s="181"/>
      <c r="V444" s="217"/>
      <c r="W444" s="218"/>
      <c r="X444" s="799"/>
      <c r="Y444" s="683"/>
      <c r="Z444" s="143"/>
    </row>
    <row r="445" spans="2:26" ht="15.75">
      <c r="B445" s="25" t="s">
        <v>677</v>
      </c>
      <c r="D445"/>
      <c r="E445"/>
      <c r="I445"/>
      <c r="J445"/>
      <c r="K445" s="6"/>
      <c r="O445" s="5"/>
      <c r="P445" s="127"/>
      <c r="Q445" s="772"/>
      <c r="R445" s="122"/>
      <c r="S445" s="118"/>
      <c r="T445" s="138"/>
      <c r="U445" s="138"/>
      <c r="V445" s="138"/>
      <c r="W445" s="218"/>
      <c r="X445" s="189"/>
      <c r="Y445" s="683"/>
      <c r="Z445" s="143"/>
    </row>
    <row r="446" spans="2:26" ht="409.6">
      <c r="C446" s="25" t="s">
        <v>261</v>
      </c>
      <c r="E446"/>
      <c r="F446"/>
      <c r="G446" s="25"/>
      <c r="H446" s="25"/>
      <c r="I446" s="26"/>
      <c r="J446" s="26"/>
      <c r="K446" s="6"/>
      <c r="O446" s="5"/>
      <c r="P446" s="11"/>
      <c r="Q446" s="773"/>
      <c r="R446" s="122"/>
      <c r="S446" s="116"/>
      <c r="T446" s="138"/>
      <c r="U446" s="138"/>
      <c r="V446" s="138"/>
      <c r="W446" s="218"/>
      <c r="X446" s="684"/>
      <c r="Y446" s="800"/>
      <c r="Z446" s="143"/>
    </row>
    <row r="447" spans="2:26" ht="15.75">
      <c r="B447" s="28" t="s">
        <v>471</v>
      </c>
      <c r="C447" s="26"/>
      <c r="D447"/>
      <c r="E447" s="28" t="s">
        <v>0</v>
      </c>
      <c r="F447"/>
      <c r="G447" s="2" t="s">
        <v>747</v>
      </c>
      <c r="H447" s="26"/>
      <c r="I447" s="26"/>
      <c r="J447" s="33"/>
      <c r="K447" s="6"/>
      <c r="O447" s="5"/>
      <c r="P447" s="5"/>
      <c r="Q447" s="773"/>
      <c r="R447" s="122"/>
      <c r="S447" s="118"/>
      <c r="T447" s="138"/>
      <c r="U447" s="138"/>
      <c r="V447" s="138"/>
      <c r="W447" s="218"/>
      <c r="X447" s="684"/>
      <c r="Y447" s="683"/>
      <c r="Z447" s="143"/>
    </row>
    <row r="448" spans="2:26" ht="21">
      <c r="D448" s="32" t="s">
        <v>678</v>
      </c>
      <c r="E448"/>
      <c r="F448"/>
      <c r="H448" s="25"/>
      <c r="I448" s="26"/>
      <c r="J448" s="26"/>
      <c r="K448" s="6"/>
      <c r="O448" s="5"/>
      <c r="P448" s="5"/>
      <c r="Q448" s="127"/>
      <c r="R448" s="122"/>
      <c r="S448" s="118"/>
      <c r="T448" s="138"/>
      <c r="U448" s="138"/>
      <c r="V448" s="138"/>
      <c r="W448" s="218"/>
      <c r="X448" s="684"/>
      <c r="Y448" s="683"/>
      <c r="Z448" s="143"/>
    </row>
    <row r="449" spans="2:26" ht="15.75" thickBot="1">
      <c r="C449" s="1"/>
      <c r="K449" s="6"/>
      <c r="O449" s="5"/>
      <c r="P449" s="5"/>
      <c r="Q449" s="630"/>
      <c r="R449" s="127"/>
      <c r="S449" s="121"/>
      <c r="T449" s="774"/>
      <c r="U449" s="774"/>
      <c r="V449" s="801"/>
      <c r="W449" s="775"/>
      <c r="X449" s="253"/>
      <c r="Y449" s="266"/>
      <c r="Z449" s="143"/>
    </row>
    <row r="450" spans="2:26" ht="15.75" thickBot="1">
      <c r="B450" s="492" t="s">
        <v>229</v>
      </c>
      <c r="C450" s="104"/>
      <c r="D450" s="493" t="s">
        <v>230</v>
      </c>
      <c r="E450" s="409" t="s">
        <v>231</v>
      </c>
      <c r="F450" s="409"/>
      <c r="G450" s="409"/>
      <c r="H450" s="494" t="s">
        <v>232</v>
      </c>
      <c r="I450" s="495" t="s">
        <v>233</v>
      </c>
      <c r="J450" s="496" t="s">
        <v>234</v>
      </c>
      <c r="K450" s="6"/>
      <c r="O450" s="5"/>
      <c r="P450" s="5"/>
      <c r="Q450" s="127"/>
      <c r="R450" s="127"/>
      <c r="S450" s="143"/>
      <c r="T450" s="143"/>
      <c r="U450" s="143"/>
      <c r="V450" s="143"/>
      <c r="W450" s="143"/>
      <c r="X450" s="263"/>
      <c r="Y450" s="215"/>
      <c r="Z450" s="143"/>
    </row>
    <row r="451" spans="2:26" ht="409.6">
      <c r="B451" s="497" t="s">
        <v>235</v>
      </c>
      <c r="C451" s="498" t="s">
        <v>236</v>
      </c>
      <c r="D451" s="499" t="s">
        <v>237</v>
      </c>
      <c r="E451" s="500" t="s">
        <v>238</v>
      </c>
      <c r="F451" s="500" t="s">
        <v>54</v>
      </c>
      <c r="G451" s="500" t="s">
        <v>55</v>
      </c>
      <c r="H451" s="501" t="s">
        <v>239</v>
      </c>
      <c r="I451" s="502" t="s">
        <v>240</v>
      </c>
      <c r="J451" s="503" t="s">
        <v>241</v>
      </c>
      <c r="K451" s="6"/>
      <c r="O451" s="5"/>
      <c r="P451" s="5"/>
      <c r="Q451" s="127"/>
      <c r="R451" s="215"/>
      <c r="S451" s="189"/>
      <c r="T451" s="143"/>
      <c r="U451" s="143"/>
      <c r="V451" s="143"/>
      <c r="W451" s="143"/>
      <c r="X451" s="143"/>
      <c r="Y451" s="143"/>
      <c r="Z451" s="143"/>
    </row>
    <row r="452" spans="2:26" ht="15.75" thickBot="1">
      <c r="B452" s="504"/>
      <c r="C452" s="550"/>
      <c r="D452" s="505"/>
      <c r="E452" s="506" t="s">
        <v>6</v>
      </c>
      <c r="F452" s="506" t="s">
        <v>7</v>
      </c>
      <c r="G452" s="506" t="s">
        <v>8</v>
      </c>
      <c r="H452" s="507" t="s">
        <v>242</v>
      </c>
      <c r="I452" s="508" t="s">
        <v>659</v>
      </c>
      <c r="J452" s="509" t="s">
        <v>243</v>
      </c>
      <c r="K452" s="6"/>
      <c r="O452" s="5"/>
      <c r="P452" s="5"/>
      <c r="Q452" s="127"/>
      <c r="R452" s="122"/>
      <c r="S452" s="118"/>
      <c r="T452" s="217"/>
      <c r="U452" s="217"/>
      <c r="V452" s="217"/>
      <c r="W452" s="218"/>
      <c r="X452" s="693"/>
      <c r="Y452" s="683"/>
      <c r="Z452" s="143"/>
    </row>
    <row r="453" spans="2:26" ht="409.6">
      <c r="B453" s="104"/>
      <c r="C453" s="728" t="s">
        <v>183</v>
      </c>
      <c r="D453" s="511"/>
      <c r="E453" s="512"/>
      <c r="F453" s="513"/>
      <c r="G453" s="513"/>
      <c r="H453" s="729"/>
      <c r="I453" s="558"/>
      <c r="J453" s="516"/>
      <c r="K453" s="6"/>
      <c r="O453" s="5"/>
      <c r="P453" s="5"/>
      <c r="Q453" s="127"/>
      <c r="R453" s="132"/>
      <c r="S453" s="118"/>
      <c r="T453" s="138"/>
      <c r="U453" s="138"/>
      <c r="V453" s="138"/>
      <c r="W453" s="218"/>
      <c r="X453" s="684"/>
      <c r="Y453" s="683"/>
      <c r="Z453" s="143"/>
    </row>
    <row r="454" spans="2:26" ht="409.6">
      <c r="B454" s="518" t="s">
        <v>244</v>
      </c>
      <c r="C454" s="553" t="s">
        <v>843</v>
      </c>
      <c r="D454" s="529">
        <v>60</v>
      </c>
      <c r="E454" s="270">
        <v>1.1399999999999999</v>
      </c>
      <c r="F454" s="390">
        <v>5.34</v>
      </c>
      <c r="G454" s="390">
        <v>4.62</v>
      </c>
      <c r="H454" s="1121">
        <v>70.8</v>
      </c>
      <c r="I454" s="525">
        <v>6</v>
      </c>
      <c r="J454" s="618" t="s">
        <v>844</v>
      </c>
      <c r="K454" s="6"/>
      <c r="O454" s="5"/>
      <c r="P454" s="5"/>
      <c r="Q454" s="127"/>
      <c r="R454" s="122"/>
      <c r="S454" s="118"/>
      <c r="T454" s="138"/>
      <c r="U454" s="138"/>
      <c r="V454" s="138"/>
      <c r="W454" s="218"/>
      <c r="X454" s="684"/>
      <c r="Y454" s="683"/>
      <c r="Z454" s="143"/>
    </row>
    <row r="455" spans="2:26" ht="15" customHeight="1">
      <c r="B455" s="521" t="s">
        <v>463</v>
      </c>
      <c r="C455" s="1494" t="s">
        <v>329</v>
      </c>
      <c r="D455" s="1382">
        <v>180</v>
      </c>
      <c r="E455" s="385">
        <v>5.19</v>
      </c>
      <c r="F455" s="1233">
        <v>8.8439999999999994</v>
      </c>
      <c r="G455" s="2438">
        <v>39.195999999999998</v>
      </c>
      <c r="H455" s="1958">
        <v>257.14</v>
      </c>
      <c r="I455" s="1495">
        <v>42</v>
      </c>
      <c r="J455" s="1147" t="s">
        <v>873</v>
      </c>
      <c r="K455" s="6"/>
      <c r="O455" s="5"/>
      <c r="P455" s="5"/>
      <c r="Q455" s="127"/>
      <c r="R455" s="122"/>
      <c r="S455" s="118"/>
      <c r="T455" s="138"/>
      <c r="U455" s="138"/>
      <c r="V455" s="138"/>
      <c r="W455" s="218"/>
      <c r="X455" s="684"/>
      <c r="Y455" s="683"/>
      <c r="Z455" s="143"/>
    </row>
    <row r="456" spans="2:26" ht="15.75">
      <c r="B456" s="523" t="s">
        <v>12</v>
      </c>
      <c r="C456" s="926" t="s">
        <v>660</v>
      </c>
      <c r="D456" s="529" t="s">
        <v>875</v>
      </c>
      <c r="E456" s="2400">
        <v>11.163</v>
      </c>
      <c r="F456" s="1576">
        <v>8.1690000000000005</v>
      </c>
      <c r="G456" s="1576">
        <v>9.68</v>
      </c>
      <c r="H456" s="1958">
        <v>156.893</v>
      </c>
      <c r="I456" s="525">
        <v>61</v>
      </c>
      <c r="J456" s="517" t="s">
        <v>874</v>
      </c>
      <c r="K456" s="6"/>
      <c r="O456" s="5"/>
      <c r="P456" s="5"/>
      <c r="Q456" s="127"/>
      <c r="R456" s="122"/>
      <c r="S456" s="118"/>
      <c r="T456" s="138"/>
      <c r="U456" s="138"/>
      <c r="V456" s="138"/>
      <c r="W456" s="218"/>
      <c r="X456" s="684"/>
      <c r="Y456" s="683"/>
      <c r="Z456" s="143"/>
    </row>
    <row r="457" spans="2:26" ht="409.6">
      <c r="B457" s="527" t="s">
        <v>253</v>
      </c>
      <c r="C457" s="432" t="s">
        <v>196</v>
      </c>
      <c r="D457" s="529">
        <v>200</v>
      </c>
      <c r="E457" s="270">
        <v>0.3</v>
      </c>
      <c r="F457" s="390">
        <v>0</v>
      </c>
      <c r="G457" s="395">
        <v>14.44</v>
      </c>
      <c r="H457" s="1121">
        <v>58.76</v>
      </c>
      <c r="I457" s="530">
        <v>80</v>
      </c>
      <c r="J457" s="517" t="s">
        <v>855</v>
      </c>
      <c r="K457" s="6"/>
      <c r="O457" s="5"/>
      <c r="P457" s="5"/>
      <c r="Q457" s="127"/>
      <c r="R457" s="122"/>
      <c r="S457" s="118"/>
      <c r="T457" s="138"/>
      <c r="U457" s="402"/>
      <c r="V457" s="138"/>
      <c r="W457" s="218"/>
      <c r="X457" s="697"/>
      <c r="Y457" s="698"/>
      <c r="Z457" s="143"/>
    </row>
    <row r="458" spans="2:26" ht="409.6">
      <c r="B458" s="527"/>
      <c r="C458" s="528" t="s">
        <v>10</v>
      </c>
      <c r="D458" s="1380">
        <v>40</v>
      </c>
      <c r="E458" s="2396">
        <v>2.1070000000000002</v>
      </c>
      <c r="F458" s="390">
        <v>0.28000000000000003</v>
      </c>
      <c r="G458" s="390">
        <v>16.32</v>
      </c>
      <c r="H458" s="1126">
        <v>76.227999999999994</v>
      </c>
      <c r="I458" s="530">
        <v>18</v>
      </c>
      <c r="J458" s="526" t="s">
        <v>9</v>
      </c>
      <c r="K458" s="6"/>
      <c r="O458" s="5"/>
      <c r="P458" s="5"/>
      <c r="Q458" s="630"/>
      <c r="R458" s="438"/>
      <c r="S458" s="121"/>
      <c r="T458" s="774"/>
      <c r="U458" s="775"/>
      <c r="V458" s="774"/>
      <c r="W458" s="802"/>
      <c r="X458" s="253"/>
      <c r="Y458" s="266"/>
      <c r="Z458" s="143"/>
    </row>
    <row r="459" spans="2:26" ht="15.75" thickBot="1">
      <c r="B459" s="99"/>
      <c r="C459" s="543" t="s">
        <v>643</v>
      </c>
      <c r="D459" s="544">
        <v>30</v>
      </c>
      <c r="E459" s="2396">
        <v>1.6950000000000001</v>
      </c>
      <c r="F459" s="390">
        <v>0.36</v>
      </c>
      <c r="G459" s="390">
        <v>12.56</v>
      </c>
      <c r="H459" s="1213">
        <v>60.26</v>
      </c>
      <c r="I459" s="530">
        <v>19</v>
      </c>
      <c r="J459" s="520" t="s">
        <v>9</v>
      </c>
      <c r="K459" s="6"/>
      <c r="O459" s="5"/>
      <c r="P459" s="5"/>
      <c r="Q459" s="118"/>
      <c r="R459" s="438"/>
      <c r="S459" s="121"/>
      <c r="T459" s="127"/>
      <c r="U459" s="127"/>
      <c r="V459" s="127"/>
      <c r="W459" s="127"/>
      <c r="X459" s="263"/>
      <c r="Y459" s="215"/>
      <c r="Z459" s="143"/>
    </row>
    <row r="460" spans="2:26" ht="409.6">
      <c r="B460" s="533" t="s">
        <v>262</v>
      </c>
      <c r="D460" s="209">
        <f>D454+D455+D457+D458+D459+95+15</f>
        <v>620</v>
      </c>
      <c r="E460" s="534">
        <f>SUM(E454:E459)</f>
        <v>21.595000000000002</v>
      </c>
      <c r="F460" s="1075">
        <f>SUM(F454:F459)</f>
        <v>22.993000000000002</v>
      </c>
      <c r="G460" s="536">
        <f>SUM(G454:G459)</f>
        <v>96.816000000000003</v>
      </c>
      <c r="H460" s="2507">
        <f>SUM(H454:H459)</f>
        <v>680.0809999999999</v>
      </c>
      <c r="I460" s="1384" t="s">
        <v>449</v>
      </c>
      <c r="J460" s="967" t="s">
        <v>259</v>
      </c>
      <c r="K460" s="6"/>
      <c r="O460" s="5"/>
      <c r="P460" s="5"/>
      <c r="Q460" s="127"/>
      <c r="R460" s="441"/>
      <c r="S460" s="127"/>
      <c r="T460" s="443"/>
      <c r="U460" s="443"/>
      <c r="V460" s="443"/>
      <c r="W460" s="443"/>
      <c r="X460" s="263"/>
      <c r="Y460" s="143"/>
      <c r="Z460" s="143"/>
    </row>
    <row r="461" spans="2:26" ht="409.6">
      <c r="B461" s="487"/>
      <c r="C461" s="1206" t="s">
        <v>11</v>
      </c>
      <c r="D461" s="2123">
        <v>0.25</v>
      </c>
      <c r="E461" s="2166">
        <v>22.5</v>
      </c>
      <c r="F461" s="2167">
        <v>23</v>
      </c>
      <c r="G461" s="2168">
        <v>95.75</v>
      </c>
      <c r="H461" s="2169">
        <v>680</v>
      </c>
      <c r="I461" s="2182">
        <f>H461-H460</f>
        <v>-8.0999999999903594E-2</v>
      </c>
      <c r="J461" s="2073" t="s">
        <v>658</v>
      </c>
      <c r="K461" s="6"/>
      <c r="O461" s="143"/>
      <c r="P461" s="143"/>
      <c r="Q461" s="127"/>
      <c r="R461" s="127"/>
      <c r="S461" s="143"/>
      <c r="T461" s="238"/>
      <c r="U461" s="238"/>
      <c r="V461" s="238"/>
      <c r="W461" s="143"/>
      <c r="X461" s="143"/>
      <c r="Y461" s="143"/>
      <c r="Z461" s="143"/>
    </row>
    <row r="462" spans="2:26" ht="15.75" thickBot="1">
      <c r="B462" s="292"/>
      <c r="C462" s="1176" t="s">
        <v>654</v>
      </c>
      <c r="D462" s="2142"/>
      <c r="E462" s="2494">
        <f>(E460*100/E484)-25</f>
        <v>-1.0055555555555493</v>
      </c>
      <c r="F462" s="556">
        <f t="shared" ref="F462:H462" si="35">(F460*100/F484)-25</f>
        <v>-7.6086956521734805E-3</v>
      </c>
      <c r="G462" s="556">
        <f t="shared" si="35"/>
        <v>0.27832898172323794</v>
      </c>
      <c r="H462" s="2495">
        <f t="shared" si="35"/>
        <v>2.9779411764678798E-3</v>
      </c>
      <c r="I462" s="2143"/>
      <c r="J462" s="2144"/>
      <c r="K462" s="6"/>
      <c r="O462" s="143"/>
      <c r="P462" s="143"/>
      <c r="Q462" s="127"/>
      <c r="R462" s="127"/>
      <c r="S462" s="143"/>
      <c r="T462" s="143"/>
      <c r="U462" s="143"/>
      <c r="V462" s="143"/>
      <c r="W462" s="143"/>
      <c r="X462" s="143"/>
      <c r="Y462" s="143"/>
      <c r="Z462" s="143"/>
    </row>
    <row r="463" spans="2:26" ht="409.6">
      <c r="B463" s="104"/>
      <c r="C463" s="203" t="s">
        <v>141</v>
      </c>
      <c r="D463" s="104"/>
      <c r="E463" s="5"/>
      <c r="F463" s="539"/>
      <c r="G463" s="539"/>
      <c r="H463" s="539"/>
      <c r="I463" s="541"/>
      <c r="J463" s="541"/>
      <c r="K463" s="6"/>
      <c r="O463" s="143"/>
      <c r="P463" s="143"/>
      <c r="Q463" s="127"/>
      <c r="R463" s="630"/>
      <c r="S463" s="127"/>
      <c r="T463" s="127"/>
      <c r="U463" s="127"/>
      <c r="V463" s="143"/>
      <c r="W463" s="143"/>
      <c r="X463" s="127"/>
      <c r="Y463" s="127"/>
      <c r="Z463" s="143"/>
    </row>
    <row r="464" spans="2:26" ht="409.6">
      <c r="B464" s="518" t="s">
        <v>244</v>
      </c>
      <c r="C464" s="524" t="s">
        <v>898</v>
      </c>
      <c r="D464" s="519">
        <v>60</v>
      </c>
      <c r="E464" s="1446">
        <v>0.87</v>
      </c>
      <c r="F464" s="1446">
        <v>3.6</v>
      </c>
      <c r="G464" s="1446">
        <v>5.04</v>
      </c>
      <c r="H464" s="1121">
        <v>56.4</v>
      </c>
      <c r="I464" s="560">
        <v>11</v>
      </c>
      <c r="J464" s="554" t="s">
        <v>893</v>
      </c>
      <c r="K464" s="6"/>
      <c r="O464" s="143"/>
      <c r="P464" s="143"/>
      <c r="Q464" s="127"/>
      <c r="R464" s="223"/>
      <c r="S464" s="143"/>
      <c r="T464" s="127"/>
      <c r="U464" s="127"/>
      <c r="V464" s="223"/>
      <c r="W464" s="223"/>
      <c r="X464" s="149"/>
      <c r="Y464" s="149"/>
      <c r="Z464" s="143"/>
    </row>
    <row r="465" spans="2:26" ht="15.75">
      <c r="B465" s="521" t="s">
        <v>463</v>
      </c>
      <c r="C465" s="982" t="s">
        <v>334</v>
      </c>
      <c r="D465" s="519">
        <v>250</v>
      </c>
      <c r="E465" s="2754">
        <v>8.4060000000000006</v>
      </c>
      <c r="F465" s="2449">
        <v>11.365</v>
      </c>
      <c r="G465" s="2449">
        <v>18.795999999999999</v>
      </c>
      <c r="H465" s="1958">
        <v>211.09299999999999</v>
      </c>
      <c r="I465" s="552">
        <v>30</v>
      </c>
      <c r="J465" s="517" t="s">
        <v>876</v>
      </c>
      <c r="K465" s="6"/>
      <c r="O465" s="143"/>
      <c r="P465" s="143"/>
      <c r="S465" s="127"/>
      <c r="T465" s="228"/>
      <c r="U465" s="127"/>
      <c r="V465" s="190"/>
      <c r="W465" s="149"/>
      <c r="X465" s="149"/>
      <c r="Y465" s="669"/>
      <c r="Z465" s="143"/>
    </row>
    <row r="466" spans="2:26" ht="15" customHeight="1">
      <c r="B466" s="523" t="s">
        <v>12</v>
      </c>
      <c r="C466" s="824" t="s">
        <v>399</v>
      </c>
      <c r="D466" s="519">
        <v>210</v>
      </c>
      <c r="E466" s="2448">
        <v>14.821</v>
      </c>
      <c r="F466" s="2449">
        <v>17.637</v>
      </c>
      <c r="G466" s="2435">
        <v>24.501000000000001</v>
      </c>
      <c r="H466" s="1958">
        <v>312.44299999999998</v>
      </c>
      <c r="I466" s="560">
        <v>68</v>
      </c>
      <c r="J466" s="739" t="s">
        <v>877</v>
      </c>
      <c r="O466" s="143"/>
      <c r="P466" s="143"/>
      <c r="S466" s="670"/>
      <c r="T466" s="127"/>
      <c r="U466" s="127"/>
      <c r="V466" s="143"/>
      <c r="W466" s="223"/>
      <c r="X466" s="149"/>
      <c r="Y466" s="149"/>
      <c r="Z466" s="143"/>
    </row>
    <row r="467" spans="2:26" ht="409.6">
      <c r="B467" s="527" t="s">
        <v>253</v>
      </c>
      <c r="C467" s="924" t="s">
        <v>192</v>
      </c>
      <c r="D467" s="561"/>
      <c r="E467" s="1545"/>
      <c r="F467" s="1546"/>
      <c r="G467" s="2755"/>
      <c r="H467" s="1547"/>
      <c r="I467" s="566"/>
      <c r="J467" s="740"/>
      <c r="K467" s="31"/>
      <c r="O467" s="143"/>
      <c r="P467" s="143"/>
      <c r="S467" s="803"/>
      <c r="T467" s="266"/>
      <c r="U467" s="127"/>
      <c r="V467" s="127"/>
      <c r="W467" s="127"/>
      <c r="X467" s="127"/>
      <c r="Y467" s="669"/>
      <c r="Z467" s="143"/>
    </row>
    <row r="468" spans="2:26" ht="409.6">
      <c r="B468" s="99"/>
      <c r="C468" s="524" t="s">
        <v>556</v>
      </c>
      <c r="D468" s="529">
        <v>200</v>
      </c>
      <c r="E468" s="2396">
        <v>1</v>
      </c>
      <c r="F468" s="395">
        <v>0</v>
      </c>
      <c r="G468" s="395">
        <v>25.4</v>
      </c>
      <c r="H468" s="1273">
        <v>105.6</v>
      </c>
      <c r="I468" s="1550">
        <v>72</v>
      </c>
      <c r="J468" s="526" t="s">
        <v>856</v>
      </c>
      <c r="O468" s="143"/>
      <c r="P468" s="143"/>
      <c r="Q468" s="11"/>
      <c r="R468" s="11"/>
      <c r="S468" s="765"/>
      <c r="T468" s="223"/>
      <c r="U468" s="223"/>
      <c r="V468" s="223"/>
      <c r="W468" s="765"/>
      <c r="X468" s="765"/>
      <c r="Y468" s="766"/>
      <c r="Z468" s="143"/>
    </row>
    <row r="469" spans="2:26" ht="409.6">
      <c r="B469" s="99"/>
      <c r="C469" s="524" t="s">
        <v>10</v>
      </c>
      <c r="D469" s="529">
        <v>60</v>
      </c>
      <c r="E469" s="270">
        <v>3.16</v>
      </c>
      <c r="F469" s="390">
        <v>0.42</v>
      </c>
      <c r="G469" s="390">
        <v>24.48</v>
      </c>
      <c r="H469" s="1213">
        <v>114.34</v>
      </c>
      <c r="I469" s="530">
        <v>18</v>
      </c>
      <c r="J469" s="526" t="s">
        <v>9</v>
      </c>
      <c r="K469" s="6"/>
      <c r="O469" s="143"/>
      <c r="P469" s="143"/>
      <c r="Q469" s="7"/>
      <c r="R469" s="15"/>
      <c r="S469" s="52"/>
      <c r="T469" s="52"/>
      <c r="U469" s="52"/>
      <c r="V469" s="796"/>
      <c r="W469" s="710"/>
      <c r="X469" s="753"/>
      <c r="Y469" s="341"/>
      <c r="Z469" s="143"/>
    </row>
    <row r="470" spans="2:26" ht="409.6">
      <c r="B470" s="99"/>
      <c r="C470" s="524" t="s">
        <v>643</v>
      </c>
      <c r="D470" s="519">
        <v>50</v>
      </c>
      <c r="E470" s="396">
        <v>2.83</v>
      </c>
      <c r="F470" s="398">
        <v>0.6</v>
      </c>
      <c r="G470" s="398">
        <v>20.93</v>
      </c>
      <c r="H470" s="1213">
        <v>100.44</v>
      </c>
      <c r="I470" s="530">
        <v>19</v>
      </c>
      <c r="J470" s="520" t="s">
        <v>9</v>
      </c>
      <c r="K470" s="6"/>
      <c r="O470" s="143"/>
      <c r="P470" s="143"/>
      <c r="Q470" s="7"/>
      <c r="R470" s="115"/>
      <c r="S470" s="52"/>
      <c r="T470" s="52"/>
      <c r="U470" s="52"/>
      <c r="V470" s="796"/>
      <c r="W470" s="710"/>
      <c r="X470" s="749"/>
      <c r="Y470" s="341"/>
      <c r="Z470" s="143"/>
    </row>
    <row r="471" spans="2:26" ht="15.75" thickBot="1">
      <c r="B471" s="99"/>
      <c r="C471" s="923" t="s">
        <v>729</v>
      </c>
      <c r="D471" s="519">
        <v>105</v>
      </c>
      <c r="E471" s="396">
        <v>0.42</v>
      </c>
      <c r="F471" s="397">
        <v>0.42</v>
      </c>
      <c r="G471" s="398">
        <v>10.29</v>
      </c>
      <c r="H471" s="1213">
        <v>49.35</v>
      </c>
      <c r="I471" s="2684">
        <v>69</v>
      </c>
      <c r="J471" s="517" t="s">
        <v>728</v>
      </c>
      <c r="K471" s="6"/>
      <c r="O471" s="143"/>
      <c r="P471" s="143"/>
      <c r="Q471" s="7"/>
      <c r="R471" s="15"/>
      <c r="S471" s="187"/>
      <c r="T471" s="708"/>
      <c r="U471" s="187"/>
      <c r="V471" s="796"/>
      <c r="W471" s="710"/>
      <c r="X471" s="707"/>
      <c r="Y471" s="770"/>
      <c r="Z471" s="143"/>
    </row>
    <row r="472" spans="2:26" ht="409.6">
      <c r="B472" s="533" t="s">
        <v>247</v>
      </c>
      <c r="C472" s="43"/>
      <c r="D472" s="2183">
        <f>SUM(D464:D471)</f>
        <v>935</v>
      </c>
      <c r="E472" s="545">
        <f>SUM(E464:E471)</f>
        <v>31.507000000000005</v>
      </c>
      <c r="F472" s="1075">
        <f>SUM(F464:F471)</f>
        <v>34.042000000000009</v>
      </c>
      <c r="G472" s="546">
        <f>SUM(G464:G471)</f>
        <v>129.43699999999998</v>
      </c>
      <c r="H472" s="2507">
        <f>SUM(H464:H471)</f>
        <v>949.66600000000005</v>
      </c>
      <c r="I472" s="1384" t="s">
        <v>449</v>
      </c>
      <c r="J472" s="967" t="s">
        <v>259</v>
      </c>
      <c r="K472" s="6"/>
      <c r="O472" s="143"/>
      <c r="P472" s="143"/>
      <c r="Q472" s="215"/>
      <c r="R472" s="122"/>
      <c r="S472" s="118"/>
      <c r="T472" s="138"/>
      <c r="U472" s="138"/>
      <c r="V472" s="138"/>
      <c r="W472" s="750"/>
      <c r="X472" s="684"/>
      <c r="Y472" s="683"/>
      <c r="Z472" s="143"/>
    </row>
    <row r="473" spans="2:26" ht="12.75" customHeight="1">
      <c r="B473" s="1197"/>
      <c r="C473" s="1198" t="s">
        <v>11</v>
      </c>
      <c r="D473" s="2123">
        <v>0.35</v>
      </c>
      <c r="E473" s="2166">
        <v>31.5</v>
      </c>
      <c r="F473" s="2167">
        <v>32.200000000000003</v>
      </c>
      <c r="G473" s="2168">
        <v>134.05000000000001</v>
      </c>
      <c r="H473" s="2169">
        <v>952</v>
      </c>
      <c r="I473" s="2182">
        <f>H473-H472</f>
        <v>2.3339999999999463</v>
      </c>
      <c r="J473" s="2073" t="s">
        <v>658</v>
      </c>
      <c r="K473" s="6"/>
      <c r="O473" s="143"/>
      <c r="P473" s="143"/>
      <c r="Q473" s="228"/>
      <c r="R473" s="11"/>
      <c r="S473" s="143"/>
      <c r="T473" s="217"/>
      <c r="U473" s="217"/>
      <c r="V473" s="217"/>
      <c r="W473" s="218"/>
      <c r="X473" s="799"/>
      <c r="Y473" s="136"/>
      <c r="Z473" s="143"/>
    </row>
    <row r="474" spans="2:26" ht="15.75" thickBot="1">
      <c r="B474" s="292"/>
      <c r="C474" s="1176" t="s">
        <v>654</v>
      </c>
      <c r="D474" s="2142"/>
      <c r="E474" s="2494">
        <f>(E472*100/E484)-35</f>
        <v>7.7777777777825463E-3</v>
      </c>
      <c r="F474" s="556">
        <f t="shared" ref="F474:H474" si="36">(F472*100/F484)-35</f>
        <v>2.0021739130434852</v>
      </c>
      <c r="G474" s="556">
        <f t="shared" si="36"/>
        <v>-1.204438642297653</v>
      </c>
      <c r="H474" s="2495">
        <f t="shared" si="36"/>
        <v>-8.5808823529411882E-2</v>
      </c>
      <c r="I474" s="2143"/>
      <c r="J474" s="2144"/>
      <c r="K474" s="6"/>
      <c r="O474" s="143"/>
      <c r="P474" s="143"/>
      <c r="Q474" s="127"/>
      <c r="R474" s="11"/>
      <c r="S474" s="118"/>
      <c r="T474" s="138"/>
      <c r="U474" s="138"/>
      <c r="V474" s="138"/>
      <c r="W474" s="218"/>
      <c r="X474" s="684"/>
      <c r="Y474" s="683"/>
      <c r="Z474" s="143"/>
    </row>
    <row r="475" spans="2:26" ht="409.6">
      <c r="B475" s="572" t="s">
        <v>244</v>
      </c>
      <c r="C475" s="202" t="s">
        <v>303</v>
      </c>
      <c r="D475" s="104"/>
      <c r="E475" s="63"/>
      <c r="F475" s="539"/>
      <c r="G475" s="539"/>
      <c r="H475" s="540"/>
      <c r="I475" s="561"/>
      <c r="J475" s="541"/>
      <c r="K475" s="6"/>
      <c r="O475" s="143"/>
      <c r="P475" s="143"/>
      <c r="Q475" s="223"/>
      <c r="R475" s="11"/>
      <c r="S475" s="118"/>
      <c r="T475" s="138"/>
      <c r="U475" s="138"/>
      <c r="V475" s="138"/>
      <c r="W475" s="218"/>
      <c r="X475" s="684"/>
      <c r="Y475" s="800"/>
      <c r="Z475" s="143"/>
    </row>
    <row r="476" spans="2:26" ht="409.6">
      <c r="B476" s="521" t="s">
        <v>463</v>
      </c>
      <c r="C476" s="524" t="s">
        <v>196</v>
      </c>
      <c r="D476" s="529">
        <v>200</v>
      </c>
      <c r="E476" s="2396">
        <v>0.4</v>
      </c>
      <c r="F476" s="395">
        <v>0</v>
      </c>
      <c r="G476" s="395">
        <v>15.292999999999999</v>
      </c>
      <c r="H476" s="1121">
        <v>62.771999999999998</v>
      </c>
      <c r="I476" s="530">
        <v>82</v>
      </c>
      <c r="J476" s="517" t="s">
        <v>855</v>
      </c>
      <c r="K476" s="6"/>
      <c r="O476" s="143"/>
      <c r="P476" s="143"/>
      <c r="Q476" s="764"/>
      <c r="R476" s="11"/>
      <c r="S476" s="118"/>
      <c r="T476" s="138"/>
      <c r="U476" s="138"/>
      <c r="V476" s="138"/>
      <c r="W476" s="218"/>
      <c r="X476" s="684"/>
      <c r="Y476" s="683"/>
      <c r="Z476" s="143"/>
    </row>
    <row r="477" spans="2:26" ht="15.75">
      <c r="B477" s="523" t="s">
        <v>12</v>
      </c>
      <c r="C477" s="567" t="s">
        <v>424</v>
      </c>
      <c r="D477" s="519" t="s">
        <v>513</v>
      </c>
      <c r="E477" s="1019">
        <v>10.01</v>
      </c>
      <c r="F477" s="390">
        <v>8.91</v>
      </c>
      <c r="G477" s="395">
        <v>8.0120000000000005</v>
      </c>
      <c r="H477" s="1121">
        <v>152.27799999999999</v>
      </c>
      <c r="I477" s="272">
        <v>62</v>
      </c>
      <c r="J477" s="2701" t="s">
        <v>818</v>
      </c>
      <c r="O477" s="143"/>
      <c r="P477" s="143"/>
      <c r="Q477" s="219"/>
      <c r="R477" s="11"/>
      <c r="S477" s="118"/>
      <c r="T477" s="138"/>
      <c r="U477" s="402"/>
      <c r="V477" s="138"/>
      <c r="W477" s="218"/>
      <c r="X477" s="697"/>
      <c r="Y477" s="698"/>
      <c r="Z477" s="143"/>
    </row>
    <row r="478" spans="2:26" ht="15.75" thickBot="1">
      <c r="B478" s="527" t="s">
        <v>253</v>
      </c>
      <c r="C478" s="543" t="s">
        <v>643</v>
      </c>
      <c r="D478" s="519">
        <v>30</v>
      </c>
      <c r="E478" s="2396">
        <v>1.6950000000000001</v>
      </c>
      <c r="F478" s="390">
        <v>0.36</v>
      </c>
      <c r="G478" s="390">
        <v>12.56</v>
      </c>
      <c r="H478" s="1121">
        <v>60.26</v>
      </c>
      <c r="I478" s="530">
        <v>19</v>
      </c>
      <c r="J478" s="532" t="s">
        <v>9</v>
      </c>
      <c r="K478" s="31"/>
      <c r="O478" s="143"/>
      <c r="P478" s="143"/>
      <c r="Q478" s="630"/>
      <c r="R478" s="127"/>
      <c r="S478" s="121"/>
      <c r="T478" s="774"/>
      <c r="U478" s="774"/>
      <c r="V478" s="801"/>
      <c r="W478" s="775"/>
      <c r="X478" s="253"/>
      <c r="Y478" s="266"/>
      <c r="Z478" s="143"/>
    </row>
    <row r="479" spans="2:26" ht="409.6">
      <c r="B479" s="533" t="s">
        <v>330</v>
      </c>
      <c r="C479" s="43"/>
      <c r="D479" s="1395">
        <f>D476+D478+110+10</f>
        <v>350</v>
      </c>
      <c r="E479" s="545">
        <f>SUM(E476:E478)</f>
        <v>12.105</v>
      </c>
      <c r="F479" s="535">
        <f>SUM(F476:F478)</f>
        <v>9.27</v>
      </c>
      <c r="G479" s="546">
        <f>SUM(G476:G478)</f>
        <v>35.865000000000002</v>
      </c>
      <c r="H479" s="2507">
        <f>SUM(H476:H478)</f>
        <v>275.31</v>
      </c>
      <c r="I479" s="547"/>
      <c r="J479" s="537"/>
      <c r="O479" s="143"/>
      <c r="P479" s="143"/>
      <c r="Q479" s="127"/>
      <c r="R479" s="127"/>
      <c r="S479" s="143"/>
      <c r="T479" s="143"/>
      <c r="U479" s="143"/>
      <c r="V479" s="143"/>
      <c r="W479" s="143"/>
      <c r="X479" s="263"/>
      <c r="Y479" s="215"/>
      <c r="Z479" s="143"/>
    </row>
    <row r="480" spans="2:26" ht="409.6">
      <c r="B480" s="487"/>
      <c r="C480" s="1206" t="s">
        <v>11</v>
      </c>
      <c r="D480" s="2123">
        <v>0.1</v>
      </c>
      <c r="E480" s="2166">
        <v>9</v>
      </c>
      <c r="F480" s="2167">
        <v>9.1999999999999993</v>
      </c>
      <c r="G480" s="2168">
        <v>38.299999999999997</v>
      </c>
      <c r="H480" s="2169">
        <v>272</v>
      </c>
      <c r="I480" s="2509">
        <f>H480-H479</f>
        <v>-3.3100000000000023</v>
      </c>
      <c r="J480" s="2073" t="s">
        <v>658</v>
      </c>
      <c r="K480" s="6"/>
      <c r="O480" s="143"/>
      <c r="P480" s="143"/>
      <c r="Q480" s="127"/>
      <c r="R480" s="215"/>
      <c r="S480" s="127"/>
      <c r="T480" s="143"/>
      <c r="U480" s="143"/>
      <c r="V480" s="143"/>
      <c r="W480" s="143"/>
      <c r="X480" s="143"/>
      <c r="Y480" s="143"/>
      <c r="Z480" s="143"/>
    </row>
    <row r="481" spans="1:26" ht="15.75" thickBot="1">
      <c r="B481" s="292"/>
      <c r="C481" s="1176" t="s">
        <v>654</v>
      </c>
      <c r="D481" s="2142"/>
      <c r="E481" s="2494">
        <f>(E479*100/E484)-10</f>
        <v>3.4499999999999993</v>
      </c>
      <c r="F481" s="556">
        <f t="shared" ref="F481" si="37">(F479*100/F484)-10</f>
        <v>7.6086956521738358E-2</v>
      </c>
      <c r="G481" s="556">
        <f>(G479*100/G484)-10</f>
        <v>-0.63577023498694452</v>
      </c>
      <c r="H481" s="2495">
        <f>(H479*100/H484)-10</f>
        <v>0.12169117647058769</v>
      </c>
      <c r="I481" s="2143"/>
      <c r="J481" s="2144"/>
      <c r="K481" s="6"/>
      <c r="O481" s="143"/>
      <c r="P481" s="143"/>
      <c r="Q481" s="127"/>
      <c r="R481" s="122"/>
      <c r="S481" s="118"/>
      <c r="T481" s="400"/>
      <c r="U481" s="400"/>
      <c r="V481" s="682"/>
      <c r="W481" s="218"/>
      <c r="X481" s="804"/>
      <c r="Y481" s="683"/>
      <c r="Z481" s="143"/>
    </row>
    <row r="482" spans="1:26" ht="15.75" thickBot="1">
      <c r="B482" s="11"/>
      <c r="C482" s="11"/>
      <c r="D482" s="5"/>
      <c r="E482" s="5"/>
      <c r="F482" s="5"/>
      <c r="G482" s="5"/>
      <c r="H482" s="5"/>
      <c r="I482" s="5"/>
      <c r="J482" s="5"/>
      <c r="K482" s="6"/>
      <c r="O482" s="143"/>
      <c r="P482" s="143"/>
      <c r="Q482" s="189"/>
      <c r="R482" s="122"/>
      <c r="S482" s="118"/>
      <c r="T482" s="138"/>
      <c r="U482" s="138"/>
      <c r="V482" s="138"/>
      <c r="W482" s="218"/>
      <c r="X482" s="684"/>
      <c r="Y482" s="698"/>
      <c r="Z482" s="143"/>
    </row>
    <row r="483" spans="1:26" ht="15.75">
      <c r="B483" s="2124"/>
      <c r="C483" s="2125"/>
      <c r="D483" s="2126"/>
      <c r="E483" s="2127" t="s">
        <v>6</v>
      </c>
      <c r="F483" s="2128" t="s">
        <v>7</v>
      </c>
      <c r="G483" s="2128" t="s">
        <v>8</v>
      </c>
      <c r="H483" s="2129" t="s">
        <v>673</v>
      </c>
      <c r="I483" s="2130"/>
      <c r="J483" s="2126"/>
      <c r="K483" s="6"/>
      <c r="O483" s="143"/>
      <c r="P483" s="143"/>
      <c r="Q483" s="805"/>
      <c r="R483" s="135"/>
      <c r="S483" s="118"/>
      <c r="T483" s="402"/>
      <c r="U483" s="402"/>
      <c r="V483" s="402"/>
      <c r="W483" s="218"/>
      <c r="X483" s="684"/>
      <c r="Y483" s="683"/>
      <c r="Z483" s="143"/>
    </row>
    <row r="484" spans="1:26" ht="15.75" thickBot="1">
      <c r="B484" s="2131"/>
      <c r="C484" s="2132" t="s">
        <v>674</v>
      </c>
      <c r="D484" s="2133">
        <v>1</v>
      </c>
      <c r="E484" s="2134">
        <v>90</v>
      </c>
      <c r="F484" s="2135">
        <v>92</v>
      </c>
      <c r="G484" s="2136">
        <v>383</v>
      </c>
      <c r="H484" s="2137">
        <v>2720</v>
      </c>
      <c r="I484" s="2138" t="s">
        <v>675</v>
      </c>
      <c r="J484" s="2139"/>
      <c r="K484" s="31"/>
      <c r="O484" s="143"/>
      <c r="P484" s="143"/>
      <c r="Q484" s="771"/>
      <c r="R484" s="122"/>
      <c r="S484" s="118"/>
      <c r="T484" s="138"/>
      <c r="U484" s="138"/>
      <c r="V484" s="636"/>
      <c r="W484" s="218"/>
      <c r="X484" s="684"/>
      <c r="Y484" s="683"/>
      <c r="Z484" s="143"/>
    </row>
    <row r="485" spans="1:26" ht="15.75" thickBot="1">
      <c r="A485" s="11"/>
      <c r="O485" s="143"/>
      <c r="P485" s="143"/>
      <c r="Q485" s="127"/>
      <c r="R485" s="122"/>
      <c r="S485" s="118"/>
      <c r="T485" s="138"/>
      <c r="U485" s="138"/>
      <c r="V485" s="636"/>
      <c r="W485" s="218"/>
      <c r="X485" s="684"/>
      <c r="Y485" s="683"/>
      <c r="Z485" s="143"/>
    </row>
    <row r="486" spans="1:26" ht="15.75">
      <c r="B486" s="968"/>
      <c r="C486" s="43" t="s">
        <v>448</v>
      </c>
      <c r="D486" s="44"/>
      <c r="E486" s="176">
        <f>E460+E472</f>
        <v>53.102000000000004</v>
      </c>
      <c r="F486" s="298">
        <f>F460+F472</f>
        <v>57.035000000000011</v>
      </c>
      <c r="G486" s="298">
        <f>G460+G472</f>
        <v>226.25299999999999</v>
      </c>
      <c r="H486" s="969">
        <f>H460+H472</f>
        <v>1629.7469999999998</v>
      </c>
      <c r="I486" s="1384" t="s">
        <v>449</v>
      </c>
      <c r="J486" s="967" t="s">
        <v>259</v>
      </c>
      <c r="K486" s="6"/>
      <c r="O486" s="143"/>
      <c r="P486" s="143"/>
      <c r="Q486" s="772"/>
      <c r="R486" s="122"/>
      <c r="S486" s="118"/>
      <c r="T486" s="138"/>
      <c r="U486" s="138"/>
      <c r="V486" s="138"/>
      <c r="W486" s="218"/>
      <c r="X486" s="684"/>
      <c r="Y486" s="683"/>
      <c r="Z486" s="143"/>
    </row>
    <row r="487" spans="1:26" ht="409.6">
      <c r="B487" s="487"/>
      <c r="C487" s="1206" t="s">
        <v>11</v>
      </c>
      <c r="D487" s="2123">
        <v>0.6</v>
      </c>
      <c r="E487" s="2171">
        <v>54</v>
      </c>
      <c r="F487" s="2172">
        <v>55.2</v>
      </c>
      <c r="G487" s="2173">
        <v>229.8</v>
      </c>
      <c r="H487" s="2174">
        <v>1632</v>
      </c>
      <c r="I487" s="2175">
        <f>H487-H486</f>
        <v>2.2530000000001564</v>
      </c>
      <c r="J487" s="2073" t="s">
        <v>658</v>
      </c>
      <c r="K487" s="6"/>
      <c r="O487" s="143"/>
      <c r="P487" s="143"/>
      <c r="Q487" s="773"/>
      <c r="R487" s="122"/>
      <c r="S487" s="118"/>
      <c r="T487" s="138"/>
      <c r="U487" s="138"/>
      <c r="V487" s="138"/>
      <c r="W487" s="218"/>
      <c r="X487" s="684"/>
      <c r="Y487" s="683"/>
      <c r="Z487" s="143"/>
    </row>
    <row r="488" spans="1:26" ht="15.75" thickBot="1">
      <c r="B488" s="292"/>
      <c r="C488" s="1176" t="s">
        <v>654</v>
      </c>
      <c r="D488" s="2142"/>
      <c r="E488" s="2494">
        <f>(E486*100/E484)-60</f>
        <v>-0.99777777777777032</v>
      </c>
      <c r="F488" s="556">
        <f t="shared" ref="F488" si="38">(F486*100/F484)-60</f>
        <v>1.9945652173913118</v>
      </c>
      <c r="G488" s="556">
        <f>(G486*100/G484)-60</f>
        <v>-0.92610966057441146</v>
      </c>
      <c r="H488" s="2495">
        <f>(H486*100/H484)-60</f>
        <v>-8.2830882352951107E-2</v>
      </c>
      <c r="I488" s="2143"/>
      <c r="J488" s="2144"/>
      <c r="K488" s="6"/>
      <c r="O488" s="143"/>
      <c r="P488" s="143"/>
      <c r="Q488" s="630"/>
      <c r="R488" s="438"/>
      <c r="S488" s="121"/>
      <c r="T488" s="774"/>
      <c r="U488" s="775"/>
      <c r="V488" s="802"/>
      <c r="W488" s="775"/>
      <c r="X488" s="253"/>
      <c r="Y488" s="266"/>
      <c r="Z488" s="143"/>
    </row>
    <row r="489" spans="1:26" ht="15.75" thickBot="1">
      <c r="K489" s="6"/>
      <c r="O489" s="143"/>
      <c r="P489" s="143"/>
      <c r="Q489" s="15"/>
      <c r="R489" s="758"/>
      <c r="S489" s="14"/>
      <c r="T489" s="11"/>
      <c r="U489" s="11"/>
      <c r="V489" s="11"/>
      <c r="W489" s="11"/>
      <c r="X489" s="736"/>
      <c r="Y489" s="209"/>
      <c r="Z489" s="1"/>
    </row>
    <row r="490" spans="1:26" ht="409.6">
      <c r="B490" s="968"/>
      <c r="C490" s="43" t="s">
        <v>447</v>
      </c>
      <c r="D490" s="44"/>
      <c r="E490" s="176">
        <f>E472+E479</f>
        <v>43.612000000000009</v>
      </c>
      <c r="F490" s="298">
        <f>F472+F479</f>
        <v>43.312000000000012</v>
      </c>
      <c r="G490" s="298">
        <f>G472+G479</f>
        <v>165.30199999999999</v>
      </c>
      <c r="H490" s="969">
        <f>H472+H479</f>
        <v>1224.9760000000001</v>
      </c>
      <c r="I490" s="1384" t="s">
        <v>449</v>
      </c>
      <c r="J490" s="967" t="s">
        <v>259</v>
      </c>
      <c r="K490" s="6"/>
      <c r="O490" s="143"/>
      <c r="P490" s="143"/>
      <c r="Q490" s="11"/>
      <c r="R490" s="759"/>
      <c r="S490" s="11"/>
      <c r="T490" s="760"/>
      <c r="U490" s="760"/>
      <c r="V490" s="761"/>
      <c r="W490" s="761"/>
      <c r="X490" s="736"/>
      <c r="Y490" s="5"/>
      <c r="Z490" s="1"/>
    </row>
    <row r="491" spans="1:26" ht="409.6">
      <c r="B491" s="487"/>
      <c r="C491" s="1206" t="s">
        <v>11</v>
      </c>
      <c r="D491" s="2123">
        <v>0.45</v>
      </c>
      <c r="E491" s="2166">
        <v>40.5</v>
      </c>
      <c r="F491" s="2167">
        <v>41.4</v>
      </c>
      <c r="G491" s="2168">
        <v>172.35</v>
      </c>
      <c r="H491" s="2169">
        <v>1224</v>
      </c>
      <c r="I491" s="2182">
        <f>H491-H490</f>
        <v>-0.97600000000011278</v>
      </c>
      <c r="J491" s="2073" t="s">
        <v>658</v>
      </c>
      <c r="K491" s="6"/>
      <c r="O491" s="5"/>
      <c r="P491" s="5"/>
      <c r="Q491" s="11"/>
      <c r="R491" s="11"/>
      <c r="S491" s="5"/>
      <c r="T491" s="5"/>
      <c r="U491" s="5"/>
      <c r="V491" s="5"/>
      <c r="W491" s="5"/>
      <c r="X491" s="5"/>
      <c r="Y491" s="5"/>
      <c r="Z491" s="1"/>
    </row>
    <row r="492" spans="1:26" ht="15.75" thickBot="1">
      <c r="B492" s="292"/>
      <c r="C492" s="1176" t="s">
        <v>654</v>
      </c>
      <c r="D492" s="2142"/>
      <c r="E492" s="2494">
        <f>(E490*100/E484)-45</f>
        <v>3.4577777777777854</v>
      </c>
      <c r="F492" s="556">
        <f t="shared" ref="F492:G492" si="39">(F490*100/F484)-45</f>
        <v>2.0782608695652272</v>
      </c>
      <c r="G492" s="556">
        <f t="shared" si="39"/>
        <v>-1.8402088772845957</v>
      </c>
      <c r="H492" s="2495">
        <f>(H490*100/H484)-45</f>
        <v>3.5882352941179363E-2</v>
      </c>
      <c r="I492" s="2143"/>
      <c r="J492" s="2144"/>
      <c r="K492" s="6"/>
      <c r="O492" s="5"/>
      <c r="P492" s="5"/>
      <c r="Q492" s="11"/>
      <c r="R492" s="11"/>
      <c r="S492" s="5"/>
      <c r="T492" s="5"/>
      <c r="U492" s="5"/>
      <c r="V492" s="5"/>
      <c r="W492" s="5"/>
      <c r="X492" s="5"/>
      <c r="Y492" s="5"/>
      <c r="Z492" s="1"/>
    </row>
    <row r="493" spans="1:26" ht="15.75" thickBot="1">
      <c r="P493" s="5"/>
      <c r="Q493" s="741"/>
      <c r="R493" s="11"/>
      <c r="S493" s="742"/>
      <c r="T493" s="27"/>
      <c r="U493" s="27"/>
      <c r="V493" s="27"/>
      <c r="W493" s="742"/>
      <c r="X493" s="742"/>
      <c r="Y493" s="743"/>
      <c r="Z493" s="1"/>
    </row>
    <row r="494" spans="1:26" ht="409.6">
      <c r="B494" s="968"/>
      <c r="C494" s="43" t="s">
        <v>331</v>
      </c>
      <c r="D494" s="44"/>
      <c r="E494" s="183">
        <f>E460+E472+E479</f>
        <v>65.207000000000008</v>
      </c>
      <c r="F494" s="111">
        <f>F460+F472+F479</f>
        <v>66.305000000000007</v>
      </c>
      <c r="G494" s="111">
        <f>G460+G472+G479</f>
        <v>262.11799999999999</v>
      </c>
      <c r="H494" s="299">
        <f>H460+H472+H479</f>
        <v>1905.0569999999998</v>
      </c>
      <c r="I494" s="1384" t="s">
        <v>449</v>
      </c>
      <c r="J494" s="967" t="s">
        <v>259</v>
      </c>
      <c r="K494" s="6"/>
      <c r="P494" s="5"/>
      <c r="Q494" s="744"/>
      <c r="R494" s="24"/>
      <c r="S494" s="744"/>
      <c r="T494" s="745"/>
      <c r="U494" s="745"/>
      <c r="V494" s="745"/>
      <c r="W494" s="744"/>
      <c r="X494" s="746"/>
      <c r="Y494" s="747"/>
      <c r="Z494" s="1"/>
    </row>
    <row r="495" spans="1:26" ht="409.6">
      <c r="B495" s="487"/>
      <c r="C495" s="1206" t="s">
        <v>11</v>
      </c>
      <c r="D495" s="2123">
        <v>0.7</v>
      </c>
      <c r="E495" s="2166">
        <v>63</v>
      </c>
      <c r="F495" s="2167">
        <v>64.400000000000006</v>
      </c>
      <c r="G495" s="2168">
        <v>268.10000000000002</v>
      </c>
      <c r="H495" s="2169">
        <v>1904</v>
      </c>
      <c r="I495" s="2509">
        <f>H495-H494</f>
        <v>-1.056999999999789</v>
      </c>
      <c r="J495" s="2073" t="s">
        <v>658</v>
      </c>
      <c r="K495" s="6"/>
      <c r="P495" s="5"/>
      <c r="Q495" s="745"/>
      <c r="R495" s="102"/>
      <c r="S495" s="24"/>
      <c r="T495" s="748"/>
      <c r="U495" s="748"/>
      <c r="V495" s="748"/>
      <c r="W495" s="24"/>
      <c r="X495" s="747"/>
      <c r="Y495" s="747"/>
      <c r="Z495" s="1"/>
    </row>
    <row r="496" spans="1:26" ht="15.75" thickBot="1">
      <c r="B496" s="292"/>
      <c r="C496" s="1176" t="s">
        <v>654</v>
      </c>
      <c r="D496" s="2142"/>
      <c r="E496" s="2494">
        <f>(E494*100/E484)-70</f>
        <v>2.4522222222222325</v>
      </c>
      <c r="F496" s="556">
        <f t="shared" ref="F496:G496" si="40">(F494*100/F484)-70</f>
        <v>2.0706521739130466</v>
      </c>
      <c r="G496" s="556">
        <f t="shared" si="40"/>
        <v>-1.5618798955613613</v>
      </c>
      <c r="H496" s="2495">
        <f>(H494*100/H484)-70</f>
        <v>3.8860294117640137E-2</v>
      </c>
      <c r="I496" s="2143"/>
      <c r="J496" s="2144"/>
      <c r="K496" s="6"/>
      <c r="O496" s="5"/>
      <c r="P496" s="5"/>
      <c r="Q496" s="11"/>
      <c r="R496" s="209"/>
      <c r="S496" s="15"/>
      <c r="T496" s="52"/>
      <c r="U496" s="52"/>
      <c r="V496" s="52"/>
      <c r="W496" s="113"/>
      <c r="X496" s="710"/>
      <c r="Y496" s="749"/>
      <c r="Z496" s="1"/>
    </row>
    <row r="497" spans="2:26" ht="409.6">
      <c r="K497" s="6"/>
      <c r="O497" s="5"/>
      <c r="P497" s="5"/>
      <c r="Q497" s="209"/>
      <c r="R497" s="7"/>
      <c r="S497" s="15"/>
      <c r="T497" s="187"/>
      <c r="U497" s="187"/>
      <c r="V497" s="217"/>
      <c r="W497" s="218"/>
      <c r="X497" s="710"/>
      <c r="Y497" s="707"/>
      <c r="Z497" s="1"/>
    </row>
    <row r="498" spans="2:26" ht="409.6">
      <c r="D498" s="12" t="s">
        <v>265</v>
      </c>
      <c r="K498" s="6"/>
      <c r="O498" s="5"/>
      <c r="Q498" s="720"/>
      <c r="R498" s="7"/>
      <c r="S498" s="15"/>
      <c r="T498" s="52"/>
      <c r="U498" s="52"/>
      <c r="V498" s="52"/>
      <c r="W498" s="113"/>
      <c r="X498" s="710"/>
      <c r="Y498" s="707"/>
      <c r="Z498" s="1"/>
    </row>
    <row r="499" spans="2:26" ht="15.75">
      <c r="B499" s="25" t="s">
        <v>677</v>
      </c>
      <c r="D499"/>
      <c r="E499"/>
      <c r="I499"/>
      <c r="J499"/>
      <c r="K499" s="6"/>
      <c r="O499" s="5"/>
      <c r="Q499" s="721"/>
      <c r="R499" s="271"/>
      <c r="S499" s="115"/>
      <c r="T499" s="52"/>
      <c r="U499" s="52"/>
      <c r="V499" s="52"/>
      <c r="W499" s="113"/>
      <c r="X499" s="597"/>
      <c r="Y499" s="707"/>
      <c r="Z499" s="1"/>
    </row>
    <row r="500" spans="2:26" ht="409.6">
      <c r="C500" s="25" t="s">
        <v>261</v>
      </c>
      <c r="E500"/>
      <c r="F500"/>
      <c r="G500" s="25"/>
      <c r="H500" s="25"/>
      <c r="I500" s="26"/>
      <c r="J500" s="26"/>
      <c r="K500" s="6"/>
      <c r="O500" s="5"/>
      <c r="Q500" s="722"/>
      <c r="R500" s="7"/>
      <c r="S500" s="15"/>
      <c r="T500" s="52"/>
      <c r="U500" s="52"/>
      <c r="V500" s="52"/>
      <c r="W500" s="113"/>
      <c r="X500" s="710"/>
      <c r="Y500" s="707"/>
      <c r="Z500" s="1"/>
    </row>
    <row r="501" spans="2:26" ht="15.75">
      <c r="B501" s="28" t="s">
        <v>471</v>
      </c>
      <c r="C501" s="26"/>
      <c r="D501"/>
      <c r="E501" s="28" t="s">
        <v>0</v>
      </c>
      <c r="F501"/>
      <c r="G501" s="2" t="s">
        <v>747</v>
      </c>
      <c r="H501" s="26"/>
      <c r="I501" s="26"/>
      <c r="J501" s="33"/>
      <c r="K501" s="6"/>
      <c r="O501" s="5"/>
      <c r="Q501" s="722"/>
      <c r="R501" s="7"/>
      <c r="S501" s="15"/>
      <c r="T501" s="52"/>
      <c r="U501" s="52"/>
      <c r="V501" s="52"/>
      <c r="W501" s="113"/>
      <c r="X501" s="710"/>
      <c r="Y501" s="707"/>
      <c r="Z501" s="1"/>
    </row>
    <row r="502" spans="2:26" ht="21">
      <c r="D502" s="32" t="s">
        <v>678</v>
      </c>
      <c r="E502"/>
      <c r="F502"/>
      <c r="H502" s="25"/>
      <c r="I502" s="26"/>
      <c r="J502" s="26"/>
      <c r="K502" s="6"/>
      <c r="O502" s="5"/>
      <c r="Q502" s="11"/>
      <c r="R502" s="7"/>
      <c r="S502" s="15"/>
      <c r="T502" s="52"/>
      <c r="U502" s="186"/>
      <c r="V502" s="52"/>
      <c r="W502" s="113"/>
      <c r="X502" s="597"/>
      <c r="Y502" s="753"/>
      <c r="Z502" s="1"/>
    </row>
    <row r="503" spans="2:26" ht="15.75" thickBot="1">
      <c r="K503" s="6"/>
      <c r="O503" s="5"/>
      <c r="Q503" s="627"/>
      <c r="R503" s="11"/>
      <c r="S503" s="14"/>
      <c r="T503" s="762"/>
      <c r="U503" s="787"/>
      <c r="V503" s="762"/>
      <c r="W503" s="763"/>
      <c r="X503" s="757"/>
      <c r="Y503" s="191"/>
      <c r="Z503" s="1"/>
    </row>
    <row r="504" spans="2:26" ht="15.75" thickBot="1">
      <c r="B504" s="492" t="s">
        <v>229</v>
      </c>
      <c r="C504" s="104"/>
      <c r="D504" s="493" t="s">
        <v>230</v>
      </c>
      <c r="E504" s="409" t="s">
        <v>231</v>
      </c>
      <c r="F504" s="409"/>
      <c r="G504" s="409"/>
      <c r="H504" s="494" t="s">
        <v>232</v>
      </c>
      <c r="I504" s="495" t="s">
        <v>233</v>
      </c>
      <c r="J504" s="496" t="s">
        <v>234</v>
      </c>
      <c r="K504" s="6"/>
      <c r="O504" s="5"/>
      <c r="Q504" s="11"/>
      <c r="R504" s="11"/>
      <c r="S504" s="5"/>
      <c r="T504" s="5"/>
      <c r="U504" s="5"/>
      <c r="V504" s="5"/>
      <c r="W504" s="5"/>
      <c r="X504" s="736"/>
      <c r="Y504" s="209"/>
      <c r="Z504" s="1"/>
    </row>
    <row r="505" spans="2:26" ht="409.6">
      <c r="B505" s="497" t="s">
        <v>235</v>
      </c>
      <c r="C505" s="498" t="s">
        <v>236</v>
      </c>
      <c r="D505" s="499" t="s">
        <v>237</v>
      </c>
      <c r="E505" s="500" t="s">
        <v>238</v>
      </c>
      <c r="F505" s="500" t="s">
        <v>54</v>
      </c>
      <c r="G505" s="500" t="s">
        <v>55</v>
      </c>
      <c r="H505" s="501" t="s">
        <v>239</v>
      </c>
      <c r="I505" s="502" t="s">
        <v>240</v>
      </c>
      <c r="J505" s="503" t="s">
        <v>241</v>
      </c>
      <c r="K505" s="6"/>
      <c r="O505" s="5"/>
      <c r="Q505" s="11"/>
      <c r="R505" s="209"/>
      <c r="S505" s="4"/>
      <c r="T505" s="5"/>
      <c r="U505" s="5"/>
      <c r="V505" s="5"/>
      <c r="W505" s="5"/>
      <c r="X505" s="5"/>
      <c r="Y505" s="5"/>
      <c r="Z505" s="1"/>
    </row>
    <row r="506" spans="2:26" ht="15.75" thickBot="1">
      <c r="B506" s="504"/>
      <c r="C506" s="550"/>
      <c r="D506" s="505"/>
      <c r="E506" s="506" t="s">
        <v>6</v>
      </c>
      <c r="F506" s="506" t="s">
        <v>7</v>
      </c>
      <c r="G506" s="506" t="s">
        <v>8</v>
      </c>
      <c r="H506" s="507" t="s">
        <v>242</v>
      </c>
      <c r="I506" s="508" t="s">
        <v>659</v>
      </c>
      <c r="J506" s="509" t="s">
        <v>243</v>
      </c>
      <c r="K506" s="6"/>
      <c r="O506" s="5"/>
      <c r="Q506" s="11"/>
      <c r="R506" s="7"/>
      <c r="S506" s="115"/>
      <c r="T506" s="781"/>
      <c r="U506" s="782"/>
      <c r="V506" s="781"/>
      <c r="W506" s="113"/>
      <c r="X506" s="807"/>
      <c r="Y506" s="707"/>
      <c r="Z506" s="1"/>
    </row>
    <row r="507" spans="2:26" ht="409.6">
      <c r="B507" s="104"/>
      <c r="C507" s="1016" t="s">
        <v>183</v>
      </c>
      <c r="D507" s="213"/>
      <c r="E507" s="564"/>
      <c r="F507" s="565"/>
      <c r="G507" s="565"/>
      <c r="H507" s="738"/>
      <c r="I507" s="984"/>
      <c r="J507" s="516"/>
      <c r="K507" s="6"/>
      <c r="O507" s="5"/>
      <c r="Q507" s="11"/>
      <c r="R507" s="135"/>
      <c r="S507" s="15"/>
      <c r="T507" s="808"/>
      <c r="U507" s="809"/>
      <c r="V507" s="52"/>
      <c r="W507" s="113"/>
      <c r="X507" s="597"/>
      <c r="Y507" s="707"/>
      <c r="Z507" s="1"/>
    </row>
    <row r="508" spans="2:26" ht="409.6">
      <c r="B508" s="518" t="s">
        <v>244</v>
      </c>
      <c r="C508" s="553" t="s">
        <v>847</v>
      </c>
      <c r="D508" s="529">
        <v>60</v>
      </c>
      <c r="E508" s="2396">
        <v>1.2</v>
      </c>
      <c r="F508" s="395">
        <v>0.2</v>
      </c>
      <c r="G508" s="395">
        <v>6.1</v>
      </c>
      <c r="H508" s="1121">
        <v>31.3</v>
      </c>
      <c r="I508" s="525">
        <v>5</v>
      </c>
      <c r="J508" s="618" t="s">
        <v>773</v>
      </c>
      <c r="K508" s="6"/>
      <c r="O508" s="5"/>
      <c r="Q508" s="11"/>
      <c r="R508" s="7"/>
      <c r="S508" s="15"/>
      <c r="T508" s="52"/>
      <c r="U508" s="52"/>
      <c r="V508" s="52"/>
      <c r="W508" s="113"/>
      <c r="X508" s="751"/>
      <c r="Y508" s="707"/>
      <c r="Z508" s="1"/>
    </row>
    <row r="509" spans="2:26" ht="409.6">
      <c r="B509" s="521" t="s">
        <v>463</v>
      </c>
      <c r="C509" s="1017" t="s">
        <v>467</v>
      </c>
      <c r="D509" s="519" t="s">
        <v>507</v>
      </c>
      <c r="E509" s="711">
        <v>11.557</v>
      </c>
      <c r="F509" s="702">
        <v>10.845000000000001</v>
      </c>
      <c r="G509" s="2438">
        <v>12.345000000000001</v>
      </c>
      <c r="H509" s="1958">
        <v>187.44300000000001</v>
      </c>
      <c r="I509" s="985">
        <v>63</v>
      </c>
      <c r="J509" s="520" t="s">
        <v>821</v>
      </c>
      <c r="K509" s="6"/>
      <c r="O509" s="5"/>
      <c r="P509" s="5"/>
      <c r="Q509" s="11"/>
      <c r="R509" s="391"/>
      <c r="S509" s="15"/>
      <c r="T509" s="52"/>
      <c r="U509" s="52"/>
      <c r="V509" s="52"/>
      <c r="W509" s="113"/>
      <c r="X509" s="810"/>
      <c r="Y509" s="752"/>
      <c r="Z509" s="1"/>
    </row>
    <row r="510" spans="2:26" ht="409.6">
      <c r="B510" s="99"/>
      <c r="C510" s="2702" t="s">
        <v>882</v>
      </c>
      <c r="D510" s="519" t="s">
        <v>514</v>
      </c>
      <c r="E510" s="2448">
        <v>2.2730000000000001</v>
      </c>
      <c r="F510" s="2449">
        <v>6.72</v>
      </c>
      <c r="G510" s="2435">
        <v>23.11</v>
      </c>
      <c r="H510" s="1958">
        <v>162.012</v>
      </c>
      <c r="I510" s="560">
        <v>47</v>
      </c>
      <c r="J510" s="739" t="s">
        <v>885</v>
      </c>
      <c r="K510" s="6"/>
      <c r="O510" s="5"/>
      <c r="P510" s="5"/>
      <c r="Q510" s="11"/>
      <c r="R510" s="7"/>
      <c r="S510" s="15"/>
      <c r="T510" s="52"/>
      <c r="U510" s="52"/>
      <c r="V510" s="52"/>
      <c r="W510" s="113"/>
      <c r="X510" s="710"/>
      <c r="Y510" s="707"/>
      <c r="Z510" s="1"/>
    </row>
    <row r="511" spans="2:26" ht="409.6">
      <c r="B511" s="99"/>
      <c r="C511" s="2703" t="s">
        <v>883</v>
      </c>
      <c r="D511" s="561"/>
      <c r="E511" s="1545">
        <v>2.14</v>
      </c>
      <c r="F511" s="1546">
        <v>3.64</v>
      </c>
      <c r="G511" s="2450">
        <v>9.6959999999999997</v>
      </c>
      <c r="H511" s="2441">
        <v>80.103999999999999</v>
      </c>
      <c r="I511" s="566"/>
      <c r="J511" s="2704" t="s">
        <v>884</v>
      </c>
      <c r="K511" s="6"/>
      <c r="O511" s="5"/>
      <c r="P511" s="5"/>
      <c r="Q511" s="11"/>
      <c r="R511" s="7"/>
      <c r="S511" s="15"/>
      <c r="T511" s="52"/>
      <c r="U511" s="52"/>
      <c r="V511" s="276"/>
      <c r="W511" s="113"/>
      <c r="X511" s="710"/>
      <c r="Y511" s="707"/>
      <c r="Z511" s="1"/>
    </row>
    <row r="512" spans="2:26" ht="15.75">
      <c r="B512" s="523" t="s">
        <v>12</v>
      </c>
      <c r="C512" s="528" t="s">
        <v>140</v>
      </c>
      <c r="D512" s="529">
        <v>200</v>
      </c>
      <c r="E512" s="1473">
        <v>1</v>
      </c>
      <c r="F512" s="1020">
        <v>0.2</v>
      </c>
      <c r="G512" s="1020">
        <v>20.2</v>
      </c>
      <c r="H512" s="1126">
        <v>84.8</v>
      </c>
      <c r="I512" s="552">
        <v>72</v>
      </c>
      <c r="J512" s="526" t="s">
        <v>856</v>
      </c>
      <c r="K512" s="6"/>
      <c r="O512" s="5"/>
      <c r="P512" s="5"/>
      <c r="Q512" s="11"/>
      <c r="R512" s="7"/>
      <c r="S512" s="15"/>
      <c r="T512" s="52"/>
      <c r="U512" s="52"/>
      <c r="V512" s="52"/>
      <c r="W512" s="113"/>
      <c r="X512" s="710"/>
      <c r="Y512" s="707"/>
      <c r="Z512" s="1"/>
    </row>
    <row r="513" spans="2:26" ht="409.6">
      <c r="B513" s="527" t="s">
        <v>254</v>
      </c>
      <c r="C513" s="528" t="s">
        <v>10</v>
      </c>
      <c r="D513" s="1380">
        <v>40</v>
      </c>
      <c r="E513" s="2408">
        <v>2.1070000000000002</v>
      </c>
      <c r="F513" s="1020">
        <v>0.28000000000000003</v>
      </c>
      <c r="G513" s="1020">
        <v>16.32</v>
      </c>
      <c r="H513" s="1126">
        <v>76.227999999999994</v>
      </c>
      <c r="I513" s="530">
        <v>18</v>
      </c>
      <c r="J513" s="526" t="s">
        <v>9</v>
      </c>
      <c r="K513" s="6"/>
      <c r="O513" s="143"/>
      <c r="P513" s="5"/>
      <c r="Q513" s="627"/>
      <c r="R513" s="758"/>
      <c r="S513" s="14"/>
      <c r="T513" s="762"/>
      <c r="U513" s="763"/>
      <c r="V513" s="762"/>
      <c r="W513" s="763"/>
      <c r="X513" s="757"/>
      <c r="Y513" s="191"/>
      <c r="Z513" s="1"/>
    </row>
    <row r="514" spans="2:26" ht="15.75" thickBot="1">
      <c r="B514" s="1404"/>
      <c r="C514" s="543" t="s">
        <v>643</v>
      </c>
      <c r="D514" s="544">
        <v>30</v>
      </c>
      <c r="E514" s="2408">
        <v>1.6950000000000001</v>
      </c>
      <c r="F514" s="1020">
        <v>0.36</v>
      </c>
      <c r="G514" s="1020">
        <v>12.56</v>
      </c>
      <c r="H514" s="1958">
        <v>60.26</v>
      </c>
      <c r="I514" s="560">
        <v>19</v>
      </c>
      <c r="J514" s="520" t="s">
        <v>9</v>
      </c>
      <c r="K514" s="6"/>
      <c r="O514" s="143"/>
      <c r="P514" s="5"/>
      <c r="Q514" s="15"/>
      <c r="R514" s="758"/>
      <c r="S514" s="14"/>
      <c r="T514" s="11"/>
      <c r="U514" s="11"/>
      <c r="V514" s="11"/>
      <c r="W514" s="11"/>
      <c r="X514" s="736"/>
      <c r="Y514" s="209"/>
      <c r="Z514" s="1"/>
    </row>
    <row r="515" spans="2:26" ht="409.6">
      <c r="B515" s="533" t="s">
        <v>262</v>
      </c>
      <c r="D515" s="209">
        <f>D508+D512+D513+D514+100+20+110+70</f>
        <v>630</v>
      </c>
      <c r="E515" s="1123">
        <f>SUM(E508:E514)</f>
        <v>21.971999999999998</v>
      </c>
      <c r="F515" s="2497">
        <f>SUM(F508:F514)</f>
        <v>22.245000000000001</v>
      </c>
      <c r="G515" s="1125">
        <f>SUM(G508:G514)</f>
        <v>100.33099999999999</v>
      </c>
      <c r="H515" s="2496">
        <f>SUM(H508:H514)</f>
        <v>682.14699999999993</v>
      </c>
      <c r="I515" s="1384" t="s">
        <v>449</v>
      </c>
      <c r="J515" s="967" t="s">
        <v>259</v>
      </c>
      <c r="K515" s="6"/>
      <c r="O515" s="143"/>
      <c r="P515" s="5"/>
      <c r="Q515" s="11"/>
      <c r="R515" s="11"/>
      <c r="S515" s="11"/>
      <c r="T515" s="760"/>
      <c r="U515" s="760"/>
      <c r="V515" s="761"/>
      <c r="W515" s="761"/>
      <c r="X515" s="736"/>
      <c r="Y515" s="5"/>
      <c r="Z515" s="1"/>
    </row>
    <row r="516" spans="2:26" ht="409.6">
      <c r="B516" s="1197"/>
      <c r="C516" s="1198" t="s">
        <v>11</v>
      </c>
      <c r="D516" s="2123">
        <v>0.25</v>
      </c>
      <c r="E516" s="2147">
        <v>22.5</v>
      </c>
      <c r="F516" s="2148">
        <v>23</v>
      </c>
      <c r="G516" s="2148">
        <v>95.75</v>
      </c>
      <c r="H516" s="2149">
        <v>680</v>
      </c>
      <c r="I516" s="2182">
        <f>H516-H515</f>
        <v>-2.1469999999999345</v>
      </c>
      <c r="J516" s="2073" t="s">
        <v>658</v>
      </c>
      <c r="K516" s="6"/>
      <c r="O516" s="143"/>
      <c r="P516" s="5"/>
      <c r="Q516" s="11"/>
      <c r="R516" s="11"/>
      <c r="S516" s="5"/>
      <c r="T516" s="5"/>
      <c r="U516" s="5"/>
      <c r="V516" s="5"/>
      <c r="W516" s="5"/>
      <c r="X516" s="5"/>
      <c r="Y516" s="5"/>
      <c r="Z516" s="1"/>
    </row>
    <row r="517" spans="2:26" ht="15.75" thickBot="1">
      <c r="B517" s="292"/>
      <c r="C517" s="1176" t="s">
        <v>654</v>
      </c>
      <c r="D517" s="2142"/>
      <c r="E517" s="2746">
        <f>(E515*100/E538)-25</f>
        <v>-0.58666666666666956</v>
      </c>
      <c r="F517" s="2445">
        <f t="shared" ref="F517:H517" si="41">(F515*100/F538)-25</f>
        <v>-0.82065217391304301</v>
      </c>
      <c r="G517" s="2445">
        <f t="shared" si="41"/>
        <v>1.1960835509138334</v>
      </c>
      <c r="H517" s="2747">
        <f t="shared" si="41"/>
        <v>7.8933823529411029E-2</v>
      </c>
      <c r="I517" s="2143"/>
      <c r="J517" s="2144"/>
      <c r="K517" s="6"/>
      <c r="O517" s="143"/>
      <c r="P517" s="5"/>
      <c r="Q517" s="11"/>
      <c r="R517" s="11"/>
      <c r="S517" s="15"/>
      <c r="T517" s="703"/>
      <c r="U517" s="703"/>
      <c r="V517" s="703"/>
      <c r="W517" s="703"/>
      <c r="X517" s="57"/>
      <c r="Y517" s="707"/>
      <c r="Z517" s="1"/>
    </row>
    <row r="518" spans="2:26" ht="409.6">
      <c r="B518" s="104"/>
      <c r="C518" s="728" t="s">
        <v>141</v>
      </c>
      <c r="D518" s="61"/>
      <c r="E518" s="143"/>
      <c r="F518" s="1488"/>
      <c r="G518" s="1488"/>
      <c r="H518" s="1488"/>
      <c r="I518" s="541"/>
      <c r="J518" s="541"/>
      <c r="O518" s="143"/>
      <c r="P518" s="5"/>
      <c r="Q518" s="11"/>
      <c r="R518" s="11"/>
      <c r="S518" s="5"/>
      <c r="T518" s="187"/>
      <c r="U518" s="187"/>
      <c r="V518" s="187"/>
      <c r="W518" s="5"/>
      <c r="X518" s="1"/>
      <c r="Y518" s="1"/>
      <c r="Z518" s="1"/>
    </row>
    <row r="519" spans="2:26" ht="409.6">
      <c r="B519" s="521" t="s">
        <v>463</v>
      </c>
      <c r="C519" s="305" t="s">
        <v>717</v>
      </c>
      <c r="D519" s="519">
        <v>60</v>
      </c>
      <c r="E519" s="1604">
        <v>1.0249999999999999</v>
      </c>
      <c r="F519" s="1604">
        <v>3.0030000000000001</v>
      </c>
      <c r="G519" s="1604">
        <v>5.0750000000000002</v>
      </c>
      <c r="H519" s="1126">
        <v>51.42</v>
      </c>
      <c r="I519" s="560">
        <v>12</v>
      </c>
      <c r="J519" s="823" t="s">
        <v>849</v>
      </c>
      <c r="K519" s="6"/>
      <c r="O519" s="143"/>
      <c r="P519" s="5"/>
      <c r="Q519" s="11"/>
      <c r="R519" s="11"/>
      <c r="S519" s="5"/>
      <c r="T519" s="5"/>
      <c r="U519" s="5"/>
      <c r="V519" s="5"/>
      <c r="W519" s="5"/>
      <c r="X519" s="1"/>
      <c r="Y519" s="1"/>
      <c r="Z519" s="1"/>
    </row>
    <row r="520" spans="2:26" ht="409.6">
      <c r="B520" s="99"/>
      <c r="C520" s="410" t="s">
        <v>201</v>
      </c>
      <c r="D520" s="529">
        <v>250</v>
      </c>
      <c r="E520" s="2408">
        <v>3.7029999999999998</v>
      </c>
      <c r="F520" s="1576">
        <v>6.1379999999999999</v>
      </c>
      <c r="G520" s="1576">
        <v>11.5</v>
      </c>
      <c r="H520" s="1126">
        <v>116.054</v>
      </c>
      <c r="I520" s="552">
        <v>22</v>
      </c>
      <c r="J520" s="517" t="s">
        <v>878</v>
      </c>
      <c r="K520" s="6"/>
      <c r="O520" s="143"/>
      <c r="P520" s="5"/>
      <c r="Q520" s="11"/>
      <c r="R520" s="11"/>
      <c r="S520" s="5"/>
      <c r="T520" s="5"/>
      <c r="U520" s="5"/>
      <c r="V520" s="5"/>
      <c r="W520" s="5"/>
      <c r="X520" s="1"/>
      <c r="Y520" s="1"/>
      <c r="Z520" s="1"/>
    </row>
    <row r="521" spans="2:26" ht="409.6">
      <c r="B521" s="99"/>
      <c r="C521" s="553" t="s">
        <v>105</v>
      </c>
      <c r="D521" s="529">
        <v>190</v>
      </c>
      <c r="E521" s="2752">
        <v>18.12</v>
      </c>
      <c r="F521" s="1604">
        <v>19.995999999999999</v>
      </c>
      <c r="G521" s="1604">
        <v>31.13</v>
      </c>
      <c r="H521" s="2753">
        <v>372.964</v>
      </c>
      <c r="I521" s="551">
        <v>56</v>
      </c>
      <c r="J521" s="526" t="s">
        <v>761</v>
      </c>
      <c r="K521" s="6"/>
      <c r="O521" s="143"/>
      <c r="P521" s="5"/>
      <c r="Q521" s="11"/>
      <c r="R521" s="11"/>
      <c r="S521" s="11"/>
      <c r="T521" s="11"/>
      <c r="U521" s="11"/>
      <c r="V521" s="11"/>
      <c r="W521" s="11"/>
    </row>
    <row r="522" spans="2:26" ht="15.75">
      <c r="B522" s="523" t="s">
        <v>12</v>
      </c>
      <c r="C522" s="567" t="s">
        <v>623</v>
      </c>
      <c r="D522" s="529">
        <v>200</v>
      </c>
      <c r="E522" s="2408">
        <v>0.91</v>
      </c>
      <c r="F522" s="1576">
        <v>0.01</v>
      </c>
      <c r="G522" s="1576">
        <v>38.090000000000003</v>
      </c>
      <c r="H522" s="1126">
        <v>156.09</v>
      </c>
      <c r="I522" s="551">
        <v>84</v>
      </c>
      <c r="J522" s="517" t="s">
        <v>879</v>
      </c>
      <c r="K522" s="31"/>
      <c r="O522" s="143"/>
      <c r="P522" s="5"/>
      <c r="Q522" s="11"/>
      <c r="R522" s="11"/>
      <c r="S522" s="11"/>
      <c r="T522" s="11"/>
      <c r="U522" s="11"/>
      <c r="V522" s="11"/>
      <c r="W522" s="11"/>
    </row>
    <row r="523" spans="2:26" ht="409.6">
      <c r="B523" s="527" t="s">
        <v>254</v>
      </c>
      <c r="C523" s="524" t="s">
        <v>10</v>
      </c>
      <c r="D523" s="1380">
        <v>70</v>
      </c>
      <c r="E523" s="2396">
        <v>3.6880000000000002</v>
      </c>
      <c r="F523" s="395">
        <v>0.49</v>
      </c>
      <c r="G523" s="395">
        <v>26.56</v>
      </c>
      <c r="H523" s="1126">
        <v>125.402</v>
      </c>
      <c r="I523" s="530">
        <v>18</v>
      </c>
      <c r="J523" s="526" t="s">
        <v>9</v>
      </c>
      <c r="O523" s="143"/>
      <c r="P523" s="5"/>
      <c r="Q523" s="11"/>
      <c r="R523" s="11"/>
      <c r="S523" s="11"/>
      <c r="T523" s="11"/>
      <c r="U523" s="11"/>
      <c r="V523" s="11"/>
      <c r="W523" s="11"/>
    </row>
    <row r="524" spans="2:26" ht="409.6">
      <c r="B524" s="99"/>
      <c r="C524" s="524" t="s">
        <v>643</v>
      </c>
      <c r="D524" s="1382">
        <v>40</v>
      </c>
      <c r="E524" s="396">
        <v>2.2599999999999998</v>
      </c>
      <c r="F524" s="398">
        <v>0.48</v>
      </c>
      <c r="G524" s="398">
        <v>16.739999999999998</v>
      </c>
      <c r="H524" s="1603">
        <v>80.319999999999993</v>
      </c>
      <c r="I524" s="530">
        <v>19</v>
      </c>
      <c r="J524" s="520" t="s">
        <v>9</v>
      </c>
      <c r="K524" s="6"/>
      <c r="O524" s="143"/>
      <c r="P524" s="5"/>
      <c r="Q524" s="11"/>
      <c r="R524" s="11"/>
      <c r="S524" s="11"/>
      <c r="T524" s="11"/>
      <c r="U524" s="11"/>
      <c r="V524" s="11"/>
      <c r="W524" s="11"/>
    </row>
    <row r="525" spans="2:26" ht="15.75" thickBot="1">
      <c r="B525" s="99"/>
      <c r="C525" s="239" t="s">
        <v>736</v>
      </c>
      <c r="D525" s="544">
        <v>105</v>
      </c>
      <c r="E525" s="555">
        <v>0.42</v>
      </c>
      <c r="F525" s="556">
        <v>0.42</v>
      </c>
      <c r="G525" s="557">
        <v>10.29</v>
      </c>
      <c r="H525" s="2490">
        <v>49.35</v>
      </c>
      <c r="I525" s="719">
        <v>69</v>
      </c>
      <c r="J525" s="517" t="s">
        <v>737</v>
      </c>
      <c r="K525" s="6"/>
      <c r="O525" s="143"/>
      <c r="P525" s="5"/>
      <c r="Q525" s="11"/>
      <c r="R525" s="11"/>
      <c r="S525" s="11"/>
      <c r="T525" s="11"/>
      <c r="U525" s="11"/>
      <c r="V525" s="11"/>
      <c r="W525" s="11"/>
    </row>
    <row r="526" spans="2:26" ht="409.6">
      <c r="B526" s="533" t="s">
        <v>247</v>
      </c>
      <c r="C526" s="43"/>
      <c r="D526" s="209">
        <f>SUM(D519:D525)</f>
        <v>915</v>
      </c>
      <c r="E526" s="545">
        <f>SUM(E519:E525)</f>
        <v>30.125999999999998</v>
      </c>
      <c r="F526" s="1075">
        <f>SUM(F519:F525)</f>
        <v>30.537000000000003</v>
      </c>
      <c r="G526" s="546">
        <f>SUM(G519:G525)</f>
        <v>139.38499999999999</v>
      </c>
      <c r="H526" s="2507">
        <f>SUM(H519:H525)</f>
        <v>951.6</v>
      </c>
      <c r="I526" s="1384" t="s">
        <v>449</v>
      </c>
      <c r="J526" s="967" t="s">
        <v>259</v>
      </c>
      <c r="K526" s="6"/>
      <c r="O526" s="143"/>
      <c r="P526" s="7"/>
      <c r="Q526" s="15"/>
      <c r="R526" s="52"/>
      <c r="S526" s="52"/>
      <c r="T526" s="52"/>
      <c r="U526" s="796"/>
      <c r="V526" s="710"/>
      <c r="W526" s="753"/>
    </row>
    <row r="527" spans="2:26" ht="409.6">
      <c r="B527" s="1197"/>
      <c r="C527" s="1198" t="s">
        <v>11</v>
      </c>
      <c r="D527" s="2123">
        <v>0.35</v>
      </c>
      <c r="E527" s="2166">
        <v>31.5</v>
      </c>
      <c r="F527" s="2167">
        <v>32.200000000000003</v>
      </c>
      <c r="G527" s="2168">
        <v>134.05000000000001</v>
      </c>
      <c r="H527" s="2169">
        <v>952</v>
      </c>
      <c r="I527" s="2182">
        <f>H527-H526</f>
        <v>0.39999999999997726</v>
      </c>
      <c r="J527" s="2073" t="s">
        <v>658</v>
      </c>
      <c r="K527" s="6"/>
      <c r="O527" s="143"/>
      <c r="P527" s="5"/>
      <c r="Q527" s="11"/>
      <c r="R527" s="11"/>
      <c r="S527" s="11"/>
      <c r="T527" s="11"/>
      <c r="U527" s="11"/>
      <c r="V527" s="11"/>
      <c r="W527" s="11"/>
    </row>
    <row r="528" spans="2:26" ht="15.75" thickBot="1">
      <c r="B528" s="292"/>
      <c r="C528" s="1176" t="s">
        <v>654</v>
      </c>
      <c r="D528" s="2142"/>
      <c r="E528" s="2494">
        <f>(E526*100/E538)-35</f>
        <v>-1.5266666666666708</v>
      </c>
      <c r="F528" s="556">
        <f t="shared" ref="F528:H528" si="42">(F526*100/F538)-35</f>
        <v>-1.8076086956521706</v>
      </c>
      <c r="G528" s="556">
        <f t="shared" si="42"/>
        <v>1.3929503916449093</v>
      </c>
      <c r="H528" s="2495">
        <f t="shared" si="42"/>
        <v>-1.4705882352942012E-2</v>
      </c>
      <c r="I528" s="2143"/>
      <c r="J528" s="2144"/>
      <c r="K528" s="6"/>
      <c r="O528" s="143"/>
      <c r="P528" s="5"/>
      <c r="Q528" s="11"/>
      <c r="R528" s="11"/>
      <c r="S528" s="11"/>
      <c r="T528" s="11"/>
      <c r="U528" s="11"/>
      <c r="V528" s="11"/>
      <c r="W528" s="11"/>
    </row>
    <row r="529" spans="2:23" ht="409.6">
      <c r="B529" s="572" t="s">
        <v>244</v>
      </c>
      <c r="C529" s="202" t="s">
        <v>303</v>
      </c>
      <c r="D529" s="104"/>
      <c r="E529" s="63"/>
      <c r="F529" s="539"/>
      <c r="G529" s="539"/>
      <c r="H529" s="540"/>
      <c r="I529" s="561"/>
      <c r="J529" s="561"/>
      <c r="K529" s="6"/>
      <c r="O529" s="2083"/>
      <c r="P529" s="5"/>
      <c r="Q529" s="11"/>
      <c r="R529" s="11"/>
      <c r="S529" s="11"/>
      <c r="T529" s="11"/>
      <c r="U529" s="11"/>
      <c r="V529" s="11"/>
      <c r="W529" s="11"/>
    </row>
    <row r="530" spans="2:23" ht="409.6">
      <c r="B530" s="521" t="s">
        <v>463</v>
      </c>
      <c r="C530" s="824" t="s">
        <v>554</v>
      </c>
      <c r="D530" s="434">
        <v>200</v>
      </c>
      <c r="E530" s="2408">
        <v>0.3</v>
      </c>
      <c r="F530" s="1576">
        <v>0</v>
      </c>
      <c r="G530" s="1576">
        <v>5.7859999999999996</v>
      </c>
      <c r="H530" s="1126">
        <v>24.544</v>
      </c>
      <c r="I530" s="525">
        <v>74</v>
      </c>
      <c r="J530" s="517" t="s">
        <v>880</v>
      </c>
      <c r="K530" s="6"/>
      <c r="O530" s="143"/>
      <c r="P530" s="5"/>
      <c r="Q530" s="11"/>
      <c r="R530" s="11"/>
      <c r="S530" s="11"/>
      <c r="T530" s="11"/>
      <c r="U530" s="11"/>
      <c r="V530" s="11"/>
      <c r="W530" s="11"/>
    </row>
    <row r="531" spans="2:23" ht="15.75">
      <c r="B531" s="523" t="s">
        <v>12</v>
      </c>
      <c r="C531" s="927" t="s">
        <v>421</v>
      </c>
      <c r="D531" s="434" t="s">
        <v>352</v>
      </c>
      <c r="E531" s="2408">
        <v>5.5176999999999996</v>
      </c>
      <c r="F531" s="395">
        <v>7.22</v>
      </c>
      <c r="G531" s="395">
        <v>20.920999999999999</v>
      </c>
      <c r="H531" s="1126">
        <v>170.535</v>
      </c>
      <c r="I531" s="272">
        <v>35</v>
      </c>
      <c r="J531" s="554" t="s">
        <v>881</v>
      </c>
      <c r="K531" s="6"/>
      <c r="O531" s="143"/>
      <c r="P531" s="5"/>
      <c r="Q531" s="11"/>
      <c r="R531" s="11"/>
      <c r="S531" s="11"/>
      <c r="T531" s="11"/>
      <c r="U531" s="11"/>
      <c r="V531" s="11"/>
      <c r="W531" s="11"/>
    </row>
    <row r="532" spans="2:23" ht="15.75" thickBot="1">
      <c r="B532" s="1404" t="s">
        <v>254</v>
      </c>
      <c r="C532" s="543" t="s">
        <v>10</v>
      </c>
      <c r="D532" s="544">
        <v>40</v>
      </c>
      <c r="E532" s="270">
        <v>2.1070000000000002</v>
      </c>
      <c r="F532" s="390">
        <v>0.28000000000000003</v>
      </c>
      <c r="G532" s="390">
        <v>16.32</v>
      </c>
      <c r="H532" s="1121">
        <v>76.227999999999994</v>
      </c>
      <c r="I532" s="530">
        <v>9</v>
      </c>
      <c r="J532" s="526" t="s">
        <v>9</v>
      </c>
      <c r="K532" s="31"/>
      <c r="O532" s="143"/>
      <c r="P532" s="5"/>
      <c r="Q532" s="11"/>
      <c r="R532" s="11"/>
      <c r="S532" s="11"/>
      <c r="T532" s="11"/>
      <c r="U532" s="11"/>
      <c r="V532" s="11"/>
      <c r="W532" s="11"/>
    </row>
    <row r="533" spans="2:23" ht="409.6">
      <c r="B533" s="533" t="s">
        <v>330</v>
      </c>
      <c r="C533" s="758"/>
      <c r="D533" s="548">
        <f>D530+D532+90+20</f>
        <v>350</v>
      </c>
      <c r="E533" s="545">
        <f>SUM(E530:E532)</f>
        <v>7.9246999999999996</v>
      </c>
      <c r="F533" s="1075">
        <f>SUM(F530:F532)</f>
        <v>7.5</v>
      </c>
      <c r="G533" s="546">
        <f>SUM(G530:G532)</f>
        <v>43.027000000000001</v>
      </c>
      <c r="H533" s="2507">
        <f>SUM(H530:H532)</f>
        <v>271.30700000000002</v>
      </c>
      <c r="I533" s="1384" t="s">
        <v>449</v>
      </c>
      <c r="J533" s="967" t="s">
        <v>259</v>
      </c>
      <c r="O533" s="143"/>
      <c r="P533" s="5"/>
      <c r="Q533" s="11"/>
      <c r="R533" s="11"/>
      <c r="S533" s="11"/>
      <c r="T533" s="11"/>
      <c r="U533" s="11"/>
      <c r="V533" s="11"/>
      <c r="W533" s="11"/>
    </row>
    <row r="534" spans="2:23" ht="409.6">
      <c r="B534" s="487"/>
      <c r="C534" s="1206" t="s">
        <v>11</v>
      </c>
      <c r="D534" s="2150">
        <v>0.1</v>
      </c>
      <c r="E534" s="2166">
        <v>9</v>
      </c>
      <c r="F534" s="2167">
        <v>9.1999999999999993</v>
      </c>
      <c r="G534" s="2168">
        <v>38.299999999999997</v>
      </c>
      <c r="H534" s="2169">
        <v>272</v>
      </c>
      <c r="I534" s="2509">
        <f>H534-H533</f>
        <v>0.69299999999998363</v>
      </c>
      <c r="J534" s="2073" t="s">
        <v>658</v>
      </c>
      <c r="K534" s="6"/>
      <c r="O534" s="143"/>
      <c r="P534" s="5"/>
      <c r="Q534" s="11"/>
      <c r="R534" s="11"/>
      <c r="S534" s="11"/>
      <c r="T534" s="11"/>
      <c r="U534" s="11"/>
      <c r="V534" s="11"/>
      <c r="W534" s="11"/>
    </row>
    <row r="535" spans="2:23" ht="15.75" thickBot="1">
      <c r="B535" s="292"/>
      <c r="C535" s="1176" t="s">
        <v>654</v>
      </c>
      <c r="D535" s="2142"/>
      <c r="E535" s="2494">
        <f>(E533*100/E538)-10</f>
        <v>-1.1947777777777784</v>
      </c>
      <c r="F535" s="556">
        <f t="shared" ref="F535" si="43">(F533*100/F538)-10</f>
        <v>-1.8478260869565215</v>
      </c>
      <c r="G535" s="556">
        <f>(G533*100/G538)-10</f>
        <v>1.2342036553524807</v>
      </c>
      <c r="H535" s="2495">
        <f>(H533*100/H538)-10</f>
        <v>-2.5477941176470509E-2</v>
      </c>
      <c r="I535" s="2143"/>
      <c r="J535" s="2144"/>
      <c r="K535" s="6"/>
      <c r="O535" s="5"/>
      <c r="P535" s="5"/>
      <c r="Q535" s="11"/>
      <c r="R535" s="11"/>
      <c r="S535" s="11"/>
      <c r="T535" s="11"/>
      <c r="U535" s="11"/>
      <c r="V535" s="11"/>
      <c r="W535" s="11"/>
    </row>
    <row r="536" spans="2:23" ht="15.75" thickBot="1">
      <c r="B536" s="11"/>
      <c r="C536" s="11"/>
      <c r="D536" s="5"/>
      <c r="E536" s="5"/>
      <c r="F536" s="5"/>
      <c r="G536" s="5"/>
      <c r="H536" s="5"/>
      <c r="I536" s="5"/>
      <c r="J536" s="5"/>
      <c r="K536" s="6"/>
      <c r="O536" s="5"/>
      <c r="P536" s="5"/>
      <c r="Q536" s="11"/>
      <c r="R536" s="11"/>
      <c r="S536" s="11"/>
      <c r="T536" s="11"/>
      <c r="U536" s="11"/>
      <c r="V536" s="11"/>
      <c r="W536" s="11"/>
    </row>
    <row r="537" spans="2:23" ht="15.75">
      <c r="B537" s="2124"/>
      <c r="C537" s="2125"/>
      <c r="D537" s="2126"/>
      <c r="E537" s="2127" t="s">
        <v>6</v>
      </c>
      <c r="F537" s="2128" t="s">
        <v>7</v>
      </c>
      <c r="G537" s="2128" t="s">
        <v>8</v>
      </c>
      <c r="H537" s="2129" t="s">
        <v>673</v>
      </c>
      <c r="I537" s="2130"/>
      <c r="J537" s="2126"/>
      <c r="K537" s="6"/>
      <c r="O537" s="5"/>
      <c r="Q537" s="11"/>
      <c r="R537" s="11"/>
      <c r="S537" s="11"/>
      <c r="T537" s="11"/>
      <c r="U537" s="11"/>
      <c r="V537" s="11"/>
      <c r="W537" s="11"/>
    </row>
    <row r="538" spans="2:23" ht="15.75" thickBot="1">
      <c r="B538" s="2131"/>
      <c r="C538" s="2132" t="s">
        <v>674</v>
      </c>
      <c r="D538" s="2133">
        <v>1</v>
      </c>
      <c r="E538" s="2134">
        <v>90</v>
      </c>
      <c r="F538" s="2135">
        <v>92</v>
      </c>
      <c r="G538" s="2136">
        <v>383</v>
      </c>
      <c r="H538" s="2137">
        <v>2720</v>
      </c>
      <c r="I538" s="2138" t="s">
        <v>675</v>
      </c>
      <c r="J538" s="2139"/>
      <c r="K538" s="31"/>
      <c r="O538" s="5"/>
      <c r="Q538" s="11"/>
      <c r="R538" s="11"/>
      <c r="S538" s="11"/>
      <c r="T538" s="11"/>
      <c r="U538" s="11"/>
      <c r="V538" s="11"/>
      <c r="W538" s="11"/>
    </row>
    <row r="539" spans="2:23" ht="15.75" thickBot="1">
      <c r="O539" s="5"/>
      <c r="Q539" s="11"/>
      <c r="R539" s="11"/>
      <c r="S539" s="11"/>
      <c r="T539" s="11"/>
      <c r="U539" s="11"/>
      <c r="V539" s="11"/>
      <c r="W539" s="11"/>
    </row>
    <row r="540" spans="2:23" ht="409.6">
      <c r="B540" s="968"/>
      <c r="C540" s="43" t="s">
        <v>448</v>
      </c>
      <c r="D540" s="44"/>
      <c r="E540" s="176">
        <f>E515+E526</f>
        <v>52.097999999999999</v>
      </c>
      <c r="F540" s="298">
        <f>F515+F526</f>
        <v>52.782000000000004</v>
      </c>
      <c r="G540" s="298">
        <f>G515+G526</f>
        <v>239.71599999999998</v>
      </c>
      <c r="H540" s="969">
        <f>H515+H526</f>
        <v>1633.7469999999998</v>
      </c>
      <c r="I540" s="1384" t="s">
        <v>449</v>
      </c>
      <c r="J540" s="967" t="s">
        <v>259</v>
      </c>
      <c r="K540" s="6"/>
      <c r="O540" s="5"/>
      <c r="P540" s="5"/>
      <c r="Q540" s="11"/>
      <c r="R540" s="11"/>
      <c r="S540" s="11"/>
      <c r="T540" s="11"/>
      <c r="U540" s="11"/>
      <c r="V540" s="11"/>
      <c r="W540" s="11"/>
    </row>
    <row r="541" spans="2:23" ht="409.6">
      <c r="B541" s="487"/>
      <c r="C541" s="1206" t="s">
        <v>11</v>
      </c>
      <c r="D541" s="2150">
        <v>0.6</v>
      </c>
      <c r="E541" s="2171">
        <v>54</v>
      </c>
      <c r="F541" s="2172">
        <v>55.2</v>
      </c>
      <c r="G541" s="2173">
        <v>229.8</v>
      </c>
      <c r="H541" s="2174">
        <v>1632</v>
      </c>
      <c r="I541" s="2175">
        <f>H541-H540</f>
        <v>-1.7469999999998436</v>
      </c>
      <c r="J541" s="2073" t="s">
        <v>658</v>
      </c>
      <c r="K541" s="6"/>
      <c r="O541" s="5"/>
      <c r="P541" s="5"/>
      <c r="Q541" s="11"/>
      <c r="R541" s="11"/>
      <c r="S541" s="11"/>
      <c r="T541" s="11"/>
      <c r="U541" s="11"/>
      <c r="V541" s="11"/>
      <c r="W541" s="11"/>
    </row>
    <row r="542" spans="2:23" ht="15.75" thickBot="1">
      <c r="B542" s="292"/>
      <c r="C542" s="1176" t="s">
        <v>654</v>
      </c>
      <c r="D542" s="2142"/>
      <c r="E542" s="2494">
        <f>(E540*100/E538)-60</f>
        <v>-2.1133333333333297</v>
      </c>
      <c r="F542" s="556">
        <f t="shared" ref="F542" si="44">(F540*100/F538)-60</f>
        <v>-2.6282608695652101</v>
      </c>
      <c r="G542" s="556">
        <f>(G540*100/G538)-60</f>
        <v>2.5890339425587428</v>
      </c>
      <c r="H542" s="2495">
        <f>(H540*100/H538)-60</f>
        <v>6.4227941176461911E-2</v>
      </c>
      <c r="I542" s="2143"/>
      <c r="J542" s="2144"/>
      <c r="K542" s="6"/>
      <c r="O542" s="5"/>
      <c r="P542" s="5"/>
      <c r="Q542" s="11"/>
      <c r="R542" s="11"/>
      <c r="S542" s="11"/>
      <c r="T542" s="11"/>
      <c r="U542" s="11"/>
      <c r="V542" s="11"/>
      <c r="W542" s="11"/>
    </row>
    <row r="543" spans="2:23" ht="15.75" thickBot="1">
      <c r="K543" s="6"/>
      <c r="O543" s="5"/>
      <c r="P543" s="5"/>
      <c r="Q543" s="11"/>
      <c r="R543" s="11"/>
      <c r="S543" s="11"/>
      <c r="T543" s="11"/>
      <c r="U543" s="11"/>
      <c r="V543" s="11"/>
      <c r="W543" s="11"/>
    </row>
    <row r="544" spans="2:23" ht="409.6">
      <c r="B544" s="968"/>
      <c r="C544" s="43" t="s">
        <v>447</v>
      </c>
      <c r="D544" s="44"/>
      <c r="E544" s="176">
        <f>E526+E533</f>
        <v>38.050699999999999</v>
      </c>
      <c r="F544" s="298">
        <f>F526+F533</f>
        <v>38.037000000000006</v>
      </c>
      <c r="G544" s="298">
        <f>G526+G533</f>
        <v>182.41199999999998</v>
      </c>
      <c r="H544" s="969">
        <f>H526+H533</f>
        <v>1222.9070000000002</v>
      </c>
      <c r="I544" s="1384" t="s">
        <v>449</v>
      </c>
      <c r="J544" s="967" t="s">
        <v>259</v>
      </c>
      <c r="K544" s="6"/>
      <c r="O544" s="5"/>
      <c r="P544" s="5"/>
      <c r="Q544" s="11"/>
      <c r="R544" s="11"/>
      <c r="S544" s="11"/>
      <c r="T544" s="11"/>
      <c r="U544" s="11"/>
      <c r="V544" s="11"/>
      <c r="W544" s="11"/>
    </row>
    <row r="545" spans="2:23" ht="409.6">
      <c r="B545" s="487"/>
      <c r="C545" s="1206" t="s">
        <v>11</v>
      </c>
      <c r="D545" s="2150">
        <v>0.45</v>
      </c>
      <c r="E545" s="2166">
        <v>40.5</v>
      </c>
      <c r="F545" s="2167">
        <v>41.4</v>
      </c>
      <c r="G545" s="2168">
        <v>172.35</v>
      </c>
      <c r="H545" s="2169">
        <v>1224</v>
      </c>
      <c r="I545" s="2182">
        <f>H545-H544</f>
        <v>1.0929999999998472</v>
      </c>
      <c r="J545" s="2073" t="s">
        <v>658</v>
      </c>
      <c r="K545" s="6"/>
      <c r="O545" s="5"/>
      <c r="P545" s="5"/>
      <c r="Q545" s="11"/>
      <c r="R545" s="11"/>
      <c r="S545" s="11"/>
      <c r="T545" s="11"/>
      <c r="U545" s="11"/>
      <c r="V545" s="11"/>
      <c r="W545" s="11"/>
    </row>
    <row r="546" spans="2:23" ht="15.75" thickBot="1">
      <c r="B546" s="292"/>
      <c r="C546" s="1176" t="s">
        <v>654</v>
      </c>
      <c r="D546" s="2142"/>
      <c r="E546" s="2494">
        <f>(E544*100/E538)-45</f>
        <v>-2.721444444444451</v>
      </c>
      <c r="F546" s="556">
        <f t="shared" ref="F546:G546" si="45">(F544*100/F538)-45</f>
        <v>-3.6554347826086868</v>
      </c>
      <c r="G546" s="556">
        <f t="shared" si="45"/>
        <v>2.6271540469973829</v>
      </c>
      <c r="H546" s="2495">
        <f>(H544*100/H538)-45</f>
        <v>-4.0183823529410745E-2</v>
      </c>
      <c r="I546" s="2143"/>
      <c r="J546" s="2144"/>
      <c r="K546" s="6"/>
      <c r="O546" s="5"/>
      <c r="P546" s="5"/>
      <c r="Q546" s="11"/>
      <c r="R546" s="11"/>
      <c r="S546" s="11"/>
      <c r="T546" s="11"/>
      <c r="U546" s="11"/>
      <c r="V546" s="11"/>
      <c r="W546" s="11"/>
    </row>
    <row r="547" spans="2:23" ht="15.75" thickBot="1">
      <c r="O547" s="5"/>
      <c r="P547" s="5"/>
      <c r="Q547" s="11"/>
      <c r="R547" s="11"/>
      <c r="S547" s="11"/>
      <c r="T547" s="11"/>
      <c r="U547" s="11"/>
      <c r="V547" s="11"/>
      <c r="W547" s="11"/>
    </row>
    <row r="548" spans="2:23" ht="409.6">
      <c r="B548" s="968"/>
      <c r="C548" s="43" t="s">
        <v>331</v>
      </c>
      <c r="D548" s="44"/>
      <c r="E548" s="183">
        <f>E515+E526+E533</f>
        <v>60.0227</v>
      </c>
      <c r="F548" s="111">
        <f>F515+F526+F533</f>
        <v>60.282000000000004</v>
      </c>
      <c r="G548" s="111">
        <f>G515+G526+G533</f>
        <v>282.74299999999999</v>
      </c>
      <c r="H548" s="299">
        <f>H515+H526+H533</f>
        <v>1905.0539999999999</v>
      </c>
      <c r="I548" s="1384" t="s">
        <v>449</v>
      </c>
      <c r="J548" s="967" t="s">
        <v>259</v>
      </c>
      <c r="K548" s="6"/>
      <c r="O548" s="5"/>
      <c r="P548" s="5"/>
      <c r="Q548" s="11"/>
      <c r="R548" s="11"/>
      <c r="S548" s="11"/>
      <c r="T548" s="11"/>
      <c r="U548" s="11"/>
      <c r="V548" s="11"/>
      <c r="W548" s="11"/>
    </row>
    <row r="549" spans="2:23" ht="409.6">
      <c r="B549" s="487"/>
      <c r="C549" s="1206" t="s">
        <v>11</v>
      </c>
      <c r="D549" s="2150">
        <v>0.7</v>
      </c>
      <c r="E549" s="2166">
        <v>63</v>
      </c>
      <c r="F549" s="2167">
        <v>64.400000000000006</v>
      </c>
      <c r="G549" s="2168">
        <v>268.10000000000002</v>
      </c>
      <c r="H549" s="2169">
        <v>1904</v>
      </c>
      <c r="I549" s="2509">
        <f>H549-H548</f>
        <v>-1.0539999999998599</v>
      </c>
      <c r="J549" s="2073" t="s">
        <v>658</v>
      </c>
      <c r="K549" s="6"/>
      <c r="O549" s="5"/>
      <c r="P549" s="5"/>
      <c r="Q549" s="11"/>
      <c r="R549" s="11"/>
      <c r="S549" s="11"/>
      <c r="T549" s="11"/>
      <c r="U549" s="11"/>
      <c r="V549" s="11"/>
      <c r="W549" s="11"/>
    </row>
    <row r="550" spans="2:23" ht="15.75" thickBot="1">
      <c r="B550" s="292"/>
      <c r="C550" s="1176" t="s">
        <v>654</v>
      </c>
      <c r="D550" s="2142"/>
      <c r="E550" s="2494">
        <f>(E548*100/E538)-70</f>
        <v>-3.3081111111111028</v>
      </c>
      <c r="F550" s="556">
        <f t="shared" ref="F550:G550" si="46">(F548*100/F538)-70</f>
        <v>-4.4760869565217263</v>
      </c>
      <c r="G550" s="556">
        <f t="shared" si="46"/>
        <v>3.8232375979112305</v>
      </c>
      <c r="H550" s="2495">
        <f>(H548*100/H538)-70</f>
        <v>3.8749999999993179E-2</v>
      </c>
      <c r="I550" s="2143"/>
      <c r="J550" s="2144"/>
      <c r="K550" s="6"/>
      <c r="O550" s="5"/>
      <c r="P550" s="5"/>
      <c r="Q550" s="11"/>
      <c r="R550" s="11"/>
      <c r="S550" s="11"/>
      <c r="T550" s="11"/>
      <c r="U550" s="11"/>
      <c r="V550" s="11"/>
      <c r="W550" s="11"/>
    </row>
    <row r="551" spans="2:23" ht="409.6">
      <c r="E551" s="569"/>
      <c r="F551" s="569"/>
      <c r="G551" s="569"/>
      <c r="K551" s="6"/>
      <c r="O551" s="5"/>
      <c r="P551" s="5"/>
      <c r="Q551" s="11"/>
      <c r="R551" s="11"/>
      <c r="S551" s="11"/>
      <c r="T551" s="11"/>
      <c r="U551" s="11"/>
      <c r="V551" s="11"/>
      <c r="W551" s="11"/>
    </row>
    <row r="552" spans="2:23" ht="409.6">
      <c r="D552" s="12" t="s">
        <v>265</v>
      </c>
      <c r="K552" s="6"/>
      <c r="O552" s="5"/>
      <c r="P552" s="5"/>
      <c r="Q552" s="11"/>
      <c r="R552" s="11"/>
      <c r="S552" s="11"/>
      <c r="T552" s="11"/>
      <c r="U552" s="11"/>
      <c r="V552" s="11"/>
      <c r="W552" s="11"/>
    </row>
    <row r="553" spans="2:23" ht="409.6">
      <c r="B553" s="25" t="s">
        <v>677</v>
      </c>
      <c r="D553"/>
      <c r="E553"/>
      <c r="I553"/>
      <c r="J553"/>
      <c r="K553" s="6"/>
      <c r="O553" s="5"/>
      <c r="P553" s="5"/>
      <c r="Q553" s="11"/>
      <c r="R553" s="11"/>
      <c r="S553" s="11"/>
      <c r="T553" s="11"/>
      <c r="U553" s="11"/>
      <c r="V553" s="11"/>
      <c r="W553" s="11"/>
    </row>
    <row r="554" spans="2:23" ht="16.5" customHeight="1">
      <c r="C554" s="25" t="s">
        <v>261</v>
      </c>
      <c r="E554"/>
      <c r="F554"/>
      <c r="G554" s="25"/>
      <c r="H554" s="25"/>
      <c r="I554" s="26"/>
      <c r="J554" s="26"/>
      <c r="K554" s="6"/>
      <c r="O554" s="5"/>
      <c r="P554" s="5"/>
      <c r="Q554" s="11"/>
      <c r="R554" s="11"/>
      <c r="S554" s="11"/>
      <c r="T554" s="11"/>
      <c r="U554" s="11"/>
      <c r="V554" s="11"/>
      <c r="W554" s="11"/>
    </row>
    <row r="555" spans="2:23" ht="15.75" customHeight="1">
      <c r="B555" s="28" t="s">
        <v>471</v>
      </c>
      <c r="C555" s="26"/>
      <c r="D555"/>
      <c r="E555" s="28" t="s">
        <v>0</v>
      </c>
      <c r="F555"/>
      <c r="G555" s="2" t="s">
        <v>747</v>
      </c>
      <c r="H555" s="26"/>
      <c r="I555" s="26"/>
      <c r="J555" s="33"/>
      <c r="K555" s="6"/>
      <c r="O555" s="5"/>
      <c r="P555" s="5"/>
      <c r="Q555" s="11"/>
      <c r="R555" s="11"/>
      <c r="S555" s="11"/>
      <c r="T555" s="11"/>
      <c r="U555" s="11"/>
      <c r="V555" s="11"/>
      <c r="W555" s="11"/>
    </row>
    <row r="556" spans="2:23" ht="20.25" customHeight="1" thickBot="1">
      <c r="D556" s="32" t="s">
        <v>678</v>
      </c>
      <c r="E556"/>
      <c r="F556"/>
      <c r="H556" s="25"/>
      <c r="I556" s="26"/>
      <c r="J556" s="26"/>
      <c r="K556" s="6"/>
      <c r="O556" s="5"/>
      <c r="P556" s="5"/>
      <c r="Q556" s="11"/>
    </row>
    <row r="557" spans="2:23" ht="15" customHeight="1" thickBot="1">
      <c r="B557" s="492" t="s">
        <v>229</v>
      </c>
      <c r="C557" s="104"/>
      <c r="D557" s="493" t="s">
        <v>230</v>
      </c>
      <c r="E557" s="409" t="s">
        <v>231</v>
      </c>
      <c r="F557" s="409"/>
      <c r="G557" s="409"/>
      <c r="H557" s="494" t="s">
        <v>232</v>
      </c>
      <c r="I557" s="495" t="s">
        <v>233</v>
      </c>
      <c r="J557" s="496" t="s">
        <v>234</v>
      </c>
      <c r="K557" s="6"/>
      <c r="O557" s="5"/>
      <c r="P557" s="5"/>
      <c r="Q557" s="11"/>
    </row>
    <row r="558" spans="2:23" ht="12" customHeight="1">
      <c r="B558" s="497" t="s">
        <v>235</v>
      </c>
      <c r="C558" s="498" t="s">
        <v>236</v>
      </c>
      <c r="D558" s="499" t="s">
        <v>237</v>
      </c>
      <c r="E558" s="500" t="s">
        <v>238</v>
      </c>
      <c r="F558" s="500" t="s">
        <v>54</v>
      </c>
      <c r="G558" s="500" t="s">
        <v>55</v>
      </c>
      <c r="H558" s="501" t="s">
        <v>239</v>
      </c>
      <c r="I558" s="502" t="s">
        <v>240</v>
      </c>
      <c r="J558" s="503" t="s">
        <v>241</v>
      </c>
      <c r="K558" s="6"/>
      <c r="O558" s="5"/>
      <c r="P558" s="5"/>
      <c r="Q558" s="11"/>
    </row>
    <row r="559" spans="2:23" ht="15" customHeight="1" thickBot="1">
      <c r="B559" s="504"/>
      <c r="C559" s="550"/>
      <c r="D559" s="505"/>
      <c r="E559" s="506" t="s">
        <v>6</v>
      </c>
      <c r="F559" s="506" t="s">
        <v>7</v>
      </c>
      <c r="G559" s="506" t="s">
        <v>8</v>
      </c>
      <c r="H559" s="507" t="s">
        <v>242</v>
      </c>
      <c r="I559" s="508" t="s">
        <v>659</v>
      </c>
      <c r="J559" s="509" t="s">
        <v>243</v>
      </c>
      <c r="K559" s="6"/>
      <c r="O559" s="5"/>
      <c r="P559" s="5"/>
      <c r="Q559" s="11"/>
    </row>
    <row r="560" spans="2:23" ht="409.6">
      <c r="B560" s="104"/>
      <c r="C560" s="728" t="s">
        <v>183</v>
      </c>
      <c r="D560" s="511"/>
      <c r="E560" s="512"/>
      <c r="F560" s="513"/>
      <c r="G560" s="513"/>
      <c r="H560" s="729"/>
      <c r="I560" s="558"/>
      <c r="J560" s="516"/>
      <c r="K560" s="6"/>
      <c r="O560" s="5"/>
      <c r="P560" s="5"/>
      <c r="Q560" s="11"/>
    </row>
    <row r="561" spans="2:17" ht="409.6">
      <c r="B561" s="518" t="s">
        <v>244</v>
      </c>
      <c r="C561" s="553" t="s">
        <v>347</v>
      </c>
      <c r="D561" s="529">
        <v>240</v>
      </c>
      <c r="E561" s="2405">
        <v>6.8810000000000002</v>
      </c>
      <c r="F561" s="1446">
        <v>4.0919999999999996</v>
      </c>
      <c r="G561" s="1446">
        <v>33.781999999999996</v>
      </c>
      <c r="H561" s="1121">
        <v>198.94</v>
      </c>
      <c r="I561" s="525">
        <v>34</v>
      </c>
      <c r="J561" s="526" t="s">
        <v>824</v>
      </c>
      <c r="K561" s="6"/>
      <c r="O561" s="5"/>
      <c r="P561" s="5"/>
      <c r="Q561" s="11"/>
    </row>
    <row r="562" spans="2:17" ht="409.6">
      <c r="B562" s="521" t="s">
        <v>463</v>
      </c>
      <c r="C562" s="937" t="s">
        <v>290</v>
      </c>
      <c r="D562" s="1381">
        <v>10</v>
      </c>
      <c r="E562" s="270">
        <v>0.08</v>
      </c>
      <c r="F562" s="390">
        <v>7.25</v>
      </c>
      <c r="G562" s="390">
        <v>0.13</v>
      </c>
      <c r="H562" s="1126">
        <v>66.09</v>
      </c>
      <c r="I562" s="1564">
        <v>15</v>
      </c>
      <c r="J562" s="986" t="s">
        <v>861</v>
      </c>
      <c r="K562" s="6"/>
      <c r="O562" s="5"/>
      <c r="P562" s="5"/>
      <c r="Q562" s="11"/>
    </row>
    <row r="563" spans="2:17" ht="15.75">
      <c r="B563" s="523" t="s">
        <v>12</v>
      </c>
      <c r="C563" s="306" t="s">
        <v>616</v>
      </c>
      <c r="D563" s="1380">
        <v>20</v>
      </c>
      <c r="E563" s="2396">
        <v>4.6669999999999998</v>
      </c>
      <c r="F563" s="395">
        <v>5.87</v>
      </c>
      <c r="G563" s="390">
        <v>0</v>
      </c>
      <c r="H563" s="1121">
        <v>71.471000000000004</v>
      </c>
      <c r="I563" s="530">
        <v>17</v>
      </c>
      <c r="J563" s="986" t="s">
        <v>600</v>
      </c>
      <c r="K563" s="6"/>
      <c r="O563" s="5"/>
      <c r="P563" s="5"/>
      <c r="Q563" s="11"/>
    </row>
    <row r="564" spans="2:17" ht="16.5" customHeight="1">
      <c r="B564" s="523"/>
      <c r="C564" s="553" t="s">
        <v>725</v>
      </c>
      <c r="D564" s="529">
        <v>200</v>
      </c>
      <c r="E564" s="2396">
        <v>6.06</v>
      </c>
      <c r="F564" s="395">
        <v>4.82</v>
      </c>
      <c r="G564" s="395">
        <v>12.757</v>
      </c>
      <c r="H564" s="2457">
        <v>118.648</v>
      </c>
      <c r="I564" s="272">
        <v>86</v>
      </c>
      <c r="J564" s="517" t="s">
        <v>724</v>
      </c>
      <c r="K564" s="6"/>
      <c r="O564" s="5"/>
      <c r="P564" s="5"/>
      <c r="Q564" s="11"/>
    </row>
    <row r="565" spans="2:17" ht="409.6">
      <c r="B565" s="527" t="s">
        <v>34</v>
      </c>
      <c r="C565" s="432" t="s">
        <v>10</v>
      </c>
      <c r="D565" s="1380">
        <v>50</v>
      </c>
      <c r="E565" s="270">
        <v>2.63</v>
      </c>
      <c r="F565" s="390">
        <v>0.35</v>
      </c>
      <c r="G565" s="390">
        <v>20.399999999999999</v>
      </c>
      <c r="H565" s="1126">
        <v>95.27</v>
      </c>
      <c r="I565" s="530">
        <v>18</v>
      </c>
      <c r="J565" s="526" t="s">
        <v>9</v>
      </c>
      <c r="K565" s="6"/>
      <c r="O565" s="5"/>
      <c r="P565" s="5"/>
      <c r="Q565" s="11"/>
    </row>
    <row r="566" spans="2:17" ht="409.6">
      <c r="B566" s="99"/>
      <c r="C566" s="524" t="s">
        <v>643</v>
      </c>
      <c r="D566" s="1382">
        <v>40</v>
      </c>
      <c r="E566" s="396">
        <v>2.2599999999999998</v>
      </c>
      <c r="F566" s="398">
        <v>0.48</v>
      </c>
      <c r="G566" s="398">
        <v>16.739999999999998</v>
      </c>
      <c r="H566" s="1603">
        <v>80.319999999999993</v>
      </c>
      <c r="I566" s="530">
        <v>19</v>
      </c>
      <c r="J566" s="520" t="s">
        <v>9</v>
      </c>
      <c r="K566" s="6"/>
      <c r="O566" s="5"/>
      <c r="P566" s="5"/>
      <c r="Q566" s="11"/>
    </row>
    <row r="567" spans="2:17" ht="15.75" thickBot="1">
      <c r="B567" s="100"/>
      <c r="C567" s="239" t="s">
        <v>736</v>
      </c>
      <c r="D567" s="544">
        <v>105</v>
      </c>
      <c r="E567" s="555">
        <v>0.42</v>
      </c>
      <c r="F567" s="556">
        <v>0.42</v>
      </c>
      <c r="G567" s="557">
        <v>10.29</v>
      </c>
      <c r="H567" s="2490">
        <v>49.35</v>
      </c>
      <c r="I567" s="719">
        <v>69</v>
      </c>
      <c r="J567" s="517" t="s">
        <v>737</v>
      </c>
      <c r="K567" s="6"/>
      <c r="O567" s="5"/>
      <c r="P567" s="5"/>
      <c r="Q567" s="11"/>
    </row>
    <row r="568" spans="2:17" ht="409.6">
      <c r="B568" s="533" t="s">
        <v>262</v>
      </c>
      <c r="D568" s="209">
        <f>SUM(D561:D567)</f>
        <v>665</v>
      </c>
      <c r="E568" s="534">
        <f>SUM(E561:E567)</f>
        <v>22.997999999999998</v>
      </c>
      <c r="F568" s="1075">
        <f>SUM(F561:F567)</f>
        <v>23.282000000000004</v>
      </c>
      <c r="G568" s="536">
        <f>SUM(G561:G567)</f>
        <v>94.09899999999999</v>
      </c>
      <c r="H568" s="2507">
        <f>SUM(H561:H567)</f>
        <v>680.08900000000006</v>
      </c>
      <c r="I568" s="1384" t="s">
        <v>449</v>
      </c>
      <c r="J568" s="967" t="s">
        <v>259</v>
      </c>
      <c r="K568" s="6"/>
      <c r="O568" s="143"/>
      <c r="P568" s="143"/>
      <c r="Q568" s="11"/>
    </row>
    <row r="569" spans="2:17" ht="409.6">
      <c r="B569" s="487"/>
      <c r="C569" s="1206" t="s">
        <v>11</v>
      </c>
      <c r="D569" s="2150">
        <v>0.25</v>
      </c>
      <c r="E569" s="2166">
        <v>22.5</v>
      </c>
      <c r="F569" s="2167">
        <v>23</v>
      </c>
      <c r="G569" s="2168">
        <v>95.75</v>
      </c>
      <c r="H569" s="2169">
        <v>680</v>
      </c>
      <c r="I569" s="2182">
        <f>H569-H568</f>
        <v>-8.9000000000055479E-2</v>
      </c>
      <c r="J569" s="2073" t="s">
        <v>658</v>
      </c>
      <c r="K569" s="6"/>
      <c r="O569" s="143"/>
      <c r="P569" s="143"/>
      <c r="Q569" s="11"/>
    </row>
    <row r="570" spans="2:17" ht="14.25" customHeight="1" thickBot="1">
      <c r="B570" s="292"/>
      <c r="C570" s="1176" t="s">
        <v>654</v>
      </c>
      <c r="D570" s="2142"/>
      <c r="E570" s="2494">
        <f>(E568*100/E593)-25</f>
        <v>0.55333333333333101</v>
      </c>
      <c r="F570" s="556">
        <f t="shared" ref="F570:H570" si="47">(F568*100/F593)-25</f>
        <v>0.30652173913043868</v>
      </c>
      <c r="G570" s="556">
        <f t="shared" si="47"/>
        <v>-0.43107049608355297</v>
      </c>
      <c r="H570" s="2495">
        <f t="shared" si="47"/>
        <v>3.2720588235335413E-3</v>
      </c>
      <c r="I570" s="2143"/>
      <c r="J570" s="2144"/>
      <c r="K570" s="6"/>
      <c r="O570" s="143"/>
      <c r="P570" s="143"/>
      <c r="Q570" s="11"/>
    </row>
    <row r="571" spans="2:17" ht="409.6">
      <c r="B571" s="104"/>
      <c r="C571" s="203" t="s">
        <v>141</v>
      </c>
      <c r="D571" s="104"/>
      <c r="E571" s="5"/>
      <c r="F571" s="539"/>
      <c r="G571" s="539"/>
      <c r="H571" s="539"/>
      <c r="I571" s="541"/>
      <c r="J571" s="541"/>
      <c r="K571" s="6"/>
      <c r="O571" s="143"/>
      <c r="P571" s="143"/>
      <c r="Q571" s="11"/>
    </row>
    <row r="572" spans="2:17" ht="409.6">
      <c r="B572" s="99"/>
      <c r="C572" s="2669" t="s">
        <v>850</v>
      </c>
      <c r="D572" s="313">
        <v>60</v>
      </c>
      <c r="E572" s="270">
        <v>1.1399999999999999</v>
      </c>
      <c r="F572" s="390">
        <v>3.66</v>
      </c>
      <c r="G572" s="390">
        <v>3.48</v>
      </c>
      <c r="H572" s="1121">
        <v>51.6</v>
      </c>
      <c r="I572" s="525">
        <v>13</v>
      </c>
      <c r="J572" s="526" t="s">
        <v>827</v>
      </c>
      <c r="K572" s="6"/>
      <c r="O572" s="143"/>
      <c r="P572" s="143"/>
      <c r="Q572" s="11"/>
    </row>
    <row r="573" spans="2:17" ht="409.6">
      <c r="B573" s="99"/>
      <c r="C573" s="306" t="s">
        <v>361</v>
      </c>
      <c r="D573" s="529">
        <v>52</v>
      </c>
      <c r="E573" s="2396">
        <v>5.375</v>
      </c>
      <c r="F573" s="1576">
        <v>7.8609999999999998</v>
      </c>
      <c r="G573" s="1576">
        <v>9.5350000000000001</v>
      </c>
      <c r="H573" s="1126">
        <v>130.38900000000001</v>
      </c>
      <c r="I573" s="525">
        <v>20</v>
      </c>
      <c r="J573" s="526" t="s">
        <v>9</v>
      </c>
      <c r="K573" s="6"/>
      <c r="O573" s="143"/>
      <c r="P573" s="143"/>
      <c r="Q573" s="11"/>
    </row>
    <row r="574" spans="2:17" ht="409.6">
      <c r="B574" s="518" t="s">
        <v>244</v>
      </c>
      <c r="C574" s="1492" t="s">
        <v>460</v>
      </c>
      <c r="D574" s="559">
        <v>250</v>
      </c>
      <c r="E574" s="2419">
        <v>2.3879999999999999</v>
      </c>
      <c r="F574" s="702">
        <v>1.627</v>
      </c>
      <c r="G574" s="702">
        <v>20.012</v>
      </c>
      <c r="H574" s="1126">
        <v>104.24299999999999</v>
      </c>
      <c r="I574" s="732">
        <v>29</v>
      </c>
      <c r="J574" s="517" t="s">
        <v>886</v>
      </c>
      <c r="K574" s="6"/>
      <c r="O574" s="143"/>
      <c r="P574" s="143"/>
      <c r="Q574" s="11"/>
    </row>
    <row r="575" spans="2:17" ht="409.6">
      <c r="B575" s="521" t="s">
        <v>463</v>
      </c>
      <c r="C575" s="1496" t="s">
        <v>461</v>
      </c>
      <c r="D575" s="519">
        <v>100</v>
      </c>
      <c r="E575" s="1575">
        <v>11.62725</v>
      </c>
      <c r="F575" s="1576">
        <v>6.6509999999999998</v>
      </c>
      <c r="G575" s="2180">
        <v>10.714</v>
      </c>
      <c r="H575" s="1958">
        <v>148.22380000000001</v>
      </c>
      <c r="I575" s="551">
        <v>50</v>
      </c>
      <c r="J575" s="1147" t="s">
        <v>826</v>
      </c>
      <c r="O575" s="143"/>
      <c r="P575" s="143"/>
      <c r="Q575" s="11"/>
    </row>
    <row r="576" spans="2:17" ht="15.75">
      <c r="B576" s="523" t="s">
        <v>12</v>
      </c>
      <c r="C576" s="326" t="s">
        <v>353</v>
      </c>
      <c r="D576" s="519" t="s">
        <v>505</v>
      </c>
      <c r="E576" s="2436">
        <v>7.8220000000000001</v>
      </c>
      <c r="F576" s="397">
        <v>11.298999999999999</v>
      </c>
      <c r="G576" s="2432">
        <v>36.741</v>
      </c>
      <c r="H576" s="1213">
        <v>279.94299999999998</v>
      </c>
      <c r="I576" s="560">
        <v>45</v>
      </c>
      <c r="J576" s="1966" t="s">
        <v>867</v>
      </c>
      <c r="O576" s="143"/>
      <c r="P576" s="143"/>
      <c r="Q576" s="11"/>
    </row>
    <row r="577" spans="2:25" ht="15.75">
      <c r="B577" s="523"/>
      <c r="C577" s="207" t="s">
        <v>563</v>
      </c>
      <c r="D577" s="561"/>
      <c r="E577" s="700"/>
      <c r="F577" s="701"/>
      <c r="G577" s="361"/>
      <c r="H577" s="783"/>
      <c r="I577" s="566"/>
      <c r="J577" s="1043"/>
      <c r="K577" s="31"/>
      <c r="O577" s="143"/>
      <c r="P577" s="143"/>
      <c r="Q577" s="11"/>
    </row>
    <row r="578" spans="2:25" ht="409.6">
      <c r="B578" s="527" t="s">
        <v>34</v>
      </c>
      <c r="C578" s="1476" t="s">
        <v>196</v>
      </c>
      <c r="D578" s="529">
        <v>200</v>
      </c>
      <c r="E578" s="2396">
        <v>0.5</v>
      </c>
      <c r="F578" s="395">
        <v>0</v>
      </c>
      <c r="G578" s="395">
        <v>19.8</v>
      </c>
      <c r="H578" s="1121">
        <v>81</v>
      </c>
      <c r="I578" s="525">
        <v>81</v>
      </c>
      <c r="J578" s="526" t="s">
        <v>620</v>
      </c>
      <c r="O578" s="143"/>
      <c r="P578" s="143"/>
      <c r="Q578" s="7"/>
      <c r="R578" s="15"/>
      <c r="S578" s="52"/>
      <c r="T578" s="52"/>
      <c r="U578" s="52"/>
      <c r="V578" s="786"/>
      <c r="W578" s="710"/>
      <c r="X578" s="753"/>
      <c r="Y578" s="11"/>
    </row>
    <row r="579" spans="2:25" ht="409.6">
      <c r="B579" s="99"/>
      <c r="C579" s="1476" t="s">
        <v>10</v>
      </c>
      <c r="D579" s="1380">
        <v>50</v>
      </c>
      <c r="E579" s="270">
        <v>2.63</v>
      </c>
      <c r="F579" s="390">
        <v>0.35</v>
      </c>
      <c r="G579" s="390">
        <v>20.399999999999999</v>
      </c>
      <c r="H579" s="1126">
        <v>95.27</v>
      </c>
      <c r="I579" s="530">
        <v>18</v>
      </c>
      <c r="J579" s="526" t="s">
        <v>9</v>
      </c>
      <c r="K579" s="6"/>
      <c r="O579" s="52"/>
      <c r="P579" s="218"/>
      <c r="Q579" s="710"/>
      <c r="R579" s="15"/>
      <c r="S579" s="52"/>
      <c r="T579" s="52"/>
      <c r="U579" s="52"/>
      <c r="V579" s="786"/>
      <c r="W579" s="710"/>
      <c r="X579" s="707"/>
      <c r="Y579" s="11"/>
    </row>
    <row r="580" spans="2:25" ht="15.75" thickBot="1">
      <c r="B580" s="99"/>
      <c r="C580" s="432" t="s">
        <v>643</v>
      </c>
      <c r="D580" s="544">
        <v>30</v>
      </c>
      <c r="E580" s="2396">
        <v>1.6950000000000001</v>
      </c>
      <c r="F580" s="390">
        <v>0.36</v>
      </c>
      <c r="G580" s="390">
        <v>12.56</v>
      </c>
      <c r="H580" s="1121">
        <v>60.26</v>
      </c>
      <c r="I580" s="530">
        <v>19</v>
      </c>
      <c r="J580" s="532" t="s">
        <v>9</v>
      </c>
      <c r="K580" s="6"/>
      <c r="O580" s="143"/>
      <c r="P580" s="143"/>
      <c r="Q580" s="11"/>
      <c r="R580" s="11"/>
      <c r="S580" s="11"/>
      <c r="T580" s="11"/>
      <c r="U580" s="11"/>
      <c r="V580" s="11"/>
      <c r="W580" s="11"/>
      <c r="X580" s="11"/>
      <c r="Y580" s="11"/>
    </row>
    <row r="581" spans="2:25" ht="409.6">
      <c r="B581" s="533" t="s">
        <v>247</v>
      </c>
      <c r="C581" s="43"/>
      <c r="D581" s="209">
        <f>D572+D573+D574+D575+D578+D579+D580+150+30</f>
        <v>922</v>
      </c>
      <c r="E581" s="545">
        <f>SUM(E572:E580)</f>
        <v>33.177249999999994</v>
      </c>
      <c r="F581" s="1075">
        <f>SUM(F572:F580)</f>
        <v>31.808</v>
      </c>
      <c r="G581" s="546">
        <f>SUM(G572:G580)</f>
        <v>133.24199999999999</v>
      </c>
      <c r="H581" s="2507">
        <f>SUM(H572:H580)</f>
        <v>950.92879999999991</v>
      </c>
      <c r="I581" s="1384" t="s">
        <v>449</v>
      </c>
      <c r="J581" s="967" t="s">
        <v>259</v>
      </c>
      <c r="K581" s="6"/>
      <c r="O581" s="143"/>
      <c r="P581" s="143"/>
      <c r="Q581" s="11"/>
    </row>
    <row r="582" spans="2:25" ht="409.6">
      <c r="B582" s="1197"/>
      <c r="C582" s="1198" t="s">
        <v>11</v>
      </c>
      <c r="D582" s="2123">
        <v>0.35</v>
      </c>
      <c r="E582" s="2166">
        <v>31.5</v>
      </c>
      <c r="F582" s="2167">
        <v>32.200000000000003</v>
      </c>
      <c r="G582" s="2168">
        <v>134.05000000000001</v>
      </c>
      <c r="H582" s="2169">
        <v>952</v>
      </c>
      <c r="I582" s="2182">
        <f>H582-H581</f>
        <v>1.0712000000000899</v>
      </c>
      <c r="J582" s="2073" t="s">
        <v>658</v>
      </c>
      <c r="K582" s="6"/>
      <c r="O582" s="138"/>
      <c r="P582" s="138"/>
      <c r="Q582" s="276"/>
      <c r="R582" s="796"/>
      <c r="S582" s="710"/>
      <c r="T582" s="707"/>
    </row>
    <row r="583" spans="2:25" ht="15.75" thickBot="1">
      <c r="B583" s="292"/>
      <c r="C583" s="1176" t="s">
        <v>654</v>
      </c>
      <c r="D583" s="2142"/>
      <c r="E583" s="2494">
        <f>(E581*100/E593)-35</f>
        <v>1.8636111111111049</v>
      </c>
      <c r="F583" s="556">
        <f t="shared" ref="F583:H583" si="48">(F581*100/F593)-35</f>
        <v>-0.42608695652173623</v>
      </c>
      <c r="G583" s="556">
        <f t="shared" si="48"/>
        <v>-0.21096605744125441</v>
      </c>
      <c r="H583" s="2495">
        <f t="shared" si="48"/>
        <v>-3.9382352941181864E-2</v>
      </c>
      <c r="I583" s="2143"/>
      <c r="J583" s="2144"/>
      <c r="K583" s="6"/>
      <c r="O583" s="143"/>
      <c r="P583" s="143"/>
      <c r="Q583" s="11"/>
      <c r="R583" s="11"/>
      <c r="S583" s="11"/>
      <c r="T583" s="11"/>
    </row>
    <row r="584" spans="2:25" ht="409.6">
      <c r="B584" s="572" t="s">
        <v>244</v>
      </c>
      <c r="C584" s="202" t="s">
        <v>303</v>
      </c>
      <c r="D584" s="104"/>
      <c r="E584" s="63"/>
      <c r="F584" s="539"/>
      <c r="G584" s="539"/>
      <c r="H584" s="540"/>
      <c r="I584" s="561"/>
      <c r="J584" s="561"/>
      <c r="K584" s="6"/>
      <c r="O584" s="138"/>
      <c r="P584" s="138"/>
      <c r="Q584" s="276"/>
      <c r="R584" s="796"/>
      <c r="S584" s="11"/>
      <c r="T584" s="11"/>
    </row>
    <row r="585" spans="2:25" ht="17.25" customHeight="1">
      <c r="B585" s="521" t="s">
        <v>463</v>
      </c>
      <c r="C585" s="528" t="s">
        <v>140</v>
      </c>
      <c r="D585" s="529">
        <v>200</v>
      </c>
      <c r="E585" s="1473">
        <v>1</v>
      </c>
      <c r="F585" s="1020">
        <v>0.2</v>
      </c>
      <c r="G585" s="1020">
        <v>20.2</v>
      </c>
      <c r="H585" s="1126">
        <v>84.8</v>
      </c>
      <c r="I585" s="552">
        <v>72</v>
      </c>
      <c r="J585" s="526" t="s">
        <v>856</v>
      </c>
      <c r="K585" s="6"/>
      <c r="O585" s="143"/>
      <c r="P585" s="143"/>
      <c r="Q585" s="11"/>
      <c r="R585" s="11"/>
      <c r="S585" s="11"/>
      <c r="T585" s="11"/>
    </row>
    <row r="586" spans="2:25" ht="15.75">
      <c r="B586" s="523" t="s">
        <v>12</v>
      </c>
      <c r="C586" s="926" t="s">
        <v>427</v>
      </c>
      <c r="D586" s="806" t="s">
        <v>516</v>
      </c>
      <c r="E586" s="2408">
        <v>5.1130000000000004</v>
      </c>
      <c r="F586" s="1576">
        <v>8.86</v>
      </c>
      <c r="G586" s="1576">
        <v>11.103</v>
      </c>
      <c r="H586" s="1536">
        <v>152.00399999999999</v>
      </c>
      <c r="I586" s="568">
        <v>51</v>
      </c>
      <c r="J586" s="1441" t="s">
        <v>638</v>
      </c>
      <c r="K586" s="6"/>
      <c r="O586" s="143"/>
      <c r="P586" s="143"/>
      <c r="Q586" s="11"/>
      <c r="R586" s="11"/>
      <c r="S586" s="11"/>
      <c r="T586" s="11"/>
    </row>
    <row r="587" spans="2:25" ht="15.75" thickBot="1">
      <c r="B587" s="1404" t="s">
        <v>34</v>
      </c>
      <c r="C587" s="2517" t="s">
        <v>643</v>
      </c>
      <c r="D587" s="544">
        <v>20</v>
      </c>
      <c r="E587" s="270">
        <v>1.1299999999999999</v>
      </c>
      <c r="F587" s="390">
        <v>0.24</v>
      </c>
      <c r="G587" s="390">
        <v>8.3699999999999992</v>
      </c>
      <c r="H587" s="730">
        <v>40.17</v>
      </c>
      <c r="I587" s="1175">
        <v>19</v>
      </c>
      <c r="J587" s="526" t="s">
        <v>9</v>
      </c>
      <c r="O587" s="2040"/>
      <c r="P587" s="2040"/>
      <c r="Q587" s="1018"/>
      <c r="R587" s="1018"/>
      <c r="S587" s="11"/>
      <c r="T587" s="11"/>
    </row>
    <row r="588" spans="2:25" ht="13.5" customHeight="1">
      <c r="B588" s="533" t="s">
        <v>330</v>
      </c>
      <c r="C588" s="758"/>
      <c r="D588" s="548">
        <f>D585+D587+100+30</f>
        <v>350</v>
      </c>
      <c r="E588" s="545">
        <f>SUM(E585:E587)</f>
        <v>7.2430000000000003</v>
      </c>
      <c r="F588" s="1075">
        <f>SUM(F585:F587)</f>
        <v>9.2999999999999989</v>
      </c>
      <c r="G588" s="546">
        <f>SUM(G585:G587)</f>
        <v>39.672999999999995</v>
      </c>
      <c r="H588" s="2507">
        <f>SUM(H585:H587)</f>
        <v>276.97399999999999</v>
      </c>
      <c r="I588" s="1384" t="s">
        <v>449</v>
      </c>
      <c r="J588" s="967" t="s">
        <v>259</v>
      </c>
      <c r="K588" s="31"/>
      <c r="O588" s="143"/>
      <c r="P588" s="143"/>
      <c r="Q588" s="11"/>
      <c r="R588" s="11"/>
      <c r="S588" s="11"/>
      <c r="T588" s="11"/>
    </row>
    <row r="589" spans="2:25" ht="409.6">
      <c r="B589" s="1197"/>
      <c r="C589" s="1198" t="s">
        <v>11</v>
      </c>
      <c r="D589" s="2150">
        <v>0.1</v>
      </c>
      <c r="E589" s="2166">
        <v>9</v>
      </c>
      <c r="F589" s="2167">
        <v>9.1999999999999993</v>
      </c>
      <c r="G589" s="2168">
        <v>38.299999999999997</v>
      </c>
      <c r="H589" s="2169">
        <v>272</v>
      </c>
      <c r="I589" s="2518">
        <f>H589-H588</f>
        <v>-4.9739999999999895</v>
      </c>
      <c r="J589" s="2073" t="s">
        <v>658</v>
      </c>
      <c r="O589" s="143"/>
      <c r="P589" s="143"/>
      <c r="Q589" s="11"/>
      <c r="R589" s="11"/>
      <c r="S589" s="11"/>
      <c r="T589" s="11"/>
    </row>
    <row r="590" spans="2:25" ht="12.75" customHeight="1" thickBot="1">
      <c r="B590" s="292"/>
      <c r="C590" s="1176" t="s">
        <v>654</v>
      </c>
      <c r="D590" s="2142"/>
      <c r="E590" s="2494">
        <f>(E588*100/E593)-10</f>
        <v>-1.9522222222222219</v>
      </c>
      <c r="F590" s="556">
        <f t="shared" ref="F590" si="49">(F588*100/F593)-10</f>
        <v>0.10869565217391219</v>
      </c>
      <c r="G590" s="556">
        <f>(G588*100/G593)-10</f>
        <v>0.35848563968668223</v>
      </c>
      <c r="H590" s="2495">
        <f>(H588*100/H593)-10</f>
        <v>0.18286764705882241</v>
      </c>
      <c r="I590" s="2143"/>
      <c r="J590" s="2144"/>
      <c r="O590" s="138"/>
      <c r="P590" s="138"/>
      <c r="Q590" s="52"/>
      <c r="R590" s="796"/>
      <c r="S590" s="710"/>
      <c r="T590" s="707"/>
    </row>
    <row r="591" spans="2:25" ht="15.75" thickBot="1">
      <c r="B591" s="11"/>
      <c r="C591" s="11"/>
      <c r="D591" s="5"/>
      <c r="E591" s="5"/>
      <c r="F591" s="5"/>
      <c r="G591" s="5"/>
      <c r="H591" s="5"/>
      <c r="I591" s="5"/>
      <c r="J591" s="5"/>
      <c r="K591" s="6"/>
      <c r="O591" s="143"/>
      <c r="P591" s="143"/>
      <c r="Q591" s="11"/>
    </row>
    <row r="592" spans="2:25" ht="15.75">
      <c r="B592" s="2124"/>
      <c r="C592" s="2125"/>
      <c r="D592" s="2126"/>
      <c r="E592" s="2127" t="s">
        <v>6</v>
      </c>
      <c r="F592" s="2128" t="s">
        <v>7</v>
      </c>
      <c r="G592" s="2128" t="s">
        <v>8</v>
      </c>
      <c r="H592" s="2129" t="s">
        <v>673</v>
      </c>
      <c r="I592" s="2130"/>
      <c r="J592" s="2126"/>
      <c r="K592" s="6"/>
      <c r="O592" s="143"/>
      <c r="P592" s="143"/>
      <c r="Q592" s="11"/>
    </row>
    <row r="593" spans="1:17" ht="15.75" thickBot="1">
      <c r="B593" s="2131"/>
      <c r="C593" s="2132" t="s">
        <v>674</v>
      </c>
      <c r="D593" s="2133">
        <v>1</v>
      </c>
      <c r="E593" s="2134">
        <v>90</v>
      </c>
      <c r="F593" s="2135">
        <v>92</v>
      </c>
      <c r="G593" s="2136">
        <v>383</v>
      </c>
      <c r="H593" s="2137">
        <v>2720</v>
      </c>
      <c r="I593" s="2138" t="s">
        <v>675</v>
      </c>
      <c r="J593" s="2139"/>
      <c r="K593" s="6"/>
      <c r="O593" s="143"/>
      <c r="P593" s="143"/>
      <c r="Q593" s="11"/>
    </row>
    <row r="594" spans="1:17" ht="15.75" thickBot="1">
      <c r="K594" s="6"/>
      <c r="O594" s="143"/>
      <c r="P594" s="143"/>
      <c r="Q594" s="11"/>
    </row>
    <row r="595" spans="1:17" ht="409.6">
      <c r="B595" s="968"/>
      <c r="C595" s="43" t="s">
        <v>448</v>
      </c>
      <c r="D595" s="44"/>
      <c r="E595" s="176">
        <f>E568+E581</f>
        <v>56.175249999999991</v>
      </c>
      <c r="F595" s="298">
        <f>F568+F581</f>
        <v>55.09</v>
      </c>
      <c r="G595" s="298">
        <f>G568+G581</f>
        <v>227.34099999999998</v>
      </c>
      <c r="H595" s="969">
        <f>H568+H581</f>
        <v>1631.0178000000001</v>
      </c>
      <c r="I595" s="1384" t="s">
        <v>449</v>
      </c>
      <c r="J595" s="967" t="s">
        <v>259</v>
      </c>
      <c r="K595" s="31"/>
      <c r="O595" s="143"/>
      <c r="P595" s="143"/>
      <c r="Q595" s="11"/>
    </row>
    <row r="596" spans="1:17" ht="409.6">
      <c r="A596" s="11"/>
      <c r="B596" s="487"/>
      <c r="C596" s="1206" t="s">
        <v>11</v>
      </c>
      <c r="D596" s="2150">
        <v>0.6</v>
      </c>
      <c r="E596" s="2171">
        <v>54</v>
      </c>
      <c r="F596" s="2172">
        <v>55.2</v>
      </c>
      <c r="G596" s="2173">
        <v>229.8</v>
      </c>
      <c r="H596" s="2174">
        <v>1632</v>
      </c>
      <c r="I596" s="2175">
        <f>H596-H595</f>
        <v>0.98219999999992069</v>
      </c>
      <c r="J596" s="2073" t="s">
        <v>658</v>
      </c>
      <c r="O596" s="143"/>
      <c r="P596" s="143"/>
      <c r="Q596" s="11"/>
    </row>
    <row r="597" spans="1:17" ht="15.75" thickBot="1">
      <c r="B597" s="292"/>
      <c r="C597" s="1176" t="s">
        <v>654</v>
      </c>
      <c r="D597" s="2142"/>
      <c r="E597" s="2494">
        <f>(E595*100/E593)-60</f>
        <v>2.4169444444444323</v>
      </c>
      <c r="F597" s="556">
        <f t="shared" ref="F597" si="50">(F595*100/F593)-60</f>
        <v>-0.11956521739130466</v>
      </c>
      <c r="G597" s="556">
        <f>(G595*100/G593)-60</f>
        <v>-0.64203655352481093</v>
      </c>
      <c r="H597" s="2495">
        <f>(H595*100/H593)-60</f>
        <v>-3.6110294117648323E-2</v>
      </c>
      <c r="I597" s="2143"/>
      <c r="J597" s="2144"/>
      <c r="K597" s="6"/>
      <c r="O597" s="143"/>
      <c r="P597" s="143"/>
      <c r="Q597" s="11"/>
    </row>
    <row r="598" spans="1:17" ht="15.75" thickBot="1">
      <c r="K598" s="6"/>
      <c r="Q598" s="11"/>
    </row>
    <row r="599" spans="1:17" ht="409.6">
      <c r="B599" s="968"/>
      <c r="C599" s="43" t="s">
        <v>447</v>
      </c>
      <c r="D599" s="44"/>
      <c r="E599" s="176">
        <f>E581+E588</f>
        <v>40.420249999999996</v>
      </c>
      <c r="F599" s="298">
        <f>F581+F588</f>
        <v>41.107999999999997</v>
      </c>
      <c r="G599" s="298">
        <f>G581+G588</f>
        <v>172.91499999999999</v>
      </c>
      <c r="H599" s="969">
        <f>H581+H588</f>
        <v>1227.9027999999998</v>
      </c>
      <c r="I599" s="1384" t="s">
        <v>449</v>
      </c>
      <c r="J599" s="967" t="s">
        <v>259</v>
      </c>
      <c r="K599" s="6"/>
      <c r="Q599" s="11"/>
    </row>
    <row r="600" spans="1:17" ht="409.6">
      <c r="B600" s="487"/>
      <c r="C600" s="1206" t="s">
        <v>11</v>
      </c>
      <c r="D600" s="2150">
        <v>0.45</v>
      </c>
      <c r="E600" s="2166">
        <v>40.5</v>
      </c>
      <c r="F600" s="2167">
        <v>41.4</v>
      </c>
      <c r="G600" s="2168">
        <v>172.35</v>
      </c>
      <c r="H600" s="2169">
        <v>1224</v>
      </c>
      <c r="I600" s="2182">
        <f>H600-H599</f>
        <v>-3.9027999999998428</v>
      </c>
      <c r="J600" s="2073" t="s">
        <v>658</v>
      </c>
      <c r="K600" s="6"/>
      <c r="Q600" s="11"/>
    </row>
    <row r="601" spans="1:17" ht="15.75" thickBot="1">
      <c r="B601" s="292"/>
      <c r="C601" s="1176" t="s">
        <v>654</v>
      </c>
      <c r="D601" s="2142"/>
      <c r="E601" s="2494">
        <f>(E599*100/E593)-45</f>
        <v>-8.8611111111113416E-2</v>
      </c>
      <c r="F601" s="556">
        <f t="shared" ref="F601:G601" si="51">(F599*100/F593)-45</f>
        <v>-0.31739130434783647</v>
      </c>
      <c r="G601" s="556">
        <f t="shared" si="51"/>
        <v>0.1475195822454296</v>
      </c>
      <c r="H601" s="2495">
        <f>(H599*100/H593)-45</f>
        <v>0.14348529411763877</v>
      </c>
      <c r="I601" s="2143"/>
      <c r="J601" s="2144"/>
      <c r="K601" s="6"/>
      <c r="Q601" s="11"/>
    </row>
    <row r="602" spans="1:17" ht="15.75" thickBot="1">
      <c r="K602" s="6"/>
      <c r="Q602" s="11"/>
    </row>
    <row r="603" spans="1:17" ht="409.6">
      <c r="B603" s="968"/>
      <c r="C603" s="43" t="s">
        <v>331</v>
      </c>
      <c r="D603" s="44"/>
      <c r="E603" s="183">
        <f>E568+E581+E588</f>
        <v>63.418249999999993</v>
      </c>
      <c r="F603" s="111">
        <f>F568+F581+F588</f>
        <v>64.39</v>
      </c>
      <c r="G603" s="111">
        <f>G568+G581+G588</f>
        <v>267.01399999999995</v>
      </c>
      <c r="H603" s="299">
        <f>H568+H581+H588</f>
        <v>1907.9918</v>
      </c>
      <c r="I603" s="1384" t="s">
        <v>449</v>
      </c>
      <c r="J603" s="967" t="s">
        <v>259</v>
      </c>
      <c r="K603" s="6"/>
      <c r="O603" s="143"/>
      <c r="P603" s="143"/>
      <c r="Q603" s="11"/>
    </row>
    <row r="604" spans="1:17" ht="409.6">
      <c r="B604" s="487"/>
      <c r="C604" s="1206" t="s">
        <v>11</v>
      </c>
      <c r="D604" s="2150">
        <v>0.7</v>
      </c>
      <c r="E604" s="2166">
        <v>63</v>
      </c>
      <c r="F604" s="2167">
        <v>64.400000000000006</v>
      </c>
      <c r="G604" s="2168">
        <v>268.10000000000002</v>
      </c>
      <c r="H604" s="2169">
        <v>1904</v>
      </c>
      <c r="I604" s="2509">
        <f>H604-H603</f>
        <v>-3.991800000000012</v>
      </c>
      <c r="J604" s="2073"/>
      <c r="K604" s="6"/>
      <c r="O604" s="143"/>
      <c r="P604" s="143"/>
      <c r="Q604" s="11"/>
    </row>
    <row r="605" spans="1:17" ht="13.5" customHeight="1" thickBot="1">
      <c r="B605" s="292"/>
      <c r="C605" s="1176" t="s">
        <v>654</v>
      </c>
      <c r="D605" s="2142"/>
      <c r="E605" s="2494">
        <f>(E603*100/E593)-70</f>
        <v>0.46472222222220694</v>
      </c>
      <c r="F605" s="556">
        <f t="shared" ref="F605:G605" si="52">(F603*100/F593)-70</f>
        <v>-1.0869565217390686E-2</v>
      </c>
      <c r="G605" s="556">
        <f t="shared" si="52"/>
        <v>-0.28355091383814113</v>
      </c>
      <c r="H605" s="2495">
        <f>(H603*100/H593)-70</f>
        <v>0.14675735294117942</v>
      </c>
      <c r="I605" s="2143"/>
      <c r="J605" s="2144"/>
      <c r="K605" s="6"/>
      <c r="O605" s="143"/>
      <c r="P605" s="143"/>
      <c r="Q605" s="11"/>
    </row>
    <row r="606" spans="1:17" ht="409.6">
      <c r="K606" s="6"/>
      <c r="O606" s="143"/>
      <c r="P606" s="143"/>
      <c r="Q606" s="11"/>
    </row>
    <row r="607" spans="1:17" ht="409.6">
      <c r="D607" s="12" t="s">
        <v>265</v>
      </c>
      <c r="K607" s="6"/>
      <c r="O607" s="143"/>
      <c r="P607" s="143"/>
      <c r="Q607" s="11"/>
    </row>
    <row r="608" spans="1:17" ht="409.6">
      <c r="B608" s="25" t="s">
        <v>677</v>
      </c>
      <c r="D608"/>
      <c r="E608"/>
      <c r="I608"/>
      <c r="J608"/>
      <c r="K608" s="6"/>
      <c r="O608" s="5"/>
      <c r="P608" s="5"/>
      <c r="Q608" s="11"/>
    </row>
    <row r="609" spans="2:26" ht="409.6">
      <c r="C609" s="25" t="s">
        <v>261</v>
      </c>
      <c r="E609"/>
      <c r="F609"/>
      <c r="G609" s="25"/>
      <c r="H609" s="25"/>
      <c r="I609" s="26"/>
      <c r="J609" s="26"/>
      <c r="K609" s="6"/>
      <c r="O609" s="5"/>
      <c r="P609" s="5"/>
      <c r="Q609" s="11"/>
    </row>
    <row r="610" spans="2:26" ht="15.75">
      <c r="B610" s="28" t="s">
        <v>471</v>
      </c>
      <c r="C610" s="26"/>
      <c r="D610"/>
      <c r="E610" s="28" t="s">
        <v>0</v>
      </c>
      <c r="F610"/>
      <c r="G610" s="2" t="s">
        <v>747</v>
      </c>
      <c r="H610" s="26"/>
      <c r="I610" s="26"/>
      <c r="J610" s="33"/>
      <c r="K610" s="6"/>
      <c r="O610" s="5"/>
      <c r="P610" s="5"/>
      <c r="Q610" s="11"/>
    </row>
    <row r="611" spans="2:26" ht="21">
      <c r="D611" s="32" t="s">
        <v>678</v>
      </c>
      <c r="E611"/>
      <c r="F611"/>
      <c r="H611" s="25"/>
      <c r="I611" s="26"/>
      <c r="J611" s="26"/>
      <c r="K611" s="6"/>
      <c r="O611" s="5"/>
      <c r="P611" s="5"/>
      <c r="Q611" s="11"/>
    </row>
    <row r="612" spans="2:26" ht="15.75" thickBot="1">
      <c r="C612" s="1"/>
      <c r="K612" s="6"/>
      <c r="O612" s="5"/>
      <c r="P612" s="5"/>
      <c r="Q612" s="11"/>
    </row>
    <row r="613" spans="2:26" ht="15.75" thickBot="1">
      <c r="B613" s="492" t="s">
        <v>229</v>
      </c>
      <c r="C613" s="104"/>
      <c r="D613" s="493" t="s">
        <v>230</v>
      </c>
      <c r="E613" s="409" t="s">
        <v>231</v>
      </c>
      <c r="F613" s="409"/>
      <c r="G613" s="409"/>
      <c r="H613" s="494" t="s">
        <v>232</v>
      </c>
      <c r="I613" s="495" t="s">
        <v>233</v>
      </c>
      <c r="J613" s="496" t="s">
        <v>234</v>
      </c>
      <c r="K613" s="6"/>
      <c r="O613" s="5"/>
      <c r="P613" s="5"/>
      <c r="Q613" s="11"/>
    </row>
    <row r="614" spans="2:26" ht="409.6">
      <c r="B614" s="497" t="s">
        <v>235</v>
      </c>
      <c r="C614" s="498" t="s">
        <v>236</v>
      </c>
      <c r="D614" s="499" t="s">
        <v>237</v>
      </c>
      <c r="E614" s="500" t="s">
        <v>238</v>
      </c>
      <c r="F614" s="500" t="s">
        <v>54</v>
      </c>
      <c r="G614" s="500" t="s">
        <v>55</v>
      </c>
      <c r="H614" s="501" t="s">
        <v>239</v>
      </c>
      <c r="I614" s="502" t="s">
        <v>240</v>
      </c>
      <c r="J614" s="503" t="s">
        <v>241</v>
      </c>
      <c r="K614" s="6"/>
      <c r="O614" s="5"/>
      <c r="P614" s="5"/>
      <c r="Q614" s="11"/>
    </row>
    <row r="615" spans="2:26" ht="15.75" thickBot="1">
      <c r="B615" s="504"/>
      <c r="C615" s="550"/>
      <c r="D615" s="505"/>
      <c r="E615" s="506" t="s">
        <v>6</v>
      </c>
      <c r="F615" s="506" t="s">
        <v>7</v>
      </c>
      <c r="G615" s="506" t="s">
        <v>8</v>
      </c>
      <c r="H615" s="507" t="s">
        <v>242</v>
      </c>
      <c r="I615" s="508" t="s">
        <v>659</v>
      </c>
      <c r="J615" s="509" t="s">
        <v>243</v>
      </c>
      <c r="K615" s="6"/>
      <c r="O615" s="5"/>
      <c r="P615" s="5"/>
      <c r="Q615" s="11"/>
    </row>
    <row r="616" spans="2:26" ht="409.6">
      <c r="B616" s="104"/>
      <c r="C616" s="728" t="s">
        <v>183</v>
      </c>
      <c r="D616" s="511"/>
      <c r="E616" s="512"/>
      <c r="F616" s="513"/>
      <c r="G616" s="513"/>
      <c r="H616" s="729"/>
      <c r="I616" s="558"/>
      <c r="J616" s="516"/>
      <c r="K616" s="6"/>
      <c r="O616" s="5"/>
      <c r="P616" s="5"/>
      <c r="Q616" s="11"/>
    </row>
    <row r="617" spans="2:26" ht="409.6">
      <c r="B617" s="518" t="s">
        <v>244</v>
      </c>
      <c r="C617" s="570" t="s">
        <v>846</v>
      </c>
      <c r="D617" s="519">
        <v>60</v>
      </c>
      <c r="E617" s="2662">
        <v>0.67</v>
      </c>
      <c r="F617" s="2663">
        <v>0.06</v>
      </c>
      <c r="G617" s="398">
        <v>2.1</v>
      </c>
      <c r="H617" s="2664">
        <v>11.63</v>
      </c>
      <c r="I617" s="560">
        <v>2</v>
      </c>
      <c r="J617" s="823" t="s">
        <v>768</v>
      </c>
      <c r="K617" s="6"/>
    </row>
    <row r="618" spans="2:26" ht="409.6">
      <c r="B618" s="521" t="s">
        <v>463</v>
      </c>
      <c r="C618" s="524" t="s">
        <v>173</v>
      </c>
      <c r="D618" s="529">
        <v>210</v>
      </c>
      <c r="E618" s="2408">
        <v>13.653</v>
      </c>
      <c r="F618" s="1576">
        <v>21.806000000000001</v>
      </c>
      <c r="G618" s="1576">
        <v>43.816000000000003</v>
      </c>
      <c r="H618" s="1958">
        <v>432.858</v>
      </c>
      <c r="I618" s="551">
        <v>58</v>
      </c>
      <c r="J618" s="526" t="s">
        <v>834</v>
      </c>
      <c r="K618" s="6"/>
    </row>
    <row r="619" spans="2:26" ht="15.75">
      <c r="B619" s="523" t="s">
        <v>12</v>
      </c>
      <c r="C619" s="567" t="s">
        <v>554</v>
      </c>
      <c r="D619" s="434">
        <v>200</v>
      </c>
      <c r="E619" s="2408">
        <v>0.27</v>
      </c>
      <c r="F619" s="1576">
        <v>0</v>
      </c>
      <c r="G619" s="1576">
        <v>6.64</v>
      </c>
      <c r="H619" s="1126">
        <v>27.66</v>
      </c>
      <c r="I619" s="525">
        <v>75</v>
      </c>
      <c r="J619" s="2054" t="s">
        <v>803</v>
      </c>
      <c r="K619" s="6"/>
    </row>
    <row r="620" spans="2:26" ht="409.6">
      <c r="B620" s="527" t="s">
        <v>256</v>
      </c>
      <c r="C620" s="524" t="s">
        <v>10</v>
      </c>
      <c r="D620" s="1380">
        <v>70</v>
      </c>
      <c r="E620" s="2408">
        <v>3.6880000000000002</v>
      </c>
      <c r="F620" s="1576">
        <v>0.49</v>
      </c>
      <c r="G620" s="1576">
        <v>26.56</v>
      </c>
      <c r="H620" s="1126">
        <v>125.402</v>
      </c>
      <c r="I620" s="1477">
        <v>18</v>
      </c>
      <c r="J620" s="526" t="s">
        <v>9</v>
      </c>
      <c r="K620" s="6"/>
    </row>
    <row r="621" spans="2:26" ht="15.75" thickBot="1">
      <c r="B621" s="1404"/>
      <c r="C621" s="531" t="s">
        <v>643</v>
      </c>
      <c r="D621" s="1482">
        <v>40</v>
      </c>
      <c r="E621" s="1479">
        <v>2.2599999999999998</v>
      </c>
      <c r="F621" s="1480">
        <v>0.48</v>
      </c>
      <c r="G621" s="1480">
        <v>16.739999999999998</v>
      </c>
      <c r="H621" s="1603">
        <v>80.319999999999993</v>
      </c>
      <c r="I621" s="542">
        <v>19</v>
      </c>
      <c r="J621" s="532" t="s">
        <v>9</v>
      </c>
      <c r="K621" s="6"/>
    </row>
    <row r="622" spans="2:26" ht="409.6">
      <c r="B622" s="533" t="s">
        <v>262</v>
      </c>
      <c r="D622" s="209">
        <f>SUM(D617:D621)</f>
        <v>580</v>
      </c>
      <c r="E622" s="1123">
        <f>SUM(E617:E621)</f>
        <v>20.540999999999997</v>
      </c>
      <c r="F622" s="2497">
        <f>SUM(F617:F621)</f>
        <v>22.835999999999999</v>
      </c>
      <c r="G622" s="1125">
        <f>SUM(G617:G621)</f>
        <v>95.855999999999995</v>
      </c>
      <c r="H622" s="2496">
        <f>SUM(H617:H621)</f>
        <v>677.87000000000012</v>
      </c>
      <c r="I622" s="1384" t="s">
        <v>449</v>
      </c>
      <c r="J622" s="967" t="s">
        <v>259</v>
      </c>
      <c r="K622" s="6"/>
      <c r="U622" s="11"/>
      <c r="V622" s="11"/>
      <c r="W622" s="11"/>
      <c r="X622" s="11"/>
      <c r="Y622" s="11"/>
      <c r="Z622" s="11"/>
    </row>
    <row r="623" spans="2:26" ht="409.6">
      <c r="B623" s="487"/>
      <c r="C623" s="1206" t="s">
        <v>11</v>
      </c>
      <c r="D623" s="2150">
        <v>0.25</v>
      </c>
      <c r="E623" s="2147">
        <v>22.5</v>
      </c>
      <c r="F623" s="2148">
        <v>23</v>
      </c>
      <c r="G623" s="2148">
        <v>95.75</v>
      </c>
      <c r="H623" s="2149">
        <v>680</v>
      </c>
      <c r="I623" s="2182">
        <f>H623-H622</f>
        <v>2.1299999999998818</v>
      </c>
      <c r="J623" s="2073" t="s">
        <v>658</v>
      </c>
      <c r="K623" s="6"/>
      <c r="U623" s="11"/>
      <c r="V623" s="11"/>
      <c r="W623" s="11"/>
      <c r="X623" s="11"/>
      <c r="Y623" s="11"/>
      <c r="Z623" s="11"/>
    </row>
    <row r="624" spans="2:26" ht="15.75" thickBot="1">
      <c r="B624" s="292"/>
      <c r="C624" s="1176" t="s">
        <v>654</v>
      </c>
      <c r="D624" s="2142"/>
      <c r="E624" s="2746">
        <f>(E622*100/E646)-25</f>
        <v>-2.176666666666673</v>
      </c>
      <c r="F624" s="2445">
        <f t="shared" ref="F624:H624" si="53">(F622*100/F646)-25</f>
        <v>-0.17826086956521792</v>
      </c>
      <c r="G624" s="2445">
        <f t="shared" si="53"/>
        <v>2.7676240208872827E-2</v>
      </c>
      <c r="H624" s="2747">
        <f t="shared" si="53"/>
        <v>-7.8308823529408045E-2</v>
      </c>
      <c r="I624" s="2143"/>
      <c r="J624" s="2144"/>
      <c r="K624" s="6"/>
      <c r="U624" s="11"/>
      <c r="V624" s="11"/>
      <c r="W624" s="11"/>
      <c r="X624" s="11"/>
      <c r="Y624" s="11"/>
      <c r="Z624" s="11"/>
    </row>
    <row r="625" spans="2:26" ht="409.6">
      <c r="B625" s="104"/>
      <c r="C625" s="572" t="s">
        <v>141</v>
      </c>
      <c r="D625" s="104"/>
      <c r="E625" s="143"/>
      <c r="F625" s="1488"/>
      <c r="G625" s="1488"/>
      <c r="H625" s="1488"/>
      <c r="I625" s="541"/>
      <c r="J625" s="993"/>
      <c r="K625" s="6"/>
      <c r="U625" s="11"/>
      <c r="V625" s="11"/>
      <c r="W625" s="11"/>
      <c r="X625" s="11"/>
      <c r="Y625" s="11"/>
      <c r="Z625" s="11"/>
    </row>
    <row r="626" spans="2:26" ht="409.6">
      <c r="B626" s="99"/>
      <c r="C626" s="295" t="s">
        <v>837</v>
      </c>
      <c r="D626" s="529">
        <v>60</v>
      </c>
      <c r="E626" s="1019">
        <v>0.82499999999999996</v>
      </c>
      <c r="F626" s="1020">
        <v>2.7</v>
      </c>
      <c r="G626" s="1020">
        <v>4.5750000000000002</v>
      </c>
      <c r="H626" s="1126">
        <v>45.6</v>
      </c>
      <c r="I626" s="525">
        <v>14</v>
      </c>
      <c r="J626" s="618" t="s">
        <v>610</v>
      </c>
      <c r="K626" s="6"/>
      <c r="U626" s="11"/>
      <c r="V626" s="11"/>
      <c r="W626" s="11"/>
      <c r="X626" s="11"/>
      <c r="Y626" s="11"/>
      <c r="Z626" s="11"/>
    </row>
    <row r="627" spans="2:26" ht="409.6">
      <c r="B627" s="99"/>
      <c r="C627" s="567" t="s">
        <v>462</v>
      </c>
      <c r="D627" s="519">
        <v>250</v>
      </c>
      <c r="E627" s="2435">
        <v>4.9509999999999996</v>
      </c>
      <c r="F627" s="2449">
        <v>5.75</v>
      </c>
      <c r="G627" s="2435">
        <v>4.1509999999999998</v>
      </c>
      <c r="H627" s="1958">
        <v>88.158000000000001</v>
      </c>
      <c r="I627" s="560">
        <v>23</v>
      </c>
      <c r="J627" s="517" t="s">
        <v>887</v>
      </c>
      <c r="K627" s="6"/>
      <c r="U627" s="11"/>
      <c r="V627" s="11"/>
      <c r="W627" s="11"/>
      <c r="X627" s="11"/>
      <c r="Y627" s="11"/>
      <c r="Z627" s="11"/>
    </row>
    <row r="628" spans="2:26" ht="409.6">
      <c r="B628" s="518" t="s">
        <v>244</v>
      </c>
      <c r="C628" s="567" t="s">
        <v>599</v>
      </c>
      <c r="D628" s="992" t="s">
        <v>352</v>
      </c>
      <c r="E628" s="2748">
        <v>11.1418</v>
      </c>
      <c r="F628" s="1604">
        <v>13.521000000000001</v>
      </c>
      <c r="G628" s="2749">
        <v>15.000999999999999</v>
      </c>
      <c r="H628" s="1958">
        <v>226.2602</v>
      </c>
      <c r="I628" s="542">
        <v>66</v>
      </c>
      <c r="J628" s="520" t="s">
        <v>783</v>
      </c>
      <c r="K628" s="6"/>
      <c r="U628" s="11"/>
      <c r="V628" s="11"/>
      <c r="W628" s="11"/>
      <c r="X628" s="11"/>
      <c r="Y628" s="11"/>
      <c r="Z628" s="11"/>
    </row>
    <row r="629" spans="2:26" ht="409.6">
      <c r="B629" s="521" t="s">
        <v>463</v>
      </c>
      <c r="C629" s="991" t="s">
        <v>501</v>
      </c>
      <c r="D629" s="563">
        <v>180</v>
      </c>
      <c r="E629" s="2422">
        <v>1.8049999999999999</v>
      </c>
      <c r="F629" s="2469">
        <v>4.9880000000000004</v>
      </c>
      <c r="G629" s="2469">
        <v>32.61</v>
      </c>
      <c r="H629" s="1958">
        <v>182.55199999999999</v>
      </c>
      <c r="I629" s="525">
        <v>40</v>
      </c>
      <c r="J629" s="520" t="s">
        <v>782</v>
      </c>
      <c r="K629" s="31"/>
      <c r="U629" s="11"/>
      <c r="V629" s="11"/>
      <c r="W629" s="11"/>
      <c r="X629" s="11"/>
      <c r="Y629" s="11"/>
      <c r="Z629" s="11"/>
    </row>
    <row r="630" spans="2:26" ht="15.75">
      <c r="B630" s="523" t="s">
        <v>12</v>
      </c>
      <c r="C630" s="524" t="s">
        <v>312</v>
      </c>
      <c r="D630" s="529">
        <v>200</v>
      </c>
      <c r="E630" s="2422">
        <v>6.5750000000000002</v>
      </c>
      <c r="F630" s="1576">
        <v>5.22</v>
      </c>
      <c r="G630" s="1576">
        <v>27.181000000000001</v>
      </c>
      <c r="H630" s="1126">
        <v>182.00399999999999</v>
      </c>
      <c r="I630" s="542">
        <v>87</v>
      </c>
      <c r="J630" s="517" t="s">
        <v>888</v>
      </c>
      <c r="U630" s="11"/>
      <c r="V630" s="11"/>
      <c r="W630" s="11"/>
      <c r="X630" s="11"/>
      <c r="Y630" s="11"/>
      <c r="Z630" s="11"/>
    </row>
    <row r="631" spans="2:26" ht="409.6">
      <c r="B631" s="527" t="s">
        <v>256</v>
      </c>
      <c r="C631" s="524" t="s">
        <v>10</v>
      </c>
      <c r="D631" s="1380">
        <v>50</v>
      </c>
      <c r="E631" s="1019">
        <v>2.63</v>
      </c>
      <c r="F631" s="1020">
        <v>0.35</v>
      </c>
      <c r="G631" s="1020">
        <v>20.399999999999999</v>
      </c>
      <c r="H631" s="1126">
        <v>95.27</v>
      </c>
      <c r="I631" s="530">
        <v>18</v>
      </c>
      <c r="J631" s="526" t="s">
        <v>9</v>
      </c>
      <c r="K631" s="6"/>
      <c r="U631" s="11"/>
      <c r="V631" s="11"/>
      <c r="W631" s="11"/>
      <c r="X631" s="11"/>
      <c r="Y631" s="11"/>
      <c r="Z631" s="11"/>
    </row>
    <row r="632" spans="2:26" ht="409.6">
      <c r="B632" s="99"/>
      <c r="C632" s="524" t="s">
        <v>643</v>
      </c>
      <c r="D632" s="1382">
        <v>40</v>
      </c>
      <c r="E632" s="1479">
        <v>2.2599999999999998</v>
      </c>
      <c r="F632" s="1480">
        <v>0.48</v>
      </c>
      <c r="G632" s="1480">
        <v>16.739999999999998</v>
      </c>
      <c r="H632" s="1603">
        <v>80.319999999999993</v>
      </c>
      <c r="I632" s="530">
        <v>19</v>
      </c>
      <c r="J632" s="526" t="s">
        <v>9</v>
      </c>
      <c r="K632" s="6"/>
      <c r="U632" s="11"/>
      <c r="V632" s="11"/>
      <c r="W632" s="11"/>
      <c r="X632" s="11"/>
      <c r="Y632" s="11"/>
      <c r="Z632" s="11"/>
    </row>
    <row r="633" spans="2:26" ht="15.75" thickBot="1">
      <c r="B633" s="99"/>
      <c r="C633" s="941" t="s">
        <v>732</v>
      </c>
      <c r="D633" s="1482">
        <v>110</v>
      </c>
      <c r="E633" s="2750">
        <v>0.44</v>
      </c>
      <c r="F633" s="2445">
        <v>0.44</v>
      </c>
      <c r="G633" s="2751">
        <v>10.78</v>
      </c>
      <c r="H633" s="2471">
        <v>51.7</v>
      </c>
      <c r="I633" s="1483">
        <v>69</v>
      </c>
      <c r="J633" s="517" t="s">
        <v>728</v>
      </c>
      <c r="K633" s="6"/>
      <c r="U633" s="113"/>
      <c r="V633" s="4"/>
      <c r="W633" s="752"/>
      <c r="X633" s="11"/>
      <c r="Y633" s="11"/>
      <c r="Z633" s="11"/>
    </row>
    <row r="634" spans="2:26" ht="409.6">
      <c r="B634" s="533" t="s">
        <v>247</v>
      </c>
      <c r="C634" s="777"/>
      <c r="D634" s="2189">
        <f>D626+D627+D629+D630+D631+D632+D633+90+20</f>
        <v>1000</v>
      </c>
      <c r="E634" s="545">
        <f>SUM(E626:E633)</f>
        <v>30.627799999999997</v>
      </c>
      <c r="F634" s="535">
        <f>SUM(F626:F633)</f>
        <v>33.448999999999998</v>
      </c>
      <c r="G634" s="546">
        <f>SUM(G626:G633)</f>
        <v>131.43799999999999</v>
      </c>
      <c r="H634" s="731">
        <f>SUM(H626:H633)</f>
        <v>951.86419999999998</v>
      </c>
      <c r="I634" s="1384" t="s">
        <v>449</v>
      </c>
      <c r="J634" s="967" t="s">
        <v>259</v>
      </c>
      <c r="K634" s="6"/>
      <c r="U634" s="796"/>
      <c r="V634" s="4"/>
      <c r="W634" s="707"/>
      <c r="X634" s="11"/>
      <c r="Y634" s="11"/>
      <c r="Z634" s="11"/>
    </row>
    <row r="635" spans="2:26" ht="409.6">
      <c r="B635" s="1197"/>
      <c r="C635" s="1198" t="s">
        <v>11</v>
      </c>
      <c r="D635" s="2123">
        <v>0.35</v>
      </c>
      <c r="E635" s="2166">
        <v>31.5</v>
      </c>
      <c r="F635" s="2167">
        <v>32.200000000000003</v>
      </c>
      <c r="G635" s="2168">
        <v>134.05000000000001</v>
      </c>
      <c r="H635" s="2169">
        <v>952</v>
      </c>
      <c r="I635" s="2182">
        <f>H635-H634</f>
        <v>0.13580000000001746</v>
      </c>
      <c r="J635" s="2073" t="s">
        <v>658</v>
      </c>
      <c r="K635" s="6"/>
      <c r="U635" s="796"/>
      <c r="V635" s="710"/>
      <c r="W635" s="707"/>
      <c r="X635" s="11"/>
      <c r="Y635" s="11"/>
      <c r="Z635" s="11"/>
    </row>
    <row r="636" spans="2:26" ht="15.75" thickBot="1">
      <c r="B636" s="292"/>
      <c r="C636" s="1176" t="s">
        <v>654</v>
      </c>
      <c r="D636" s="2142"/>
      <c r="E636" s="2494">
        <f>(E634*100/E646)-35</f>
        <v>-0.96911111111111126</v>
      </c>
      <c r="F636" s="556">
        <f t="shared" ref="F636:G636" si="54">(F634*100/F646)-35</f>
        <v>1.3576086956521678</v>
      </c>
      <c r="G636" s="556">
        <f t="shared" si="54"/>
        <v>-0.6819843342036549</v>
      </c>
      <c r="H636" s="2495">
        <f>(H634*100/H646)-35</f>
        <v>-4.9926470588275151E-3</v>
      </c>
      <c r="I636" s="2143"/>
      <c r="J636" s="2144"/>
      <c r="U636" s="796"/>
      <c r="V636" s="4"/>
      <c r="W636" s="707"/>
      <c r="X636" s="11"/>
      <c r="Y636" s="11"/>
      <c r="Z636" s="11"/>
    </row>
    <row r="637" spans="2:26" ht="409.6">
      <c r="B637" s="518" t="s">
        <v>244</v>
      </c>
      <c r="C637" s="821" t="s">
        <v>303</v>
      </c>
      <c r="D637" s="104"/>
      <c r="E637" s="63"/>
      <c r="F637" s="539"/>
      <c r="G637" s="539"/>
      <c r="H637" s="540"/>
      <c r="I637" s="541"/>
      <c r="J637" s="541"/>
      <c r="K637" s="6"/>
      <c r="U637" s="796"/>
      <c r="V637" s="710"/>
      <c r="W637" s="707"/>
      <c r="X637" s="11"/>
      <c r="Y637" s="11"/>
      <c r="Z637" s="11"/>
    </row>
    <row r="638" spans="2:26" ht="409.6">
      <c r="B638" s="521" t="s">
        <v>463</v>
      </c>
      <c r="C638" s="528" t="s">
        <v>457</v>
      </c>
      <c r="D638" s="529">
        <v>200</v>
      </c>
      <c r="E638" s="2408">
        <v>0.33300000000000002</v>
      </c>
      <c r="F638" s="1576">
        <v>0.13300000000000001</v>
      </c>
      <c r="G638" s="1576">
        <v>3.3420000000000001</v>
      </c>
      <c r="H638" s="1126">
        <f>G638*4+F638*9+E638*4</f>
        <v>15.897000000000002</v>
      </c>
      <c r="I638" s="525">
        <v>76</v>
      </c>
      <c r="J638" s="1041" t="s">
        <v>637</v>
      </c>
      <c r="K638" s="6"/>
      <c r="U638" s="786"/>
      <c r="V638" s="710"/>
      <c r="W638" s="707"/>
      <c r="X638" s="11"/>
      <c r="Y638" s="11"/>
      <c r="Z638" s="11"/>
    </row>
    <row r="639" spans="2:26" ht="15.75">
      <c r="B639" s="523" t="s">
        <v>12</v>
      </c>
      <c r="C639" s="405" t="s">
        <v>341</v>
      </c>
      <c r="D639" s="610" t="s">
        <v>517</v>
      </c>
      <c r="E639" s="402">
        <v>5.6792999999999996</v>
      </c>
      <c r="F639" s="2440">
        <v>9.7149999999999999</v>
      </c>
      <c r="G639" s="402">
        <v>24.584</v>
      </c>
      <c r="H639" s="2441">
        <v>213.22399999999999</v>
      </c>
      <c r="I639" s="987">
        <v>36</v>
      </c>
      <c r="J639" s="733" t="s">
        <v>889</v>
      </c>
      <c r="K639" s="6"/>
      <c r="U639" s="786"/>
      <c r="V639" s="797"/>
      <c r="W639" s="749"/>
      <c r="X639" s="11"/>
      <c r="Y639" s="11"/>
      <c r="Z639" s="11"/>
    </row>
    <row r="640" spans="2:26" ht="15.75" thickBot="1">
      <c r="B640" s="527" t="s">
        <v>256</v>
      </c>
      <c r="C640" s="432" t="s">
        <v>643</v>
      </c>
      <c r="D640" s="544">
        <v>20</v>
      </c>
      <c r="E640" s="270">
        <v>1.1299999999999999</v>
      </c>
      <c r="F640" s="390">
        <v>0.24</v>
      </c>
      <c r="G640" s="390">
        <v>8.3699999999999992</v>
      </c>
      <c r="H640" s="1050">
        <v>40.17</v>
      </c>
      <c r="I640" s="1175">
        <v>19</v>
      </c>
      <c r="J640" s="526" t="s">
        <v>9</v>
      </c>
      <c r="K640" s="31"/>
      <c r="U640" s="786"/>
      <c r="V640" s="710"/>
      <c r="W640" s="707"/>
      <c r="X640" s="11"/>
      <c r="Y640" s="11"/>
      <c r="Z640" s="11"/>
    </row>
    <row r="641" spans="2:26" ht="409.6">
      <c r="B641" s="533" t="s">
        <v>330</v>
      </c>
      <c r="C641" s="43"/>
      <c r="D641" s="548">
        <f>D638+140+40+D640</f>
        <v>400</v>
      </c>
      <c r="E641" s="545">
        <f>SUM(E638:E640)</f>
        <v>7.1422999999999996</v>
      </c>
      <c r="F641" s="1075">
        <f>SUM(F638:F640)</f>
        <v>10.087999999999999</v>
      </c>
      <c r="G641" s="546">
        <f>SUM(G638:G640)</f>
        <v>36.295999999999999</v>
      </c>
      <c r="H641" s="2507">
        <f>SUM(H638:H640)</f>
        <v>269.291</v>
      </c>
      <c r="I641" s="1384" t="s">
        <v>449</v>
      </c>
      <c r="J641" s="967" t="s">
        <v>259</v>
      </c>
      <c r="U641" s="11"/>
      <c r="V641" s="11"/>
      <c r="W641" s="11"/>
      <c r="X641" s="11"/>
      <c r="Y641" s="11"/>
      <c r="Z641" s="11"/>
    </row>
    <row r="642" spans="2:26" ht="409.6">
      <c r="B642" s="487"/>
      <c r="C642" s="1206" t="s">
        <v>11</v>
      </c>
      <c r="D642" s="2150">
        <v>0.1</v>
      </c>
      <c r="E642" s="2166">
        <v>9</v>
      </c>
      <c r="F642" s="2167">
        <v>9.1999999999999993</v>
      </c>
      <c r="G642" s="2168">
        <v>38.299999999999997</v>
      </c>
      <c r="H642" s="2169">
        <v>272</v>
      </c>
      <c r="I642" s="2518">
        <f>H642-H641</f>
        <v>2.7090000000000032</v>
      </c>
      <c r="J642" s="2073" t="s">
        <v>658</v>
      </c>
      <c r="K642" s="6"/>
      <c r="U642" s="11"/>
      <c r="V642" s="11"/>
      <c r="W642" s="11"/>
      <c r="X642" s="11"/>
      <c r="Y642" s="11"/>
      <c r="Z642" s="11"/>
    </row>
    <row r="643" spans="2:26" ht="15.75" thickBot="1">
      <c r="B643" s="292"/>
      <c r="C643" s="1176" t="s">
        <v>654</v>
      </c>
      <c r="D643" s="2142"/>
      <c r="E643" s="2494">
        <f>(E641*100/E646)-10</f>
        <v>-2.064111111111111</v>
      </c>
      <c r="F643" s="556">
        <f t="shared" ref="F643" si="55">(F641*100/F646)-10</f>
        <v>0.96521739130434803</v>
      </c>
      <c r="G643" s="556">
        <f>(G641*100/G646)-10</f>
        <v>-0.52323759791122804</v>
      </c>
      <c r="H643" s="2495">
        <f>(H641*100/H646)-10</f>
        <v>-9.959558823529413E-2</v>
      </c>
      <c r="I643" s="2143"/>
      <c r="J643" s="2144"/>
      <c r="K643" s="6"/>
      <c r="U643" s="11"/>
      <c r="V643" s="11"/>
      <c r="W643" s="11"/>
      <c r="X643" s="11"/>
      <c r="Y643" s="11"/>
      <c r="Z643" s="11"/>
    </row>
    <row r="644" spans="2:26" ht="15.75" thickBot="1">
      <c r="B644" s="11"/>
      <c r="C644" s="11"/>
      <c r="D644" s="5"/>
      <c r="E644" s="5"/>
      <c r="F644" s="5"/>
      <c r="G644" s="5"/>
      <c r="H644" s="5"/>
      <c r="I644" s="5"/>
      <c r="J644" s="5"/>
      <c r="K644" s="6"/>
      <c r="O644" s="636"/>
      <c r="P644" s="750"/>
      <c r="Q644" s="127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2:26" ht="15.75">
      <c r="B645" s="2124"/>
      <c r="C645" s="2125"/>
      <c r="D645" s="2126"/>
      <c r="E645" s="2127" t="s">
        <v>6</v>
      </c>
      <c r="F645" s="2128" t="s">
        <v>7</v>
      </c>
      <c r="G645" s="2128" t="s">
        <v>8</v>
      </c>
      <c r="H645" s="2129" t="s">
        <v>673</v>
      </c>
      <c r="I645" s="2130"/>
      <c r="J645" s="2126"/>
      <c r="K645" s="6"/>
      <c r="O645" s="143"/>
      <c r="P645" s="5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2:26" ht="15.75" thickBot="1">
      <c r="B646" s="2131"/>
      <c r="C646" s="2132" t="s">
        <v>674</v>
      </c>
      <c r="D646" s="2133">
        <v>1</v>
      </c>
      <c r="E646" s="2134">
        <v>90</v>
      </c>
      <c r="F646" s="2135">
        <v>92</v>
      </c>
      <c r="G646" s="2136">
        <v>383</v>
      </c>
      <c r="H646" s="2137">
        <v>2720</v>
      </c>
      <c r="I646" s="2138" t="s">
        <v>675</v>
      </c>
      <c r="J646" s="2139"/>
      <c r="K646" s="31"/>
      <c r="O646" s="143"/>
      <c r="P646" s="5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2:26" ht="15.75" thickBot="1">
      <c r="O647" s="143"/>
      <c r="P647" s="5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2:26" ht="409.6">
      <c r="B648" s="968"/>
      <c r="C648" s="43" t="s">
        <v>448</v>
      </c>
      <c r="D648" s="44"/>
      <c r="E648" s="176">
        <f>E622+E634</f>
        <v>51.16879999999999</v>
      </c>
      <c r="F648" s="298">
        <f>F622+F634</f>
        <v>56.284999999999997</v>
      </c>
      <c r="G648" s="298">
        <f>G622+G634</f>
        <v>227.29399999999998</v>
      </c>
      <c r="H648" s="969">
        <f>H622+H634</f>
        <v>1629.7342000000001</v>
      </c>
      <c r="I648" s="1384" t="s">
        <v>449</v>
      </c>
      <c r="J648" s="967" t="s">
        <v>259</v>
      </c>
      <c r="K648" s="6"/>
      <c r="O648" s="143"/>
      <c r="P648" s="5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2:26" ht="409.6">
      <c r="B649" s="487"/>
      <c r="C649" s="1206" t="s">
        <v>11</v>
      </c>
      <c r="D649" s="2150">
        <v>0.6</v>
      </c>
      <c r="E649" s="2171">
        <v>54</v>
      </c>
      <c r="F649" s="2172">
        <v>55.2</v>
      </c>
      <c r="G649" s="2173">
        <v>229.8</v>
      </c>
      <c r="H649" s="2174">
        <v>1632</v>
      </c>
      <c r="I649" s="2175">
        <f>H649-H648</f>
        <v>2.2657999999998992</v>
      </c>
      <c r="J649" s="2073" t="s">
        <v>658</v>
      </c>
      <c r="K649" s="6"/>
      <c r="O649" s="118"/>
      <c r="P649" s="143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2:26" ht="15.75" thickBot="1">
      <c r="B650" s="292"/>
      <c r="C650" s="1176" t="s">
        <v>654</v>
      </c>
      <c r="D650" s="2142"/>
      <c r="E650" s="2494">
        <f>(E648*100/E646)-60</f>
        <v>-3.1457777777777878</v>
      </c>
      <c r="F650" s="556">
        <f t="shared" ref="F650" si="56">(F648*100/F646)-60</f>
        <v>1.1793478260869534</v>
      </c>
      <c r="G650" s="556">
        <f>(G648*100/G646)-60</f>
        <v>-0.65430809399478562</v>
      </c>
      <c r="H650" s="2495">
        <f>(H648*100/H646)-60</f>
        <v>-8.3301470588232007E-2</v>
      </c>
      <c r="I650" s="2143"/>
      <c r="J650" s="2144"/>
      <c r="K650" s="6"/>
      <c r="O650" s="127"/>
      <c r="P650" s="5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2:26" ht="15.75" thickBot="1">
      <c r="K651" s="6"/>
      <c r="O651" s="138"/>
      <c r="P651" s="5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2:26" ht="409.6">
      <c r="B652" s="968"/>
      <c r="C652" s="43" t="s">
        <v>447</v>
      </c>
      <c r="D652" s="44"/>
      <c r="E652" s="176">
        <f>E634+E641</f>
        <v>37.770099999999999</v>
      </c>
      <c r="F652" s="298">
        <f>F634+F641</f>
        <v>43.536999999999999</v>
      </c>
      <c r="G652" s="298">
        <f>G634+G641</f>
        <v>167.73399999999998</v>
      </c>
      <c r="H652" s="969">
        <f>H634+H641</f>
        <v>1221.1551999999999</v>
      </c>
      <c r="I652" s="1384" t="s">
        <v>449</v>
      </c>
      <c r="J652" s="967" t="s">
        <v>259</v>
      </c>
      <c r="K652" s="6"/>
      <c r="O652" s="118"/>
      <c r="P652" s="5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2:26" ht="409.6">
      <c r="B653" s="487"/>
      <c r="C653" s="1206" t="s">
        <v>11</v>
      </c>
      <c r="D653" s="2150">
        <v>0.45</v>
      </c>
      <c r="E653" s="2166">
        <v>40.5</v>
      </c>
      <c r="F653" s="2167">
        <v>41.4</v>
      </c>
      <c r="G653" s="2168">
        <v>172.35</v>
      </c>
      <c r="H653" s="2169">
        <v>1224</v>
      </c>
      <c r="I653" s="2182">
        <f>H653-H652</f>
        <v>2.8448000000000775</v>
      </c>
      <c r="J653" s="2073" t="s">
        <v>658</v>
      </c>
      <c r="K653" s="6"/>
      <c r="O653" s="143"/>
      <c r="P653" s="5"/>
      <c r="Q653" s="11"/>
    </row>
    <row r="654" spans="2:26" ht="15.75" thickBot="1">
      <c r="B654" s="292"/>
      <c r="C654" s="1176" t="s">
        <v>654</v>
      </c>
      <c r="D654" s="2142"/>
      <c r="E654" s="2494">
        <f>(E652*100/E646)-45</f>
        <v>-3.0332222222222214</v>
      </c>
      <c r="F654" s="556">
        <f t="shared" ref="F654:G654" si="57">(F652*100/F646)-45</f>
        <v>2.3228260869565176</v>
      </c>
      <c r="G654" s="556">
        <f t="shared" si="57"/>
        <v>-1.2052219321148883</v>
      </c>
      <c r="H654" s="2495">
        <f>(H652*100/H646)-45</f>
        <v>-0.10458823529412342</v>
      </c>
      <c r="I654" s="2143"/>
      <c r="J654" s="2144"/>
      <c r="K654" s="6"/>
      <c r="O654" s="143"/>
      <c r="P654" s="5"/>
      <c r="Q654" s="11"/>
    </row>
    <row r="655" spans="2:26" ht="15.75" thickBot="1">
      <c r="K655" s="6"/>
      <c r="O655" s="143"/>
      <c r="P655" s="5"/>
      <c r="Q655" s="11"/>
    </row>
    <row r="656" spans="2:26" ht="409.6">
      <c r="B656" s="968"/>
      <c r="C656" s="43" t="s">
        <v>331</v>
      </c>
      <c r="D656" s="44"/>
      <c r="E656" s="183">
        <f>E622+E634+E641</f>
        <v>58.311099999999989</v>
      </c>
      <c r="F656" s="111">
        <f>F622+F634+F641</f>
        <v>66.37299999999999</v>
      </c>
      <c r="G656" s="111">
        <f>G622+G634+G641</f>
        <v>263.58999999999997</v>
      </c>
      <c r="H656" s="299">
        <f>H622+H634+H641</f>
        <v>1899.0252</v>
      </c>
      <c r="I656" s="1384" t="s">
        <v>449</v>
      </c>
      <c r="J656" s="967" t="s">
        <v>259</v>
      </c>
      <c r="O656" s="143"/>
      <c r="P656" s="5"/>
      <c r="Q656" s="11"/>
    </row>
    <row r="657" spans="2:17" ht="409.6">
      <c r="B657" s="487"/>
      <c r="C657" s="1206" t="s">
        <v>11</v>
      </c>
      <c r="D657" s="2150">
        <v>0.7</v>
      </c>
      <c r="E657" s="2166">
        <v>63</v>
      </c>
      <c r="F657" s="2167">
        <v>64.400000000000006</v>
      </c>
      <c r="G657" s="2168">
        <v>268.10000000000002</v>
      </c>
      <c r="H657" s="2169">
        <v>1904</v>
      </c>
      <c r="I657" s="2509">
        <f>H657-H656</f>
        <v>4.9747999999999593</v>
      </c>
      <c r="J657" s="2073" t="s">
        <v>658</v>
      </c>
      <c r="K657" s="6"/>
      <c r="O657" s="143"/>
      <c r="P657" s="5"/>
      <c r="Q657" s="11"/>
    </row>
    <row r="658" spans="2:17" ht="15.75" thickBot="1">
      <c r="B658" s="292"/>
      <c r="C658" s="1176" t="s">
        <v>654</v>
      </c>
      <c r="D658" s="2142"/>
      <c r="E658" s="2494">
        <f>(E656*100/E646)-70</f>
        <v>-5.2098888888888979</v>
      </c>
      <c r="F658" s="556">
        <f t="shared" ref="F658:G658" si="58">(F656*100/F646)-70</f>
        <v>2.1445652173913032</v>
      </c>
      <c r="G658" s="556">
        <f t="shared" si="58"/>
        <v>-1.177545691906019</v>
      </c>
      <c r="H658" s="2495">
        <f>(H656*100/H646)-70</f>
        <v>-0.18289705882352791</v>
      </c>
      <c r="I658" s="2143"/>
      <c r="J658" s="2144"/>
      <c r="K658" s="6"/>
      <c r="O658" s="143"/>
      <c r="P658" s="5"/>
      <c r="Q658" s="11"/>
    </row>
    <row r="659" spans="2:17" ht="13.5" customHeight="1">
      <c r="K659" s="6"/>
      <c r="O659" s="143"/>
      <c r="P659" s="5"/>
      <c r="Q659" s="11"/>
    </row>
    <row r="660" spans="2:17" ht="12" customHeight="1">
      <c r="K660" s="6"/>
      <c r="O660" s="143"/>
      <c r="P660" s="5"/>
      <c r="Q660" s="11"/>
    </row>
    <row r="661" spans="2:17" ht="11.25" customHeight="1">
      <c r="K661" s="6"/>
      <c r="O661" s="143"/>
      <c r="P661" s="5"/>
      <c r="Q661" s="11"/>
    </row>
    <row r="662" spans="2:17" ht="13.5" customHeight="1">
      <c r="C662" s="972" t="s">
        <v>452</v>
      </c>
      <c r="D662" s="12" t="s">
        <v>265</v>
      </c>
      <c r="K662" s="6"/>
      <c r="O662" s="143"/>
      <c r="P662" s="5"/>
      <c r="Q662" s="11"/>
    </row>
    <row r="663" spans="2:17" ht="13.5" customHeight="1">
      <c r="C663" s="211" t="s">
        <v>333</v>
      </c>
      <c r="K663" s="6"/>
      <c r="O663" s="143"/>
      <c r="P663" s="5"/>
      <c r="Q663" s="11"/>
    </row>
    <row r="664" spans="2:17" ht="13.5" customHeight="1">
      <c r="C664" s="1" t="s">
        <v>332</v>
      </c>
      <c r="D664"/>
      <c r="E664"/>
      <c r="F664"/>
      <c r="I664"/>
      <c r="J664"/>
      <c r="K664" s="6"/>
      <c r="O664" s="143"/>
      <c r="P664" s="5"/>
      <c r="Q664" s="11"/>
    </row>
    <row r="665" spans="2:17" ht="409.6">
      <c r="C665" s="25" t="s">
        <v>261</v>
      </c>
      <c r="E665"/>
      <c r="F665"/>
      <c r="G665" s="25"/>
      <c r="H665" s="25"/>
      <c r="I665" s="26"/>
      <c r="J665" s="26"/>
      <c r="K665" s="6"/>
      <c r="O665" s="143"/>
      <c r="P665" s="5"/>
      <c r="Q665" s="11"/>
    </row>
    <row r="666" spans="2:17" ht="13.5" customHeight="1" thickBot="1">
      <c r="B666" s="978"/>
      <c r="E666" s="29" t="s">
        <v>0</v>
      </c>
      <c r="F666"/>
      <c r="G666" s="2" t="s">
        <v>747</v>
      </c>
      <c r="H666" s="26"/>
      <c r="I666" s="26"/>
      <c r="K666" s="6"/>
      <c r="O666" s="143"/>
      <c r="P666" s="5"/>
      <c r="Q666" s="11"/>
    </row>
    <row r="667" spans="2:17" ht="12" customHeight="1" thickBot="1">
      <c r="B667" s="573" t="s">
        <v>472</v>
      </c>
      <c r="C667" s="65"/>
      <c r="D667" s="574"/>
      <c r="E667" s="409" t="s">
        <v>231</v>
      </c>
      <c r="F667" s="409"/>
      <c r="G667" s="409"/>
      <c r="H667" s="495" t="s">
        <v>232</v>
      </c>
      <c r="I667" s="575" t="s">
        <v>257</v>
      </c>
      <c r="J667" s="576"/>
      <c r="K667" s="6"/>
      <c r="O667" s="143"/>
      <c r="P667" s="5"/>
      <c r="Q667" s="11"/>
    </row>
    <row r="668" spans="2:17" ht="409.6">
      <c r="B668" s="68"/>
      <c r="C668" s="712" t="s">
        <v>440</v>
      </c>
      <c r="D668" s="577"/>
      <c r="E668" s="578" t="s">
        <v>238</v>
      </c>
      <c r="F668" s="500" t="s">
        <v>54</v>
      </c>
      <c r="G668" s="500" t="s">
        <v>55</v>
      </c>
      <c r="H668" s="497" t="s">
        <v>239</v>
      </c>
      <c r="I668" s="579" t="s">
        <v>36</v>
      </c>
      <c r="J668" s="580" t="s">
        <v>258</v>
      </c>
      <c r="K668" s="6"/>
      <c r="O668" s="143"/>
      <c r="P668" s="5"/>
      <c r="Q668" s="11"/>
    </row>
    <row r="669" spans="2:17" ht="15.75" thickBot="1">
      <c r="B669" s="68"/>
      <c r="C669" s="757" t="s">
        <v>451</v>
      </c>
      <c r="D669" s="2073"/>
      <c r="E669" s="581" t="s">
        <v>6</v>
      </c>
      <c r="F669" s="506" t="s">
        <v>7</v>
      </c>
      <c r="G669" s="506" t="s">
        <v>8</v>
      </c>
      <c r="H669" s="582" t="s">
        <v>242</v>
      </c>
      <c r="I669" s="538"/>
      <c r="J669" s="583" t="s">
        <v>259</v>
      </c>
      <c r="K669" s="6"/>
      <c r="O669" s="5"/>
      <c r="P669" s="5"/>
      <c r="Q669" s="11"/>
    </row>
    <row r="670" spans="2:17" ht="409.6">
      <c r="B670" s="97"/>
      <c r="C670" s="2199" t="s">
        <v>674</v>
      </c>
      <c r="D670" s="2191">
        <v>1</v>
      </c>
      <c r="E670" s="450">
        <v>90</v>
      </c>
      <c r="F670" s="66">
        <v>92</v>
      </c>
      <c r="G670" s="67">
        <v>383</v>
      </c>
      <c r="H670" s="584">
        <v>2720</v>
      </c>
      <c r="I670" s="585" t="s">
        <v>238</v>
      </c>
      <c r="J670" s="2511">
        <f>(E674*100/E670)-25</f>
        <v>0</v>
      </c>
      <c r="K670" s="6"/>
      <c r="O670" s="5"/>
      <c r="P670" s="5"/>
      <c r="Q670" s="11"/>
    </row>
    <row r="671" spans="2:17" ht="12" customHeight="1">
      <c r="B671" s="208"/>
      <c r="C671" s="703" t="s">
        <v>134</v>
      </c>
      <c r="D671" s="577"/>
      <c r="E671" s="723"/>
      <c r="F671" s="451"/>
      <c r="G671" s="451"/>
      <c r="H671" s="724"/>
      <c r="I671" s="587" t="s">
        <v>54</v>
      </c>
      <c r="J671" s="2512">
        <f>(F674*100/F670)-25</f>
        <v>0</v>
      </c>
      <c r="K671" s="6"/>
      <c r="O671" s="5"/>
      <c r="P671" s="5"/>
      <c r="Q671" s="11"/>
    </row>
    <row r="672" spans="2:17" ht="11.25" customHeight="1">
      <c r="B672" s="714" t="s">
        <v>473</v>
      </c>
      <c r="C672" s="588" t="s">
        <v>438</v>
      </c>
      <c r="D672" s="2192">
        <v>0.25</v>
      </c>
      <c r="E672" s="726">
        <v>22.5</v>
      </c>
      <c r="F672" s="727">
        <v>23</v>
      </c>
      <c r="G672" s="727">
        <v>95.75</v>
      </c>
      <c r="H672" s="725">
        <v>680</v>
      </c>
      <c r="I672" s="587" t="s">
        <v>55</v>
      </c>
      <c r="J672" s="2513">
        <f>(G674*100/G670)-25</f>
        <v>0</v>
      </c>
      <c r="K672" s="6"/>
      <c r="O672" s="5"/>
      <c r="P672" s="5"/>
      <c r="Q672" s="11"/>
    </row>
    <row r="673" spans="2:17" ht="409.6">
      <c r="B673" s="68"/>
      <c r="C673" s="2193"/>
      <c r="D673" s="2194"/>
      <c r="E673" s="522"/>
      <c r="F673" s="603"/>
      <c r="G673" s="603"/>
      <c r="H673" s="604"/>
      <c r="I673" s="591" t="s">
        <v>260</v>
      </c>
      <c r="J673" s="2514"/>
      <c r="K673" s="6"/>
      <c r="O673" s="5"/>
      <c r="P673" s="5"/>
      <c r="Q673" s="11"/>
    </row>
    <row r="674" spans="2:17" ht="15.75" thickBot="1">
      <c r="B674" s="592"/>
      <c r="C674" s="593" t="s">
        <v>335</v>
      </c>
      <c r="D674" s="2198"/>
      <c r="E674" s="973">
        <f>(E406+E460+E515+E568+E622)/5</f>
        <v>22.5</v>
      </c>
      <c r="F674" s="274">
        <f>(F406+F460+F515+F568+F622)/5</f>
        <v>23.000000000000004</v>
      </c>
      <c r="G674" s="274">
        <f>(G406+G460+G515+G568+G622)/5</f>
        <v>95.749999999999986</v>
      </c>
      <c r="H674" s="974">
        <f>(H406+H460+H515+H568+H622)/5</f>
        <v>680</v>
      </c>
      <c r="I674" s="595" t="s">
        <v>242</v>
      </c>
      <c r="J674" s="2515">
        <f>(H674*100/H670)-25</f>
        <v>0</v>
      </c>
      <c r="K674" s="6"/>
      <c r="O674" s="5"/>
      <c r="P674" s="5"/>
      <c r="Q674" s="11"/>
    </row>
    <row r="675" spans="2:17" ht="12.75" customHeight="1" thickBot="1">
      <c r="K675" s="6"/>
      <c r="O675" s="5"/>
      <c r="P675" s="5"/>
      <c r="Q675" s="11"/>
    </row>
    <row r="676" spans="2:17" ht="14.25" customHeight="1" thickBot="1">
      <c r="B676" s="573" t="s">
        <v>472</v>
      </c>
      <c r="C676" s="65"/>
      <c r="D676" s="574"/>
      <c r="E676" s="409" t="s">
        <v>231</v>
      </c>
      <c r="F676" s="409"/>
      <c r="G676" s="409"/>
      <c r="H676" s="495" t="s">
        <v>232</v>
      </c>
      <c r="I676" s="575" t="s">
        <v>257</v>
      </c>
      <c r="J676" s="715"/>
      <c r="K676" s="6"/>
      <c r="O676" s="5"/>
      <c r="P676" s="5"/>
      <c r="Q676" s="11"/>
    </row>
    <row r="677" spans="2:17" ht="409.6">
      <c r="B677" s="68"/>
      <c r="C677" s="712" t="s">
        <v>441</v>
      </c>
      <c r="D677" s="577"/>
      <c r="E677" s="578" t="s">
        <v>238</v>
      </c>
      <c r="F677" s="500" t="s">
        <v>54</v>
      </c>
      <c r="G677" s="500" t="s">
        <v>55</v>
      </c>
      <c r="H677" s="497" t="s">
        <v>239</v>
      </c>
      <c r="I677" s="579" t="s">
        <v>36</v>
      </c>
      <c r="J677" s="580" t="s">
        <v>258</v>
      </c>
      <c r="K677" s="6"/>
      <c r="O677" s="5"/>
      <c r="P677" s="5"/>
      <c r="Q677" s="11"/>
    </row>
    <row r="678" spans="2:17" ht="14.25" customHeight="1" thickBot="1">
      <c r="B678" s="64"/>
      <c r="C678" s="595" t="s">
        <v>451</v>
      </c>
      <c r="D678" s="549"/>
      <c r="E678" s="581" t="s">
        <v>6</v>
      </c>
      <c r="F678" s="506" t="s">
        <v>7</v>
      </c>
      <c r="G678" s="506" t="s">
        <v>8</v>
      </c>
      <c r="H678" s="582" t="s">
        <v>242</v>
      </c>
      <c r="I678" s="538"/>
      <c r="J678" s="583" t="s">
        <v>259</v>
      </c>
      <c r="K678" s="6"/>
      <c r="O678" s="5"/>
      <c r="P678" s="5"/>
      <c r="Q678" s="11"/>
    </row>
    <row r="679" spans="2:17" ht="409.6">
      <c r="B679" s="68"/>
      <c r="C679" s="2199" t="s">
        <v>674</v>
      </c>
      <c r="D679" s="709">
        <v>1</v>
      </c>
      <c r="E679" s="450">
        <v>90</v>
      </c>
      <c r="F679" s="66">
        <v>92</v>
      </c>
      <c r="G679" s="67">
        <v>383</v>
      </c>
      <c r="H679" s="584">
        <v>2720</v>
      </c>
      <c r="I679" s="585" t="s">
        <v>238</v>
      </c>
      <c r="J679" s="2511">
        <f>(E683*100/E679)-35</f>
        <v>1.111111110674301E-5</v>
      </c>
      <c r="K679" s="6"/>
      <c r="O679" s="5"/>
      <c r="P679" s="5"/>
      <c r="Q679" s="11"/>
    </row>
    <row r="680" spans="2:17" ht="12.75" customHeight="1">
      <c r="B680" s="208"/>
      <c r="C680" s="184" t="s">
        <v>134</v>
      </c>
      <c r="D680" s="586"/>
      <c r="E680" s="723"/>
      <c r="F680" s="451"/>
      <c r="G680" s="451"/>
      <c r="H680" s="724"/>
      <c r="I680" s="587" t="s">
        <v>54</v>
      </c>
      <c r="J680" s="2512">
        <f>(F683*100/F679)-35</f>
        <v>0</v>
      </c>
      <c r="K680" s="6"/>
      <c r="O680" s="5"/>
      <c r="P680" s="5"/>
      <c r="Q680" s="11"/>
    </row>
    <row r="681" spans="2:17" ht="10.5" customHeight="1">
      <c r="B681" s="714" t="s">
        <v>473</v>
      </c>
      <c r="C681" s="588" t="s">
        <v>439</v>
      </c>
      <c r="D681" s="406">
        <v>0.35</v>
      </c>
      <c r="E681" s="726">
        <v>31.5</v>
      </c>
      <c r="F681" s="727">
        <v>32.200000000000003</v>
      </c>
      <c r="G681" s="727">
        <v>134.05000000000001</v>
      </c>
      <c r="H681" s="725">
        <v>952</v>
      </c>
      <c r="I681" s="587" t="s">
        <v>55</v>
      </c>
      <c r="J681" s="2513">
        <f>(G683*100/G679)-35</f>
        <v>0</v>
      </c>
      <c r="K681" s="6"/>
      <c r="O681" s="5"/>
      <c r="P681" s="5"/>
      <c r="Q681" s="11"/>
    </row>
    <row r="682" spans="2:17" ht="409.6">
      <c r="B682" s="68"/>
      <c r="C682" s="589"/>
      <c r="D682" s="590"/>
      <c r="E682" s="522"/>
      <c r="F682" s="603"/>
      <c r="G682" s="603"/>
      <c r="H682" s="604"/>
      <c r="I682" s="591" t="s">
        <v>260</v>
      </c>
      <c r="J682" s="2514"/>
      <c r="K682" s="6"/>
      <c r="O682" s="5"/>
      <c r="P682" s="5"/>
      <c r="Q682" s="11"/>
    </row>
    <row r="683" spans="2:17" ht="15.75" thickBot="1">
      <c r="B683" s="592"/>
      <c r="C683" s="593" t="s">
        <v>335</v>
      </c>
      <c r="D683" s="594"/>
      <c r="E683" s="273">
        <f>(E417+E472+E526+E581+E634)/5</f>
        <v>31.500009999999996</v>
      </c>
      <c r="F683" s="274">
        <f>(F417+F472+F526+F581+F634)/5</f>
        <v>32.200000000000003</v>
      </c>
      <c r="G683" s="274">
        <f>(G417+G472+G526+G581+G634)/5</f>
        <v>134.05000000000001</v>
      </c>
      <c r="H683" s="605">
        <f>(H417+H472+H526+H581+H634)/5</f>
        <v>952</v>
      </c>
      <c r="I683" s="595" t="s">
        <v>242</v>
      </c>
      <c r="J683" s="2515">
        <f>(H683*100/H679)-35</f>
        <v>0</v>
      </c>
      <c r="K683" s="6"/>
      <c r="O683" s="5"/>
      <c r="P683" s="5"/>
      <c r="Q683" s="11"/>
    </row>
    <row r="684" spans="2:17" ht="12.75" customHeight="1" thickBot="1">
      <c r="K684" s="6"/>
      <c r="O684" s="5"/>
      <c r="P684" s="5"/>
      <c r="Q684" s="11"/>
    </row>
    <row r="685" spans="2:17" ht="14.25" customHeight="1" thickBot="1">
      <c r="B685" s="573" t="s">
        <v>472</v>
      </c>
      <c r="C685" s="65"/>
      <c r="D685" s="574"/>
      <c r="E685" s="409" t="s">
        <v>231</v>
      </c>
      <c r="F685" s="409"/>
      <c r="G685" s="409"/>
      <c r="H685" s="495" t="s">
        <v>232</v>
      </c>
      <c r="I685" s="575" t="s">
        <v>257</v>
      </c>
      <c r="J685" s="715"/>
      <c r="K685" s="6"/>
      <c r="O685" s="5"/>
      <c r="P685" s="5"/>
      <c r="Q685" s="11"/>
    </row>
    <row r="686" spans="2:17" ht="409.6">
      <c r="B686" s="68"/>
      <c r="C686" s="712" t="s">
        <v>442</v>
      </c>
      <c r="D686" s="577"/>
      <c r="E686" s="578" t="s">
        <v>238</v>
      </c>
      <c r="F686" s="500" t="s">
        <v>54</v>
      </c>
      <c r="G686" s="500" t="s">
        <v>55</v>
      </c>
      <c r="H686" s="497" t="s">
        <v>239</v>
      </c>
      <c r="I686" s="579" t="s">
        <v>36</v>
      </c>
      <c r="J686" s="580" t="s">
        <v>258</v>
      </c>
      <c r="K686" s="6"/>
      <c r="O686" s="5"/>
      <c r="P686" s="5"/>
      <c r="Q686" s="11"/>
    </row>
    <row r="687" spans="2:17" ht="15.75" thickBot="1">
      <c r="B687" s="64"/>
      <c r="C687" s="595" t="s">
        <v>451</v>
      </c>
      <c r="D687" s="549"/>
      <c r="E687" s="581" t="s">
        <v>6</v>
      </c>
      <c r="F687" s="506" t="s">
        <v>7</v>
      </c>
      <c r="G687" s="506" t="s">
        <v>8</v>
      </c>
      <c r="H687" s="582" t="s">
        <v>242</v>
      </c>
      <c r="I687" s="538"/>
      <c r="J687" s="583" t="s">
        <v>259</v>
      </c>
      <c r="K687" s="6"/>
      <c r="O687" s="5"/>
      <c r="P687" s="5"/>
      <c r="Q687" s="11"/>
    </row>
    <row r="688" spans="2:17" ht="409.6">
      <c r="B688" s="68"/>
      <c r="C688" s="2199" t="s">
        <v>674</v>
      </c>
      <c r="D688" s="709">
        <v>1</v>
      </c>
      <c r="E688" s="450">
        <v>90</v>
      </c>
      <c r="F688" s="66">
        <v>92</v>
      </c>
      <c r="G688" s="67">
        <v>383</v>
      </c>
      <c r="H688" s="584">
        <v>2720</v>
      </c>
      <c r="I688" s="585" t="s">
        <v>238</v>
      </c>
      <c r="J688" s="2511">
        <f>(E692*100/E688)-10</f>
        <v>0</v>
      </c>
      <c r="K688" s="6"/>
      <c r="O688" s="5"/>
      <c r="P688" s="5"/>
      <c r="Q688" s="11"/>
    </row>
    <row r="689" spans="2:17" ht="409.6">
      <c r="B689" s="208"/>
      <c r="C689" s="184" t="s">
        <v>134</v>
      </c>
      <c r="D689" s="586"/>
      <c r="E689" s="723"/>
      <c r="F689" s="451"/>
      <c r="G689" s="451"/>
      <c r="H689" s="724"/>
      <c r="I689" s="587" t="s">
        <v>54</v>
      </c>
      <c r="J689" s="2512">
        <f>(F692*100/F688)-10</f>
        <v>0</v>
      </c>
      <c r="K689" s="6"/>
      <c r="O689" s="5"/>
      <c r="P689" s="5"/>
      <c r="Q689" s="11"/>
    </row>
    <row r="690" spans="2:17" ht="12" customHeight="1">
      <c r="B690" s="714" t="s">
        <v>473</v>
      </c>
      <c r="C690" s="588" t="s">
        <v>434</v>
      </c>
      <c r="D690" s="406">
        <v>0.1</v>
      </c>
      <c r="E690" s="726">
        <v>9</v>
      </c>
      <c r="F690" s="727">
        <v>9.1999999999999993</v>
      </c>
      <c r="G690" s="727">
        <v>38.299999999999997</v>
      </c>
      <c r="H690" s="725">
        <v>272</v>
      </c>
      <c r="I690" s="587" t="s">
        <v>55</v>
      </c>
      <c r="J690" s="2513">
        <f>(G692*100/G688)-10</f>
        <v>0</v>
      </c>
      <c r="K690" s="6"/>
      <c r="O690" s="5"/>
      <c r="P690" s="5"/>
      <c r="Q690" s="11"/>
    </row>
    <row r="691" spans="2:17" ht="409.6">
      <c r="B691" s="68"/>
      <c r="C691" s="589"/>
      <c r="D691" s="590"/>
      <c r="E691" s="522"/>
      <c r="F691" s="603"/>
      <c r="G691" s="603"/>
      <c r="H691" s="604"/>
      <c r="I691" s="591" t="s">
        <v>260</v>
      </c>
      <c r="J691" s="2514"/>
      <c r="K691" s="6"/>
      <c r="O691" s="5"/>
      <c r="P691" s="5"/>
      <c r="Q691" s="11"/>
    </row>
    <row r="692" spans="2:17" ht="15.75" thickBot="1">
      <c r="B692" s="592"/>
      <c r="C692" s="593" t="s">
        <v>335</v>
      </c>
      <c r="D692" s="594"/>
      <c r="E692" s="273">
        <f>(E423+E479+E533+E588+E641)/5</f>
        <v>9</v>
      </c>
      <c r="F692" s="274">
        <f>(F423+F479+F533+F588+F641)/5</f>
        <v>9.1999999999999993</v>
      </c>
      <c r="G692" s="274">
        <f>(G423+G479+G533+G588+G641)/5</f>
        <v>38.299999999999997</v>
      </c>
      <c r="H692" s="605">
        <f>(H423+H479+H533+H588+H641)/5</f>
        <v>272</v>
      </c>
      <c r="I692" s="595" t="s">
        <v>242</v>
      </c>
      <c r="J692" s="2519">
        <f>(H692*100/H688)-10</f>
        <v>0</v>
      </c>
      <c r="K692" s="6"/>
      <c r="O692" s="5"/>
      <c r="P692" s="5"/>
      <c r="Q692" s="11"/>
    </row>
    <row r="693" spans="2:17" ht="12.75" customHeight="1" thickBot="1">
      <c r="K693" s="6"/>
      <c r="O693" s="5"/>
      <c r="P693" s="5"/>
      <c r="Q693" s="11"/>
    </row>
    <row r="694" spans="2:17" ht="12.75" customHeight="1" thickBot="1">
      <c r="B694" s="573" t="s">
        <v>472</v>
      </c>
      <c r="C694" s="65"/>
      <c r="D694" s="574"/>
      <c r="E694" s="409" t="s">
        <v>231</v>
      </c>
      <c r="F694" s="409"/>
      <c r="G694" s="409"/>
      <c r="H694" s="495" t="s">
        <v>232</v>
      </c>
      <c r="I694" s="575" t="s">
        <v>257</v>
      </c>
      <c r="J694" s="576"/>
      <c r="K694" s="6"/>
      <c r="O694" s="5"/>
      <c r="P694" s="5"/>
      <c r="Q694" s="11"/>
    </row>
    <row r="695" spans="2:17" ht="409.6">
      <c r="B695" s="68"/>
      <c r="C695" s="712" t="s">
        <v>443</v>
      </c>
      <c r="D695" s="577"/>
      <c r="E695" s="578" t="s">
        <v>238</v>
      </c>
      <c r="F695" s="500" t="s">
        <v>54</v>
      </c>
      <c r="G695" s="500" t="s">
        <v>55</v>
      </c>
      <c r="H695" s="497" t="s">
        <v>239</v>
      </c>
      <c r="I695" s="579" t="s">
        <v>36</v>
      </c>
      <c r="J695" s="580" t="s">
        <v>258</v>
      </c>
      <c r="K695" s="6"/>
      <c r="O695" s="5"/>
      <c r="P695" s="5"/>
      <c r="Q695" s="11"/>
    </row>
    <row r="696" spans="2:17" ht="14.25" customHeight="1" thickBot="1">
      <c r="B696" s="64"/>
      <c r="C696" s="595" t="s">
        <v>451</v>
      </c>
      <c r="D696" s="549"/>
      <c r="E696" s="581" t="s">
        <v>6</v>
      </c>
      <c r="F696" s="506" t="s">
        <v>7</v>
      </c>
      <c r="G696" s="506" t="s">
        <v>8</v>
      </c>
      <c r="H696" s="582" t="s">
        <v>242</v>
      </c>
      <c r="I696" s="538"/>
      <c r="J696" s="583" t="s">
        <v>259</v>
      </c>
      <c r="K696" s="6"/>
      <c r="O696" s="5"/>
      <c r="P696" s="5"/>
      <c r="Q696" s="11"/>
    </row>
    <row r="697" spans="2:17" ht="409.6">
      <c r="B697" s="68"/>
      <c r="C697" s="2199" t="s">
        <v>674</v>
      </c>
      <c r="D697" s="709">
        <v>1</v>
      </c>
      <c r="E697" s="450">
        <v>90</v>
      </c>
      <c r="F697" s="66">
        <v>92</v>
      </c>
      <c r="G697" s="67">
        <v>383</v>
      </c>
      <c r="H697" s="584">
        <v>2720</v>
      </c>
      <c r="I697" s="585" t="s">
        <v>238</v>
      </c>
      <c r="J697" s="2511">
        <f>(E701*100/E697)-60</f>
        <v>1.111111110674301E-5</v>
      </c>
      <c r="K697" s="6"/>
      <c r="O697" s="5"/>
      <c r="P697" s="5"/>
      <c r="Q697" s="11"/>
    </row>
    <row r="698" spans="2:17" ht="13.5" customHeight="1">
      <c r="B698" s="208"/>
      <c r="C698" s="184" t="s">
        <v>134</v>
      </c>
      <c r="D698" s="586"/>
      <c r="E698" s="723"/>
      <c r="F698" s="451"/>
      <c r="G698" s="451"/>
      <c r="H698" s="724"/>
      <c r="I698" s="587" t="s">
        <v>54</v>
      </c>
      <c r="J698" s="2512">
        <f>(F701*100/F697)-60</f>
        <v>0</v>
      </c>
      <c r="K698" s="6"/>
      <c r="O698" s="5"/>
      <c r="P698" s="5"/>
      <c r="Q698" s="11"/>
    </row>
    <row r="699" spans="2:17" ht="15.75">
      <c r="B699" s="714" t="s">
        <v>473</v>
      </c>
      <c r="C699" s="588" t="s">
        <v>264</v>
      </c>
      <c r="D699" s="406">
        <v>0.6</v>
      </c>
      <c r="E699" s="726">
        <v>54</v>
      </c>
      <c r="F699" s="727">
        <v>55.2</v>
      </c>
      <c r="G699" s="727">
        <v>229.8</v>
      </c>
      <c r="H699" s="725">
        <v>1632</v>
      </c>
      <c r="I699" s="587" t="s">
        <v>55</v>
      </c>
      <c r="J699" s="2513">
        <f>(G701*100/G697)-60</f>
        <v>0</v>
      </c>
      <c r="K699" s="6"/>
      <c r="O699" s="5"/>
      <c r="P699" s="5"/>
      <c r="Q699" s="11"/>
    </row>
    <row r="700" spans="2:17" ht="409.6">
      <c r="B700" s="68"/>
      <c r="C700" s="589"/>
      <c r="D700" s="590"/>
      <c r="E700" s="522"/>
      <c r="F700" s="603"/>
      <c r="G700" s="603"/>
      <c r="H700" s="604"/>
      <c r="I700" s="591" t="s">
        <v>260</v>
      </c>
      <c r="J700" s="2514"/>
      <c r="K700" s="6"/>
      <c r="O700" s="5"/>
      <c r="P700" s="5"/>
      <c r="Q700" s="11"/>
    </row>
    <row r="701" spans="2:17" ht="14.25" customHeight="1" thickBot="1">
      <c r="B701" s="592"/>
      <c r="C701" s="593" t="s">
        <v>335</v>
      </c>
      <c r="D701" s="594"/>
      <c r="E701" s="273">
        <f>(E430+E486+E540+E595+E648)/5</f>
        <v>54.000009999999996</v>
      </c>
      <c r="F701" s="274">
        <f>(F430+F486+F540+F595+F648)/5</f>
        <v>55.2</v>
      </c>
      <c r="G701" s="274">
        <f>(G430+G486+G540+G595+G648)/5</f>
        <v>229.8</v>
      </c>
      <c r="H701" s="605">
        <f>(H430+H486+H540+H595+H648)/5</f>
        <v>1631.9999999999998</v>
      </c>
      <c r="I701" s="595" t="s">
        <v>242</v>
      </c>
      <c r="J701" s="2515">
        <f>(H701*100/H697)-60</f>
        <v>0</v>
      </c>
      <c r="K701" s="6"/>
      <c r="O701" s="5"/>
      <c r="P701" s="5"/>
      <c r="Q701" s="11"/>
    </row>
    <row r="702" spans="2:17" ht="12" customHeight="1" thickBot="1">
      <c r="K702" s="6"/>
      <c r="O702" s="5"/>
      <c r="P702" s="5"/>
      <c r="Q702" s="11"/>
    </row>
    <row r="703" spans="2:17" ht="13.5" customHeight="1" thickBot="1">
      <c r="B703" s="573" t="s">
        <v>472</v>
      </c>
      <c r="C703" s="65"/>
      <c r="D703" s="574"/>
      <c r="E703" s="409" t="s">
        <v>231</v>
      </c>
      <c r="F703" s="409"/>
      <c r="G703" s="409"/>
      <c r="H703" s="495" t="s">
        <v>232</v>
      </c>
      <c r="I703" s="575" t="s">
        <v>257</v>
      </c>
      <c r="J703" s="576"/>
      <c r="K703" s="6"/>
      <c r="O703" s="5"/>
      <c r="P703" s="5"/>
      <c r="Q703" s="11"/>
    </row>
    <row r="704" spans="2:17" ht="409.6">
      <c r="B704" s="68"/>
      <c r="C704" s="712" t="s">
        <v>444</v>
      </c>
      <c r="D704" s="577"/>
      <c r="E704" s="578" t="s">
        <v>238</v>
      </c>
      <c r="F704" s="500" t="s">
        <v>54</v>
      </c>
      <c r="G704" s="500" t="s">
        <v>55</v>
      </c>
      <c r="H704" s="497" t="s">
        <v>239</v>
      </c>
      <c r="I704" s="579" t="s">
        <v>36</v>
      </c>
      <c r="J704" s="580" t="s">
        <v>258</v>
      </c>
      <c r="K704" s="6"/>
      <c r="O704" s="5"/>
      <c r="P704" s="5"/>
      <c r="Q704" s="11"/>
    </row>
    <row r="705" spans="2:17" ht="13.5" customHeight="1" thickBot="1">
      <c r="B705" s="64"/>
      <c r="C705" s="595" t="s">
        <v>451</v>
      </c>
      <c r="D705" s="549"/>
      <c r="E705" s="581" t="s">
        <v>6</v>
      </c>
      <c r="F705" s="506" t="s">
        <v>7</v>
      </c>
      <c r="G705" s="506" t="s">
        <v>8</v>
      </c>
      <c r="H705" s="582" t="s">
        <v>242</v>
      </c>
      <c r="I705" s="538"/>
      <c r="J705" s="583" t="s">
        <v>259</v>
      </c>
      <c r="K705" s="6"/>
      <c r="O705" s="5"/>
      <c r="P705" s="5"/>
      <c r="Q705" s="11"/>
    </row>
    <row r="706" spans="2:17" ht="409.6">
      <c r="B706" s="68"/>
      <c r="C706" s="2199" t="s">
        <v>674</v>
      </c>
      <c r="D706" s="709">
        <v>1</v>
      </c>
      <c r="E706" s="450">
        <v>90</v>
      </c>
      <c r="F706" s="66">
        <v>92</v>
      </c>
      <c r="G706" s="67">
        <v>383</v>
      </c>
      <c r="H706" s="584">
        <v>2720</v>
      </c>
      <c r="I706" s="585" t="s">
        <v>238</v>
      </c>
      <c r="J706" s="2511">
        <f>(E710*100/E706)-45</f>
        <v>1.1111111120953865E-5</v>
      </c>
      <c r="K706" s="6"/>
      <c r="O706" s="5"/>
      <c r="P706" s="5"/>
      <c r="Q706" s="11"/>
    </row>
    <row r="707" spans="2:17" ht="12" customHeight="1">
      <c r="B707" s="208"/>
      <c r="C707" s="184" t="s">
        <v>134</v>
      </c>
      <c r="D707" s="586"/>
      <c r="E707" s="723"/>
      <c r="F707" s="451"/>
      <c r="G707" s="451"/>
      <c r="H707" s="724"/>
      <c r="I707" s="587" t="s">
        <v>54</v>
      </c>
      <c r="J707" s="2512">
        <f>(F710*100/F706)-45</f>
        <v>0</v>
      </c>
      <c r="K707" s="6"/>
      <c r="O707" s="5"/>
      <c r="P707" s="5"/>
      <c r="Q707" s="11"/>
    </row>
    <row r="708" spans="2:17" ht="15.75">
      <c r="B708" s="714" t="s">
        <v>473</v>
      </c>
      <c r="C708" s="588" t="s">
        <v>435</v>
      </c>
      <c r="D708" s="406">
        <v>0.45</v>
      </c>
      <c r="E708" s="726">
        <v>40.5</v>
      </c>
      <c r="F708" s="727">
        <v>41.4</v>
      </c>
      <c r="G708" s="727">
        <v>172.35</v>
      </c>
      <c r="H708" s="725">
        <v>1224</v>
      </c>
      <c r="I708" s="587" t="s">
        <v>55</v>
      </c>
      <c r="J708" s="2513">
        <f>(G710*100/G706)-45</f>
        <v>0</v>
      </c>
      <c r="K708" s="6"/>
      <c r="O708" s="5"/>
      <c r="P708" s="5"/>
      <c r="Q708" s="11"/>
    </row>
    <row r="709" spans="2:17" ht="409.6">
      <c r="B709" s="68"/>
      <c r="C709" s="589"/>
      <c r="D709" s="590"/>
      <c r="E709" s="522"/>
      <c r="F709" s="603"/>
      <c r="G709" s="603"/>
      <c r="H709" s="604"/>
      <c r="I709" s="591" t="s">
        <v>260</v>
      </c>
      <c r="J709" s="2514"/>
      <c r="K709" s="6"/>
      <c r="O709" s="5"/>
      <c r="P709" s="5"/>
      <c r="Q709" s="11"/>
    </row>
    <row r="710" spans="2:17" ht="15.75" thickBot="1">
      <c r="B710" s="592"/>
      <c r="C710" s="593" t="s">
        <v>335</v>
      </c>
      <c r="D710" s="594"/>
      <c r="E710" s="273">
        <f>(E434+E490+E544+E599+E652)/5</f>
        <v>40.50001000000001</v>
      </c>
      <c r="F710" s="274">
        <f>(F434+F490+F544+F599+F652)/5</f>
        <v>41.400000000000006</v>
      </c>
      <c r="G710" s="274">
        <f>(G434+G490+G544+G599+G652)/5</f>
        <v>172.35</v>
      </c>
      <c r="H710" s="605">
        <f>(H434+H490+H544+H599+H652)/5</f>
        <v>1224</v>
      </c>
      <c r="I710" s="595" t="s">
        <v>242</v>
      </c>
      <c r="J710" s="2515">
        <f>(H710*100/H706)-45</f>
        <v>0</v>
      </c>
      <c r="K710" s="6"/>
      <c r="O710" s="5"/>
      <c r="P710" s="5"/>
      <c r="Q710" s="11"/>
    </row>
    <row r="711" spans="2:17" ht="10.5" customHeight="1" thickBot="1">
      <c r="K711" s="6"/>
      <c r="O711" s="5"/>
      <c r="P711" s="5"/>
      <c r="Q711" s="11"/>
    </row>
    <row r="712" spans="2:17" ht="12.75" customHeight="1" thickBot="1">
      <c r="B712" s="573" t="s">
        <v>472</v>
      </c>
      <c r="C712" s="65"/>
      <c r="D712" s="966" t="s">
        <v>446</v>
      </c>
      <c r="E712" s="409" t="s">
        <v>231</v>
      </c>
      <c r="F712" s="409"/>
      <c r="G712" s="409"/>
      <c r="H712" s="495" t="s">
        <v>232</v>
      </c>
      <c r="I712" s="575" t="s">
        <v>257</v>
      </c>
      <c r="J712" s="576"/>
      <c r="K712" s="6"/>
      <c r="O712" s="5"/>
      <c r="P712" s="5"/>
      <c r="Q712" s="11"/>
    </row>
    <row r="713" spans="2:17" ht="409.6">
      <c r="B713" s="785" t="s">
        <v>336</v>
      </c>
      <c r="C713" s="11"/>
      <c r="D713" s="577"/>
      <c r="E713" s="578" t="s">
        <v>238</v>
      </c>
      <c r="F713" s="500" t="s">
        <v>54</v>
      </c>
      <c r="G713" s="500" t="s">
        <v>55</v>
      </c>
      <c r="H713" s="497" t="s">
        <v>239</v>
      </c>
      <c r="I713" s="579" t="s">
        <v>36</v>
      </c>
      <c r="J713" s="580" t="s">
        <v>258</v>
      </c>
      <c r="K713" s="6"/>
      <c r="O713" s="5"/>
      <c r="P713" s="5"/>
      <c r="Q713" s="11"/>
    </row>
    <row r="714" spans="2:17" ht="15.75" thickBot="1">
      <c r="B714" s="64"/>
      <c r="C714" s="595" t="s">
        <v>451</v>
      </c>
      <c r="D714" s="549"/>
      <c r="E714" s="975" t="s">
        <v>6</v>
      </c>
      <c r="F714" s="976" t="s">
        <v>7</v>
      </c>
      <c r="G714" s="976" t="s">
        <v>8</v>
      </c>
      <c r="H714" s="977" t="s">
        <v>242</v>
      </c>
      <c r="I714" s="538"/>
      <c r="J714" s="583" t="s">
        <v>259</v>
      </c>
      <c r="K714" s="6"/>
      <c r="O714" s="5"/>
      <c r="P714" s="5"/>
      <c r="Q714" s="11"/>
    </row>
    <row r="715" spans="2:17" ht="409.6">
      <c r="B715" s="97"/>
      <c r="C715" s="2199" t="s">
        <v>674</v>
      </c>
      <c r="D715" s="947">
        <v>1</v>
      </c>
      <c r="E715" s="450">
        <v>90</v>
      </c>
      <c r="F715" s="66">
        <v>92</v>
      </c>
      <c r="G715" s="67">
        <v>383</v>
      </c>
      <c r="H715" s="584">
        <v>2720</v>
      </c>
      <c r="I715" s="944" t="s">
        <v>238</v>
      </c>
      <c r="J715" s="2511">
        <f>(E719*100/E715)-70</f>
        <v>1.111111110674301E-5</v>
      </c>
      <c r="K715" s="6"/>
      <c r="O715" s="5"/>
      <c r="P715" s="5"/>
      <c r="Q715" s="11"/>
    </row>
    <row r="716" spans="2:17" ht="13.5" customHeight="1">
      <c r="B716" s="208"/>
      <c r="C716" s="703" t="s">
        <v>134</v>
      </c>
      <c r="D716" s="948"/>
      <c r="E716" s="723"/>
      <c r="F716" s="451"/>
      <c r="G716" s="451"/>
      <c r="H716" s="724"/>
      <c r="I716" s="587" t="s">
        <v>54</v>
      </c>
      <c r="J716" s="2512">
        <f>(F719*100/F715)-70</f>
        <v>0</v>
      </c>
      <c r="K716" s="6"/>
      <c r="O716" s="5"/>
      <c r="P716" s="5"/>
      <c r="Q716" s="11"/>
    </row>
    <row r="717" spans="2:17" ht="15.75">
      <c r="B717" s="1903" t="s">
        <v>473</v>
      </c>
      <c r="C717" s="954" t="s">
        <v>436</v>
      </c>
      <c r="D717" s="955">
        <v>0.7</v>
      </c>
      <c r="E717" s="956">
        <v>63</v>
      </c>
      <c r="F717" s="957">
        <v>64.400000000000006</v>
      </c>
      <c r="G717" s="957">
        <v>268.10000000000002</v>
      </c>
      <c r="H717" s="958">
        <v>1904</v>
      </c>
      <c r="I717" s="587" t="s">
        <v>55</v>
      </c>
      <c r="J717" s="2513">
        <f>(G719*100/G715)-70</f>
        <v>0</v>
      </c>
      <c r="K717" s="6"/>
      <c r="O717" s="5"/>
      <c r="P717" s="5"/>
      <c r="Q717" s="11"/>
    </row>
    <row r="718" spans="2:17" ht="15.75" thickBot="1">
      <c r="B718" s="64"/>
      <c r="C718" s="949"/>
      <c r="D718" s="950"/>
      <c r="E718" s="964"/>
      <c r="F718" s="962"/>
      <c r="G718" s="962"/>
      <c r="H718" s="965"/>
      <c r="I718" s="591" t="s">
        <v>260</v>
      </c>
      <c r="J718" s="2514"/>
      <c r="K718" s="6"/>
      <c r="O718" s="5"/>
      <c r="P718" s="5"/>
      <c r="Q718" s="11"/>
    </row>
    <row r="719" spans="2:17" ht="15.75" thickBot="1">
      <c r="B719" s="592"/>
      <c r="C719" s="593" t="s">
        <v>437</v>
      </c>
      <c r="D719" s="594"/>
      <c r="E719" s="273">
        <f>(E438+E494+E548+E603+E656)/5</f>
        <v>63.000009999999996</v>
      </c>
      <c r="F719" s="274">
        <f>(F438+F494+F548+F603+F656)/5</f>
        <v>64.400000000000006</v>
      </c>
      <c r="G719" s="274">
        <f>(G438+G494+G548+G603+G656)/5</f>
        <v>268.09999999999997</v>
      </c>
      <c r="H719" s="605">
        <f>(H438+H494+H548+H603+H656)/5</f>
        <v>1904</v>
      </c>
      <c r="I719" s="945" t="s">
        <v>242</v>
      </c>
      <c r="J719" s="2515">
        <f>(H719*100/H715)-70</f>
        <v>0</v>
      </c>
      <c r="K719" s="6"/>
      <c r="O719" s="5"/>
      <c r="P719" s="5"/>
      <c r="Q719" s="11"/>
    </row>
    <row r="720" spans="2:17" ht="409.6">
      <c r="K720" s="6"/>
      <c r="O720" s="5"/>
      <c r="P720" s="5"/>
      <c r="Q720" s="11"/>
    </row>
    <row r="721" spans="2:17" ht="409.6">
      <c r="K721" s="6"/>
      <c r="O721" s="5"/>
      <c r="P721" s="5"/>
      <c r="Q721" s="11"/>
    </row>
    <row r="722" spans="2:17" ht="15.75">
      <c r="C722" s="972" t="s">
        <v>450</v>
      </c>
      <c r="D722" s="12" t="s">
        <v>265</v>
      </c>
      <c r="K722" s="6"/>
      <c r="O722" s="5"/>
      <c r="P722" s="5"/>
      <c r="Q722" s="11"/>
    </row>
    <row r="723" spans="2:17" ht="409.6">
      <c r="C723" s="211" t="s">
        <v>333</v>
      </c>
      <c r="K723" s="6"/>
      <c r="O723" s="5"/>
      <c r="P723" s="5"/>
      <c r="Q723" s="11"/>
    </row>
    <row r="724" spans="2:17" ht="14.25" customHeight="1">
      <c r="C724" s="1" t="s">
        <v>332</v>
      </c>
      <c r="D724"/>
      <c r="E724"/>
      <c r="F724"/>
      <c r="I724"/>
      <c r="J724"/>
      <c r="K724" s="6"/>
      <c r="O724" s="5"/>
      <c r="P724" s="5"/>
      <c r="Q724" s="11"/>
    </row>
    <row r="725" spans="2:17" ht="12" customHeight="1">
      <c r="C725" s="25" t="s">
        <v>261</v>
      </c>
      <c r="E725"/>
      <c r="F725"/>
      <c r="G725" s="25"/>
      <c r="H725" s="25"/>
      <c r="I725" s="26"/>
      <c r="J725" s="26"/>
      <c r="K725" s="6"/>
      <c r="O725" s="5"/>
      <c r="P725" s="5"/>
      <c r="Q725" s="11"/>
    </row>
    <row r="726" spans="2:17" ht="12.75" customHeight="1" thickBot="1">
      <c r="B726" s="978"/>
      <c r="E726" s="29" t="s">
        <v>0</v>
      </c>
      <c r="F726"/>
      <c r="G726" s="2" t="s">
        <v>747</v>
      </c>
      <c r="H726" s="26"/>
      <c r="I726" s="26"/>
      <c r="K726" s="6"/>
      <c r="O726" s="5"/>
      <c r="P726" s="5"/>
      <c r="Q726" s="11"/>
    </row>
    <row r="727" spans="2:17" ht="15.75" thickBot="1">
      <c r="B727" s="573" t="s">
        <v>472</v>
      </c>
      <c r="C727" s="65"/>
      <c r="D727" s="574"/>
      <c r="E727" s="409" t="s">
        <v>231</v>
      </c>
      <c r="F727" s="409"/>
      <c r="G727" s="409"/>
      <c r="H727" s="495" t="s">
        <v>232</v>
      </c>
      <c r="I727" s="575" t="s">
        <v>257</v>
      </c>
      <c r="J727" s="576"/>
      <c r="K727" s="6"/>
      <c r="O727" s="5"/>
      <c r="P727" s="5"/>
      <c r="Q727" s="11"/>
    </row>
    <row r="728" spans="2:17" ht="14.25" customHeight="1">
      <c r="B728" s="68"/>
      <c r="C728" s="712" t="s">
        <v>440</v>
      </c>
      <c r="D728" s="577"/>
      <c r="E728" s="578" t="s">
        <v>238</v>
      </c>
      <c r="F728" s="500" t="s">
        <v>54</v>
      </c>
      <c r="G728" s="500" t="s">
        <v>55</v>
      </c>
      <c r="H728" s="497" t="s">
        <v>239</v>
      </c>
      <c r="I728" s="579" t="s">
        <v>36</v>
      </c>
      <c r="J728" s="580" t="s">
        <v>258</v>
      </c>
      <c r="K728" s="6"/>
      <c r="O728" s="5"/>
      <c r="P728" s="5"/>
      <c r="Q728" s="11"/>
    </row>
    <row r="729" spans="2:17" ht="13.5" customHeight="1" thickBot="1">
      <c r="B729" s="64"/>
      <c r="C729" s="784"/>
      <c r="D729" s="549"/>
      <c r="E729" s="581" t="s">
        <v>6</v>
      </c>
      <c r="F729" s="506" t="s">
        <v>7</v>
      </c>
      <c r="G729" s="506" t="s">
        <v>8</v>
      </c>
      <c r="H729" s="582" t="s">
        <v>242</v>
      </c>
      <c r="I729" s="538"/>
      <c r="J729" s="583" t="s">
        <v>259</v>
      </c>
      <c r="K729" s="6"/>
      <c r="O729" s="5"/>
      <c r="P729" s="5"/>
      <c r="Q729" s="11"/>
    </row>
    <row r="730" spans="2:17" ht="13.5" customHeight="1">
      <c r="B730" s="68"/>
      <c r="C730" s="2199" t="s">
        <v>674</v>
      </c>
      <c r="D730" s="709">
        <v>1</v>
      </c>
      <c r="E730" s="450">
        <v>90</v>
      </c>
      <c r="F730" s="66">
        <v>92</v>
      </c>
      <c r="G730" s="67">
        <v>383</v>
      </c>
      <c r="H730" s="584">
        <v>2720</v>
      </c>
      <c r="I730" s="585" t="s">
        <v>238</v>
      </c>
      <c r="J730" s="2511">
        <f>(E734*100/E730)-25</f>
        <v>0</v>
      </c>
      <c r="K730" s="6"/>
      <c r="O730" s="5"/>
      <c r="P730" s="5"/>
      <c r="Q730" s="11"/>
    </row>
    <row r="731" spans="2:17" ht="409.6">
      <c r="B731" s="208"/>
      <c r="C731" s="184" t="s">
        <v>134</v>
      </c>
      <c r="D731" s="586"/>
      <c r="E731" s="723"/>
      <c r="F731" s="451"/>
      <c r="G731" s="451"/>
      <c r="H731" s="724"/>
      <c r="I731" s="587" t="s">
        <v>54</v>
      </c>
      <c r="J731" s="2512">
        <f>(F734*100/F730)-25</f>
        <v>0</v>
      </c>
      <c r="K731" s="6"/>
      <c r="O731" s="5"/>
      <c r="P731" s="5"/>
      <c r="Q731" s="11"/>
    </row>
    <row r="732" spans="2:17" ht="15.75">
      <c r="B732" s="714" t="s">
        <v>473</v>
      </c>
      <c r="C732" s="588" t="s">
        <v>438</v>
      </c>
      <c r="D732" s="406">
        <v>0.25</v>
      </c>
      <c r="E732" s="726">
        <v>22.5</v>
      </c>
      <c r="F732" s="727">
        <v>23</v>
      </c>
      <c r="G732" s="727">
        <v>95.75</v>
      </c>
      <c r="H732" s="725">
        <v>680</v>
      </c>
      <c r="I732" s="587" t="s">
        <v>55</v>
      </c>
      <c r="J732" s="2513">
        <f>(G734*100/G730)-25</f>
        <v>0</v>
      </c>
      <c r="K732" s="6"/>
      <c r="O732" s="5"/>
      <c r="P732" s="5"/>
      <c r="Q732" s="11"/>
    </row>
    <row r="733" spans="2:17" ht="409.6">
      <c r="B733" s="68"/>
      <c r="C733" s="589"/>
      <c r="D733" s="590"/>
      <c r="E733" s="522"/>
      <c r="F733" s="603"/>
      <c r="G733" s="603"/>
      <c r="H733" s="604"/>
      <c r="I733" s="591" t="s">
        <v>260</v>
      </c>
      <c r="J733" s="2514"/>
      <c r="K733" s="6"/>
      <c r="O733" s="5"/>
      <c r="P733" s="5"/>
      <c r="Q733" s="11"/>
    </row>
    <row r="734" spans="2:17" ht="13.5" customHeight="1" thickBot="1">
      <c r="B734" s="592"/>
      <c r="C734" s="593" t="s">
        <v>166</v>
      </c>
      <c r="D734" s="594"/>
      <c r="E734" s="273">
        <f>(E73+E127+E183+E237+E291+E406+E460+E515+E568+E622)/10</f>
        <v>22.5</v>
      </c>
      <c r="F734" s="274">
        <f>(F73+F127+F183+F237+F291+F406+F460+F515+F568+F622)/10</f>
        <v>23</v>
      </c>
      <c r="G734" s="274">
        <f>(G73+G127+G183+G237+G291+G406+G460+G515+G568+G622)/10</f>
        <v>95.75</v>
      </c>
      <c r="H734" s="605">
        <f>(H73+H127+H183+H237+H291+H406+H460+H515+H568+H622)/10</f>
        <v>680</v>
      </c>
      <c r="I734" s="595" t="s">
        <v>242</v>
      </c>
      <c r="J734" s="2515">
        <f>(H734*100/H730)-25</f>
        <v>0</v>
      </c>
      <c r="K734" s="6"/>
      <c r="O734" s="5"/>
      <c r="P734" s="5"/>
      <c r="Q734" s="11"/>
    </row>
    <row r="735" spans="2:17" ht="14.25" customHeight="1" thickBot="1">
      <c r="K735" s="6"/>
      <c r="O735" s="5"/>
      <c r="P735" s="5"/>
      <c r="Q735" s="11"/>
    </row>
    <row r="736" spans="2:17" ht="15.75" thickBot="1">
      <c r="B736" s="573" t="s">
        <v>472</v>
      </c>
      <c r="C736" s="65"/>
      <c r="D736" s="574"/>
      <c r="E736" s="409" t="s">
        <v>231</v>
      </c>
      <c r="F736" s="409"/>
      <c r="G736" s="409"/>
      <c r="H736" s="495" t="s">
        <v>232</v>
      </c>
      <c r="I736" s="575" t="s">
        <v>257</v>
      </c>
      <c r="J736" s="576"/>
      <c r="K736" s="6"/>
      <c r="O736" s="5"/>
      <c r="P736" s="5"/>
      <c r="Q736" s="11"/>
    </row>
    <row r="737" spans="2:17" ht="12.75" customHeight="1">
      <c r="B737" s="68"/>
      <c r="C737" s="712" t="s">
        <v>441</v>
      </c>
      <c r="D737" s="577"/>
      <c r="E737" s="578" t="s">
        <v>238</v>
      </c>
      <c r="F737" s="500" t="s">
        <v>54</v>
      </c>
      <c r="G737" s="500" t="s">
        <v>55</v>
      </c>
      <c r="H737" s="497" t="s">
        <v>239</v>
      </c>
      <c r="I737" s="579" t="s">
        <v>36</v>
      </c>
      <c r="J737" s="580" t="s">
        <v>258</v>
      </c>
      <c r="K737" s="6"/>
      <c r="O737" s="5"/>
      <c r="P737" s="5"/>
      <c r="Q737" s="11"/>
    </row>
    <row r="738" spans="2:17" ht="16.5" thickBot="1">
      <c r="B738" s="64"/>
      <c r="C738" s="784"/>
      <c r="D738" s="549"/>
      <c r="E738" s="581" t="s">
        <v>6</v>
      </c>
      <c r="F738" s="506" t="s">
        <v>7</v>
      </c>
      <c r="G738" s="506" t="s">
        <v>8</v>
      </c>
      <c r="H738" s="582" t="s">
        <v>242</v>
      </c>
      <c r="I738" s="538"/>
      <c r="J738" s="583" t="s">
        <v>259</v>
      </c>
      <c r="K738" s="6"/>
      <c r="O738" s="5"/>
      <c r="P738" s="5"/>
      <c r="Q738" s="11"/>
    </row>
    <row r="739" spans="2:17" ht="12.75" customHeight="1">
      <c r="B739" s="68"/>
      <c r="C739" s="2199" t="s">
        <v>674</v>
      </c>
      <c r="D739" s="709">
        <v>1</v>
      </c>
      <c r="E739" s="450">
        <v>90</v>
      </c>
      <c r="F739" s="66">
        <v>92</v>
      </c>
      <c r="G739" s="67">
        <v>383</v>
      </c>
      <c r="H739" s="584">
        <v>2720</v>
      </c>
      <c r="I739" s="585" t="s">
        <v>238</v>
      </c>
      <c r="J739" s="2511">
        <f>(E743*100/E739)-35</f>
        <v>5.5555555533715051E-6</v>
      </c>
      <c r="K739" s="6"/>
      <c r="O739" s="5"/>
      <c r="P739" s="5"/>
      <c r="Q739" s="11"/>
    </row>
    <row r="740" spans="2:17" ht="409.6">
      <c r="B740" s="208"/>
      <c r="C740" s="184" t="s">
        <v>134</v>
      </c>
      <c r="D740" s="586"/>
      <c r="E740" s="723"/>
      <c r="F740" s="451"/>
      <c r="G740" s="451"/>
      <c r="H740" s="724"/>
      <c r="I740" s="587" t="s">
        <v>54</v>
      </c>
      <c r="J740" s="2512">
        <f>(F743*100/F739)-35</f>
        <v>0</v>
      </c>
      <c r="K740" s="6"/>
      <c r="O740" s="5"/>
      <c r="P740" s="5"/>
      <c r="Q740" s="11"/>
    </row>
    <row r="741" spans="2:17" ht="11.25" customHeight="1">
      <c r="B741" s="714" t="s">
        <v>473</v>
      </c>
      <c r="C741" s="588" t="s">
        <v>439</v>
      </c>
      <c r="D741" s="406">
        <v>0.35</v>
      </c>
      <c r="E741" s="726">
        <v>31.5</v>
      </c>
      <c r="F741" s="727">
        <v>32.200000000000003</v>
      </c>
      <c r="G741" s="727">
        <v>134.05000000000001</v>
      </c>
      <c r="H741" s="725">
        <v>952</v>
      </c>
      <c r="I741" s="587" t="s">
        <v>55</v>
      </c>
      <c r="J741" s="2513">
        <f>(G743*100/G739)-35</f>
        <v>0</v>
      </c>
      <c r="K741" s="6"/>
      <c r="O741" s="5"/>
      <c r="P741" s="5"/>
      <c r="Q741" s="11"/>
    </row>
    <row r="742" spans="2:17" ht="409.6">
      <c r="B742" s="68"/>
      <c r="C742" s="589"/>
      <c r="D742" s="590"/>
      <c r="E742" s="522"/>
      <c r="F742" s="603"/>
      <c r="G742" s="603"/>
      <c r="H742" s="604"/>
      <c r="I742" s="591" t="s">
        <v>260</v>
      </c>
      <c r="J742" s="2514"/>
      <c r="K742" s="6"/>
      <c r="O742" s="5"/>
      <c r="P742" s="5"/>
      <c r="Q742" s="11"/>
    </row>
    <row r="743" spans="2:17" ht="12.75" customHeight="1" thickBot="1">
      <c r="B743" s="592"/>
      <c r="C743" s="593" t="s">
        <v>166</v>
      </c>
      <c r="D743" s="594"/>
      <c r="E743" s="273">
        <f>(E84+E138+E195+E249+E304+E417+E472+E526+E581+E634)/10</f>
        <v>31.500004999999998</v>
      </c>
      <c r="F743" s="274">
        <f>(F84+F138+F195+F249+F304+F417+F472+F526+F581+F634)/10</f>
        <v>32.200000000000003</v>
      </c>
      <c r="G743" s="274">
        <f>(G84+G138+G195+G249+G304+G417+G472+G526+G581+G634)/10</f>
        <v>134.05000000000001</v>
      </c>
      <c r="H743" s="605">
        <f>(H84+H138+H195+H249+H304+H417+H472+H526+H581+H634)/10</f>
        <v>952</v>
      </c>
      <c r="I743" s="595" t="s">
        <v>242</v>
      </c>
      <c r="J743" s="2515">
        <f>(H743*100/H739)-35</f>
        <v>0</v>
      </c>
      <c r="K743" s="6"/>
      <c r="O743" s="5"/>
      <c r="P743" s="5"/>
      <c r="Q743" s="11"/>
    </row>
    <row r="744" spans="2:17" ht="15" customHeight="1" thickBot="1">
      <c r="K744" s="6"/>
      <c r="O744" s="5"/>
      <c r="P744" s="5"/>
      <c r="Q744" s="11"/>
    </row>
    <row r="745" spans="2:17" ht="15.75" thickBot="1">
      <c r="B745" s="573" t="s">
        <v>472</v>
      </c>
      <c r="C745" s="65"/>
      <c r="D745" s="574"/>
      <c r="E745" s="409" t="s">
        <v>231</v>
      </c>
      <c r="F745" s="409"/>
      <c r="G745" s="409"/>
      <c r="H745" s="495" t="s">
        <v>232</v>
      </c>
      <c r="I745" s="575" t="s">
        <v>257</v>
      </c>
      <c r="J745" s="576"/>
      <c r="K745" s="6"/>
      <c r="O745" s="5"/>
      <c r="P745" s="5"/>
      <c r="Q745" s="11"/>
    </row>
    <row r="746" spans="2:17" ht="409.6">
      <c r="B746" s="68"/>
      <c r="C746" s="712" t="s">
        <v>442</v>
      </c>
      <c r="D746" s="577"/>
      <c r="E746" s="578" t="s">
        <v>238</v>
      </c>
      <c r="F746" s="500" t="s">
        <v>54</v>
      </c>
      <c r="G746" s="500" t="s">
        <v>55</v>
      </c>
      <c r="H746" s="497" t="s">
        <v>239</v>
      </c>
      <c r="I746" s="579" t="s">
        <v>36</v>
      </c>
      <c r="J746" s="580" t="s">
        <v>258</v>
      </c>
      <c r="K746" s="6"/>
      <c r="O746" s="5"/>
      <c r="P746" s="5"/>
      <c r="Q746" s="11"/>
    </row>
    <row r="747" spans="2:17" ht="16.5" thickBot="1">
      <c r="B747" s="64"/>
      <c r="C747" s="784"/>
      <c r="D747" s="549"/>
      <c r="E747" s="581" t="s">
        <v>6</v>
      </c>
      <c r="F747" s="506" t="s">
        <v>7</v>
      </c>
      <c r="G747" s="506" t="s">
        <v>8</v>
      </c>
      <c r="H747" s="582" t="s">
        <v>242</v>
      </c>
      <c r="I747" s="538"/>
      <c r="J747" s="583" t="s">
        <v>259</v>
      </c>
      <c r="K747" s="6"/>
      <c r="O747" s="5"/>
      <c r="P747" s="5"/>
      <c r="Q747" s="11"/>
    </row>
    <row r="748" spans="2:17" ht="12.75" customHeight="1">
      <c r="B748" s="68"/>
      <c r="C748" s="2199" t="s">
        <v>674</v>
      </c>
      <c r="D748" s="709">
        <v>1</v>
      </c>
      <c r="E748" s="450">
        <v>90</v>
      </c>
      <c r="F748" s="66">
        <v>92</v>
      </c>
      <c r="G748" s="67">
        <v>383</v>
      </c>
      <c r="H748" s="584">
        <v>2720</v>
      </c>
      <c r="I748" s="585" t="s">
        <v>238</v>
      </c>
      <c r="J748" s="2511">
        <f>(E752*100/E748)-10</f>
        <v>0</v>
      </c>
      <c r="K748" s="6"/>
      <c r="O748" s="5"/>
      <c r="P748" s="5"/>
      <c r="Q748" s="11"/>
    </row>
    <row r="749" spans="2:17" ht="409.6">
      <c r="B749" s="208"/>
      <c r="C749" s="184" t="s">
        <v>134</v>
      </c>
      <c r="D749" s="586"/>
      <c r="E749" s="723"/>
      <c r="F749" s="451"/>
      <c r="G749" s="451"/>
      <c r="H749" s="724"/>
      <c r="I749" s="587" t="s">
        <v>54</v>
      </c>
      <c r="J749" s="2512">
        <f>(F752*100/F748)-10</f>
        <v>0</v>
      </c>
      <c r="K749" s="6"/>
      <c r="O749" s="5"/>
      <c r="P749" s="5"/>
      <c r="Q749" s="11"/>
    </row>
    <row r="750" spans="2:17" ht="10.5" customHeight="1">
      <c r="B750" s="714" t="s">
        <v>473</v>
      </c>
      <c r="C750" s="588" t="s">
        <v>434</v>
      </c>
      <c r="D750" s="406">
        <v>0.1</v>
      </c>
      <c r="E750" s="726">
        <v>9</v>
      </c>
      <c r="F750" s="727">
        <v>9.1999999999999993</v>
      </c>
      <c r="G750" s="727">
        <v>38.299999999999997</v>
      </c>
      <c r="H750" s="725">
        <v>272</v>
      </c>
      <c r="I750" s="587" t="s">
        <v>55</v>
      </c>
      <c r="J750" s="2513">
        <f>(G752*100/G748)-10</f>
        <v>1.0443864230325062E-5</v>
      </c>
      <c r="K750" s="6"/>
      <c r="O750" s="5"/>
      <c r="P750" s="5"/>
      <c r="Q750" s="11"/>
    </row>
    <row r="751" spans="2:17" ht="409.6">
      <c r="B751" s="68"/>
      <c r="C751" s="589"/>
      <c r="D751" s="590"/>
      <c r="E751" s="522"/>
      <c r="F751" s="603"/>
      <c r="G751" s="603"/>
      <c r="H751" s="604"/>
      <c r="I751" s="591" t="s">
        <v>260</v>
      </c>
      <c r="J751" s="2514"/>
      <c r="K751" s="6"/>
      <c r="O751" s="5"/>
      <c r="P751" s="5"/>
      <c r="Q751" s="11"/>
    </row>
    <row r="752" spans="2:17" ht="14.25" customHeight="1" thickBot="1">
      <c r="B752" s="592"/>
      <c r="C752" s="593" t="s">
        <v>166</v>
      </c>
      <c r="D752" s="594"/>
      <c r="E752" s="273">
        <f>(E91+E145+E203+E256+E311+E423+E479+E533+E588+E641)/10</f>
        <v>9</v>
      </c>
      <c r="F752" s="274">
        <f>(F91+F145+F203+F256+F311+F423+F479+F533+F588+F641)/10</f>
        <v>9.1999999999999993</v>
      </c>
      <c r="G752" s="274">
        <f>(G91+G145+G203+G256+G311+G423+G479+G533+G588+G641)/10</f>
        <v>38.300040000000003</v>
      </c>
      <c r="H752" s="605">
        <f>(H91+H145+H203+H256+H311+H423+H479+H533+H588+H641)/10</f>
        <v>272</v>
      </c>
      <c r="I752" s="595" t="s">
        <v>242</v>
      </c>
      <c r="J752" s="2515">
        <f>(H752*100/H748)-10</f>
        <v>0</v>
      </c>
      <c r="K752" s="6"/>
      <c r="O752" s="5"/>
      <c r="P752" s="5"/>
      <c r="Q752" s="11"/>
    </row>
    <row r="753" spans="2:17" ht="15.75" thickBot="1">
      <c r="K753" s="6"/>
      <c r="O753" s="5"/>
      <c r="P753" s="5"/>
      <c r="Q753" s="11"/>
    </row>
    <row r="754" spans="2:17" ht="15.75" thickBot="1">
      <c r="B754" s="573" t="s">
        <v>472</v>
      </c>
      <c r="C754" s="65"/>
      <c r="D754" s="574"/>
      <c r="E754" s="409" t="s">
        <v>231</v>
      </c>
      <c r="F754" s="409"/>
      <c r="G754" s="409"/>
      <c r="H754" s="495" t="s">
        <v>232</v>
      </c>
      <c r="I754" s="575" t="s">
        <v>257</v>
      </c>
      <c r="J754" s="576"/>
      <c r="K754" s="6"/>
      <c r="O754" s="5"/>
      <c r="P754" s="5"/>
      <c r="Q754" s="11"/>
    </row>
    <row r="755" spans="2:17" ht="409.6">
      <c r="B755" s="68"/>
      <c r="C755" s="712" t="s">
        <v>443</v>
      </c>
      <c r="D755" s="577"/>
      <c r="E755" s="578" t="s">
        <v>238</v>
      </c>
      <c r="F755" s="500" t="s">
        <v>54</v>
      </c>
      <c r="G755" s="500" t="s">
        <v>55</v>
      </c>
      <c r="H755" s="497" t="s">
        <v>239</v>
      </c>
      <c r="I755" s="579" t="s">
        <v>36</v>
      </c>
      <c r="J755" s="580" t="s">
        <v>258</v>
      </c>
      <c r="K755" s="6"/>
      <c r="O755" s="5"/>
      <c r="P755" s="5"/>
      <c r="Q755" s="11"/>
    </row>
    <row r="756" spans="2:17" ht="16.5" thickBot="1">
      <c r="B756" s="64"/>
      <c r="C756" s="784"/>
      <c r="D756" s="549"/>
      <c r="E756" s="581" t="s">
        <v>6</v>
      </c>
      <c r="F756" s="506" t="s">
        <v>7</v>
      </c>
      <c r="G756" s="506" t="s">
        <v>8</v>
      </c>
      <c r="H756" s="582" t="s">
        <v>242</v>
      </c>
      <c r="I756" s="538"/>
      <c r="J756" s="583" t="s">
        <v>259</v>
      </c>
      <c r="K756" s="6"/>
      <c r="O756" s="5"/>
      <c r="P756" s="5"/>
      <c r="Q756" s="11"/>
    </row>
    <row r="757" spans="2:17" ht="13.5" customHeight="1">
      <c r="B757" s="68"/>
      <c r="C757" s="2199" t="s">
        <v>674</v>
      </c>
      <c r="D757" s="709">
        <v>1</v>
      </c>
      <c r="E757" s="450">
        <v>90</v>
      </c>
      <c r="F757" s="66">
        <v>92</v>
      </c>
      <c r="G757" s="67">
        <v>383</v>
      </c>
      <c r="H757" s="584">
        <v>2720</v>
      </c>
      <c r="I757" s="585" t="s">
        <v>238</v>
      </c>
      <c r="J757" s="2511">
        <f>(E761*100/E757)-60</f>
        <v>5.5555555533715051E-6</v>
      </c>
      <c r="K757" s="6"/>
      <c r="O757" s="5"/>
      <c r="P757" s="5"/>
      <c r="Q757" s="11"/>
    </row>
    <row r="758" spans="2:17" ht="409.6">
      <c r="B758" s="208"/>
      <c r="C758" s="184" t="s">
        <v>134</v>
      </c>
      <c r="D758" s="586"/>
      <c r="E758" s="723"/>
      <c r="F758" s="451"/>
      <c r="G758" s="451"/>
      <c r="H758" s="724"/>
      <c r="I758" s="587" t="s">
        <v>54</v>
      </c>
      <c r="J758" s="2512">
        <f>(F761*100/F757)-60</f>
        <v>0</v>
      </c>
      <c r="K758" s="6"/>
      <c r="O758" s="5"/>
      <c r="P758" s="5"/>
      <c r="Q758" s="11"/>
    </row>
    <row r="759" spans="2:17" ht="10.5" customHeight="1">
      <c r="B759" s="714" t="s">
        <v>473</v>
      </c>
      <c r="C759" s="588" t="s">
        <v>264</v>
      </c>
      <c r="D759" s="406">
        <v>0.6</v>
      </c>
      <c r="E759" s="726">
        <v>54</v>
      </c>
      <c r="F759" s="727">
        <v>55.2</v>
      </c>
      <c r="G759" s="727">
        <v>229.8</v>
      </c>
      <c r="H759" s="725">
        <v>1632</v>
      </c>
      <c r="I759" s="587" t="s">
        <v>55</v>
      </c>
      <c r="J759" s="2513">
        <f>(G761*100/G757)-60</f>
        <v>0</v>
      </c>
      <c r="K759" s="6"/>
      <c r="O759" s="5"/>
      <c r="P759" s="5"/>
      <c r="Q759" s="11"/>
    </row>
    <row r="760" spans="2:17" ht="409.6">
      <c r="B760" s="68"/>
      <c r="C760" s="589"/>
      <c r="D760" s="590"/>
      <c r="E760" s="522"/>
      <c r="F760" s="603"/>
      <c r="G760" s="603"/>
      <c r="H760" s="604"/>
      <c r="I760" s="591" t="s">
        <v>260</v>
      </c>
      <c r="J760" s="2514"/>
      <c r="K760" s="6"/>
      <c r="O760" s="5"/>
      <c r="P760" s="5"/>
      <c r="Q760" s="11"/>
    </row>
    <row r="761" spans="2:17" ht="15.75" thickBot="1">
      <c r="B761" s="592"/>
      <c r="C761" s="593" t="s">
        <v>166</v>
      </c>
      <c r="D761" s="594"/>
      <c r="E761" s="273">
        <f>(E98+E152+E210+E263+E318+E430+E486+E540+E595+E648)/10</f>
        <v>54.000005000000002</v>
      </c>
      <c r="F761" s="274">
        <f>(F98+F152+F210+F263+F318+F430+F486+F540+F595+F648)/10</f>
        <v>55.2</v>
      </c>
      <c r="G761" s="274">
        <f>(G98+G152+G210+G263+G318+G430+G486+G540+G595+G648)/10</f>
        <v>229.79999999999995</v>
      </c>
      <c r="H761" s="605">
        <f>(H98+H152+H210+H263+H318+H430+H486+H540+H595+H648)/10</f>
        <v>1632</v>
      </c>
      <c r="I761" s="595" t="s">
        <v>242</v>
      </c>
      <c r="J761" s="2515">
        <f>(H761*100/H757)-60</f>
        <v>0</v>
      </c>
      <c r="K761" s="6"/>
      <c r="O761" s="5"/>
      <c r="P761" s="5"/>
      <c r="Q761" s="11"/>
    </row>
    <row r="762" spans="2:17" ht="13.5" customHeight="1" thickBot="1">
      <c r="K762" s="6"/>
      <c r="O762" s="5"/>
      <c r="P762" s="5"/>
      <c r="Q762" s="11"/>
    </row>
    <row r="763" spans="2:17" ht="11.25" customHeight="1" thickBot="1">
      <c r="B763" s="573" t="s">
        <v>472</v>
      </c>
      <c r="C763" s="65"/>
      <c r="D763" s="574"/>
      <c r="E763" s="409" t="s">
        <v>231</v>
      </c>
      <c r="F763" s="409"/>
      <c r="G763" s="409"/>
      <c r="H763" s="495" t="s">
        <v>232</v>
      </c>
      <c r="I763" s="575" t="s">
        <v>257</v>
      </c>
      <c r="J763" s="576"/>
      <c r="K763" s="6"/>
      <c r="O763" s="5"/>
      <c r="P763" s="5"/>
      <c r="Q763" s="11"/>
    </row>
    <row r="764" spans="2:17" ht="12.75" customHeight="1">
      <c r="B764" s="68"/>
      <c r="C764" s="712" t="s">
        <v>444</v>
      </c>
      <c r="D764" s="577"/>
      <c r="E764" s="578" t="s">
        <v>238</v>
      </c>
      <c r="F764" s="500" t="s">
        <v>54</v>
      </c>
      <c r="G764" s="500" t="s">
        <v>55</v>
      </c>
      <c r="H764" s="497" t="s">
        <v>239</v>
      </c>
      <c r="I764" s="579" t="s">
        <v>36</v>
      </c>
      <c r="J764" s="580" t="s">
        <v>258</v>
      </c>
      <c r="K764" s="6"/>
      <c r="O764" s="5"/>
      <c r="P764" s="5"/>
      <c r="Q764" s="11"/>
    </row>
    <row r="765" spans="2:17" ht="16.5" thickBot="1">
      <c r="B765" s="64"/>
      <c r="C765" s="784"/>
      <c r="D765" s="549"/>
      <c r="E765" s="581" t="s">
        <v>6</v>
      </c>
      <c r="F765" s="506" t="s">
        <v>7</v>
      </c>
      <c r="G765" s="506" t="s">
        <v>8</v>
      </c>
      <c r="H765" s="582" t="s">
        <v>242</v>
      </c>
      <c r="I765" s="538"/>
      <c r="J765" s="583" t="s">
        <v>259</v>
      </c>
      <c r="K765" s="6"/>
      <c r="O765" s="5"/>
      <c r="P765" s="5"/>
      <c r="Q765" s="11"/>
    </row>
    <row r="766" spans="2:17" ht="409.6">
      <c r="B766" s="68"/>
      <c r="C766" s="2199" t="s">
        <v>674</v>
      </c>
      <c r="D766" s="709">
        <v>1</v>
      </c>
      <c r="E766" s="450">
        <v>90</v>
      </c>
      <c r="F766" s="66">
        <v>92</v>
      </c>
      <c r="G766" s="67">
        <v>383</v>
      </c>
      <c r="H766" s="584">
        <v>2720</v>
      </c>
      <c r="I766" s="585" t="s">
        <v>238</v>
      </c>
      <c r="J766" s="2511">
        <f>(E770*100/E766)-45</f>
        <v>5.5555555533715051E-6</v>
      </c>
      <c r="K766" s="6"/>
      <c r="O766" s="5"/>
      <c r="P766" s="5"/>
      <c r="Q766" s="11"/>
    </row>
    <row r="767" spans="2:17" ht="409.6">
      <c r="B767" s="208"/>
      <c r="C767" s="184" t="s">
        <v>134</v>
      </c>
      <c r="D767" s="586"/>
      <c r="E767" s="723"/>
      <c r="F767" s="451"/>
      <c r="G767" s="451"/>
      <c r="H767" s="724"/>
      <c r="I767" s="587" t="s">
        <v>54</v>
      </c>
      <c r="J767" s="2512">
        <f>(F770*100/F766)-45</f>
        <v>0</v>
      </c>
      <c r="K767" s="6"/>
      <c r="O767" s="5"/>
      <c r="P767" s="5"/>
      <c r="Q767" s="11"/>
    </row>
    <row r="768" spans="2:17" ht="10.5" customHeight="1">
      <c r="B768" s="714" t="s">
        <v>473</v>
      </c>
      <c r="C768" s="588" t="s">
        <v>435</v>
      </c>
      <c r="D768" s="406">
        <v>0.45</v>
      </c>
      <c r="E768" s="726">
        <v>40.5</v>
      </c>
      <c r="F768" s="727">
        <v>41.4</v>
      </c>
      <c r="G768" s="727">
        <v>172.35</v>
      </c>
      <c r="H768" s="725">
        <v>1224</v>
      </c>
      <c r="I768" s="587" t="s">
        <v>55</v>
      </c>
      <c r="J768" s="2513">
        <f>(G770*100/G766)-45</f>
        <v>1.0443864219666921E-5</v>
      </c>
      <c r="K768" s="6"/>
      <c r="O768" s="5"/>
      <c r="P768" s="5"/>
      <c r="Q768" s="11"/>
    </row>
    <row r="769" spans="2:17" ht="11.25" customHeight="1">
      <c r="B769" s="68"/>
      <c r="C769" s="589"/>
      <c r="D769" s="590"/>
      <c r="E769" s="522"/>
      <c r="F769" s="603"/>
      <c r="G769" s="603"/>
      <c r="H769" s="604"/>
      <c r="I769" s="591" t="s">
        <v>260</v>
      </c>
      <c r="J769" s="2514"/>
      <c r="K769" s="6"/>
      <c r="O769" s="5"/>
      <c r="P769" s="5"/>
      <c r="Q769" s="11"/>
    </row>
    <row r="770" spans="2:17" ht="12.75" customHeight="1" thickBot="1">
      <c r="B770" s="592"/>
      <c r="C770" s="593" t="s">
        <v>166</v>
      </c>
      <c r="D770" s="594"/>
      <c r="E770" s="273">
        <f>(E102+E156+E214+E267+E322+E434+E490+E544+E599+E652)/10</f>
        <v>40.500005000000002</v>
      </c>
      <c r="F770" s="274">
        <f>(F102+F156+F214+F267+F322+F434+F490+F544+F599+F652)/10</f>
        <v>41.4</v>
      </c>
      <c r="G770" s="274">
        <f>(G102+G156+G214+G267+G322+G434+G490+G544+G599+G652)/10</f>
        <v>172.35003999999998</v>
      </c>
      <c r="H770" s="605">
        <f>(H102+H156+H214+H267+H322+H434+H490+H544+H599+H652)/10</f>
        <v>1223.9999999999998</v>
      </c>
      <c r="I770" s="595" t="s">
        <v>242</v>
      </c>
      <c r="J770" s="2515">
        <f>(H770*100/H766)-45</f>
        <v>0</v>
      </c>
      <c r="K770" s="6"/>
      <c r="O770" s="5"/>
      <c r="P770" s="5"/>
      <c r="Q770" s="11"/>
    </row>
    <row r="771" spans="2:17" ht="12.75" customHeight="1" thickBot="1">
      <c r="K771" s="6"/>
      <c r="O771" s="5"/>
      <c r="P771" s="5"/>
      <c r="Q771" s="11"/>
    </row>
    <row r="772" spans="2:17" ht="15.75" thickBot="1">
      <c r="B772" s="573" t="s">
        <v>472</v>
      </c>
      <c r="C772" s="65"/>
      <c r="D772" s="574"/>
      <c r="E772" s="409" t="s">
        <v>231</v>
      </c>
      <c r="F772" s="409"/>
      <c r="G772" s="409"/>
      <c r="H772" s="495" t="s">
        <v>232</v>
      </c>
      <c r="I772" s="575" t="s">
        <v>257</v>
      </c>
      <c r="J772" s="576"/>
      <c r="K772" s="6"/>
      <c r="O772" s="5"/>
      <c r="P772" s="5"/>
      <c r="Q772" s="11"/>
    </row>
    <row r="773" spans="2:17" ht="12.75" customHeight="1">
      <c r="B773" s="785" t="s">
        <v>348</v>
      </c>
      <c r="C773" s="712"/>
      <c r="D773" s="577"/>
      <c r="E773" s="578" t="s">
        <v>238</v>
      </c>
      <c r="F773" s="500" t="s">
        <v>54</v>
      </c>
      <c r="G773" s="500" t="s">
        <v>55</v>
      </c>
      <c r="H773" s="497" t="s">
        <v>239</v>
      </c>
      <c r="I773" s="579" t="s">
        <v>36</v>
      </c>
      <c r="J773" s="580" t="s">
        <v>258</v>
      </c>
      <c r="K773" s="6"/>
      <c r="O773" s="5"/>
      <c r="P773" s="5"/>
      <c r="Q773" s="11"/>
    </row>
    <row r="774" spans="2:17" ht="13.5" customHeight="1" thickBot="1">
      <c r="B774" s="64"/>
      <c r="C774" s="713" t="s">
        <v>746</v>
      </c>
      <c r="D774" s="549"/>
      <c r="E774" s="581" t="s">
        <v>6</v>
      </c>
      <c r="F774" s="506" t="s">
        <v>7</v>
      </c>
      <c r="G774" s="506" t="s">
        <v>8</v>
      </c>
      <c r="H774" s="582" t="s">
        <v>242</v>
      </c>
      <c r="I774" s="538"/>
      <c r="J774" s="583" t="s">
        <v>259</v>
      </c>
      <c r="K774" s="6"/>
      <c r="O774" s="5"/>
      <c r="P774" s="5"/>
      <c r="Q774" s="11"/>
    </row>
    <row r="775" spans="2:17" ht="11.25" customHeight="1">
      <c r="B775" s="68"/>
      <c r="C775" s="2199" t="s">
        <v>674</v>
      </c>
      <c r="D775" s="709">
        <v>1</v>
      </c>
      <c r="E775" s="450">
        <v>90</v>
      </c>
      <c r="F775" s="66">
        <v>92</v>
      </c>
      <c r="G775" s="67">
        <v>383</v>
      </c>
      <c r="H775" s="584">
        <v>2720</v>
      </c>
      <c r="I775" s="585" t="s">
        <v>238</v>
      </c>
      <c r="J775" s="2511">
        <f>(E779*100/E775)-70</f>
        <v>5.5555555604769324E-6</v>
      </c>
      <c r="K775" s="6"/>
      <c r="O775" s="5"/>
      <c r="P775" s="5"/>
      <c r="Q775" s="11"/>
    </row>
    <row r="776" spans="2:17" ht="13.5" customHeight="1">
      <c r="B776" s="208"/>
      <c r="C776" s="184" t="s">
        <v>134</v>
      </c>
      <c r="D776" s="586"/>
      <c r="E776" s="723"/>
      <c r="F776" s="451"/>
      <c r="G776" s="451"/>
      <c r="H776" s="724"/>
      <c r="I776" s="587" t="s">
        <v>54</v>
      </c>
      <c r="J776" s="2512">
        <f>(F779*100/F775)-70</f>
        <v>0</v>
      </c>
      <c r="K776" s="6"/>
      <c r="O776" s="5"/>
      <c r="P776" s="5"/>
      <c r="Q776" s="11"/>
    </row>
    <row r="777" spans="2:17" ht="15.75">
      <c r="B777" s="1903" t="s">
        <v>473</v>
      </c>
      <c r="C777" s="954" t="s">
        <v>436</v>
      </c>
      <c r="D777" s="1902">
        <v>0.7</v>
      </c>
      <c r="E777" s="956">
        <v>63</v>
      </c>
      <c r="F777" s="957">
        <v>64.400000000000006</v>
      </c>
      <c r="G777" s="957">
        <v>268.10000000000002</v>
      </c>
      <c r="H777" s="958">
        <v>1904</v>
      </c>
      <c r="I777" s="587" t="s">
        <v>55</v>
      </c>
      <c r="J777" s="2513">
        <f>(G779*100/G775)-70</f>
        <v>1.0443864240983203E-5</v>
      </c>
      <c r="K777" s="6"/>
      <c r="O777" s="5"/>
      <c r="P777" s="5"/>
      <c r="Q777" s="11"/>
    </row>
    <row r="778" spans="2:17" ht="11.25" customHeight="1">
      <c r="B778" s="68"/>
      <c r="C778" s="589"/>
      <c r="D778" s="590"/>
      <c r="E778" s="522"/>
      <c r="F778" s="603"/>
      <c r="G778" s="603"/>
      <c r="H778" s="604"/>
      <c r="I778" s="591" t="s">
        <v>260</v>
      </c>
      <c r="J778" s="2514"/>
      <c r="K778" s="6"/>
      <c r="O778" s="5"/>
      <c r="P778" s="5"/>
      <c r="Q778" s="11"/>
    </row>
    <row r="779" spans="2:17" ht="15.75" thickBot="1">
      <c r="B779" s="592"/>
      <c r="C779" s="593" t="s">
        <v>166</v>
      </c>
      <c r="D779" s="594"/>
      <c r="E779" s="273">
        <f>(E106+E160+E218+E271+E326+E438+E494+E548+E603+E656)/10</f>
        <v>63.000005000000002</v>
      </c>
      <c r="F779" s="274">
        <f>(F106+F160+F218+F271+F326+F438+F494+F548+F603+F656)/10</f>
        <v>64.400000000000006</v>
      </c>
      <c r="G779" s="274">
        <f>(G106+G160+G218+G271+G326+G438+G494+G548+G603+G656)/10</f>
        <v>268.10004000000004</v>
      </c>
      <c r="H779" s="605">
        <f>(H106+H160+H218+H271+H326+H438+H494+H548+H603+H656)/10</f>
        <v>1904</v>
      </c>
      <c r="I779" s="595" t="s">
        <v>242</v>
      </c>
      <c r="J779" s="2515">
        <f>(H779*100/H775)-70</f>
        <v>0</v>
      </c>
      <c r="K779" s="6"/>
      <c r="O779" s="5"/>
      <c r="P779" s="5"/>
      <c r="Q779" s="11"/>
    </row>
    <row r="780" spans="2:17" ht="409.6">
      <c r="D780" s="735"/>
      <c r="E780" s="735"/>
      <c r="F780" s="735"/>
      <c r="G780" s="735"/>
      <c r="H780" s="735"/>
      <c r="I780" s="735"/>
      <c r="K780" s="6"/>
      <c r="O780" s="5"/>
      <c r="P780" s="5"/>
      <c r="Q780" s="11"/>
    </row>
    <row r="781" spans="2:17" ht="409.6">
      <c r="D781" s="735"/>
      <c r="E781" s="981"/>
      <c r="F781" s="981"/>
      <c r="G781" s="981"/>
      <c r="H781" s="981"/>
      <c r="I781" s="143"/>
      <c r="J781" s="5"/>
      <c r="K781" s="6"/>
      <c r="O781" s="5"/>
      <c r="P781" s="5"/>
      <c r="Q781" s="11"/>
    </row>
    <row r="782" spans="2:17" ht="409.6">
      <c r="D782" s="735"/>
      <c r="E782" s="735"/>
      <c r="F782" s="735"/>
      <c r="G782" s="735"/>
      <c r="H782" s="735"/>
      <c r="I782" s="735"/>
      <c r="K782" s="6"/>
      <c r="O782" s="5"/>
      <c r="P782" s="5"/>
      <c r="Q782" s="11"/>
    </row>
    <row r="783" spans="2:17" ht="409.6">
      <c r="D783" s="735"/>
      <c r="E783" s="735"/>
      <c r="F783" s="735"/>
      <c r="G783" s="735"/>
      <c r="H783" s="735"/>
      <c r="I783" s="735"/>
      <c r="K783" s="6"/>
      <c r="O783" s="5"/>
      <c r="P783" s="5"/>
      <c r="Q783" s="11"/>
    </row>
    <row r="784" spans="2:17" ht="409.6">
      <c r="K784" s="6"/>
      <c r="O784" s="5"/>
      <c r="P784" s="5"/>
      <c r="Q784" s="11"/>
    </row>
    <row r="785" spans="2:17" ht="409.6">
      <c r="B785" s="2" t="s">
        <v>125</v>
      </c>
      <c r="D785"/>
      <c r="E785"/>
      <c r="F785"/>
      <c r="G785"/>
      <c r="H785" t="s">
        <v>126</v>
      </c>
      <c r="I785"/>
      <c r="J785"/>
      <c r="K785" s="6"/>
      <c r="O785" s="5"/>
      <c r="P785" s="5"/>
      <c r="Q785" s="11"/>
    </row>
    <row r="786" spans="2:17" ht="409.6">
      <c r="K786" s="6"/>
      <c r="O786" s="5"/>
      <c r="P786" s="5"/>
      <c r="Q786" s="11"/>
    </row>
    <row r="787" spans="2:17" ht="409.6">
      <c r="C787" t="s">
        <v>14</v>
      </c>
      <c r="D787"/>
      <c r="E787" s="6"/>
      <c r="F787"/>
      <c r="G787"/>
      <c r="H787"/>
      <c r="O787" s="5"/>
      <c r="P787" s="5"/>
      <c r="Q787" s="11"/>
    </row>
    <row r="788" spans="2:17" ht="409.6">
      <c r="B788" s="70">
        <v>1</v>
      </c>
      <c r="C788" s="69" t="s">
        <v>15</v>
      </c>
      <c r="D788" s="69"/>
      <c r="E788" s="74"/>
      <c r="F788" s="69" t="s">
        <v>16</v>
      </c>
      <c r="G788" s="69"/>
      <c r="H788" s="69"/>
      <c r="O788" s="5"/>
      <c r="P788" s="5"/>
      <c r="Q788" s="11"/>
    </row>
    <row r="789" spans="2:17" ht="409.6">
      <c r="B789" s="70"/>
      <c r="C789" s="69" t="s">
        <v>17</v>
      </c>
      <c r="D789" s="69"/>
      <c r="E789" s="74"/>
      <c r="F789" s="69"/>
      <c r="G789" s="73"/>
      <c r="H789" s="69"/>
      <c r="O789" s="5"/>
      <c r="P789" s="5"/>
      <c r="Q789" s="11"/>
    </row>
    <row r="790" spans="2:17" ht="409.6">
      <c r="B790">
        <v>2</v>
      </c>
      <c r="C790" s="705" t="s">
        <v>742</v>
      </c>
      <c r="D790" s="69"/>
      <c r="E790" s="74"/>
      <c r="F790" s="69"/>
      <c r="G790" s="69"/>
      <c r="H790" s="69"/>
      <c r="O790" s="5"/>
      <c r="P790" s="5"/>
      <c r="Q790" s="11"/>
    </row>
    <row r="791" spans="2:17" ht="409.6">
      <c r="C791" s="705" t="s">
        <v>743</v>
      </c>
      <c r="D791" s="69"/>
      <c r="E791" s="74"/>
      <c r="F791" s="69"/>
      <c r="G791" s="73"/>
      <c r="H791" s="69"/>
      <c r="O791" s="5"/>
      <c r="P791" s="5"/>
      <c r="Q791" s="11"/>
    </row>
    <row r="792" spans="2:17" ht="409.6">
      <c r="B792">
        <v>3</v>
      </c>
      <c r="C792" s="705" t="s">
        <v>625</v>
      </c>
      <c r="D792" s="705"/>
      <c r="E792" s="705"/>
      <c r="F792" s="705"/>
      <c r="G792" s="705"/>
      <c r="H792" s="705"/>
      <c r="J792" s="705"/>
      <c r="O792" s="5"/>
      <c r="P792" s="5"/>
      <c r="Q792" s="11"/>
    </row>
    <row r="793" spans="2:17" ht="409.6">
      <c r="C793" s="705" t="s">
        <v>626</v>
      </c>
      <c r="D793" s="705"/>
      <c r="E793" s="705"/>
      <c r="F793" s="705"/>
      <c r="G793" s="705"/>
      <c r="H793" s="705"/>
      <c r="I793" s="705"/>
      <c r="J793" s="2"/>
      <c r="O793" s="5"/>
      <c r="P793" s="5"/>
      <c r="Q793" s="11"/>
    </row>
    <row r="794" spans="2:17" ht="409.6">
      <c r="C794" s="705" t="s">
        <v>627</v>
      </c>
      <c r="D794" s="705"/>
      <c r="E794" s="705"/>
      <c r="F794" s="705"/>
      <c r="G794" s="705"/>
      <c r="H794" s="705"/>
      <c r="I794" s="705"/>
      <c r="J794" s="705"/>
      <c r="K794" s="705"/>
      <c r="O794" s="2686"/>
      <c r="P794" s="5"/>
      <c r="Q794" s="11"/>
    </row>
    <row r="795" spans="2:17" ht="409.6">
      <c r="B795">
        <v>4</v>
      </c>
      <c r="C795" s="705" t="s">
        <v>671</v>
      </c>
      <c r="D795" s="705"/>
      <c r="E795" s="705"/>
      <c r="F795" s="705"/>
      <c r="G795" s="705"/>
      <c r="H795" s="705"/>
      <c r="I795" s="705"/>
      <c r="K795" s="705"/>
      <c r="O795" s="2686"/>
      <c r="P795" s="5"/>
      <c r="Q795" s="11"/>
    </row>
    <row r="796" spans="2:17" ht="409.6">
      <c r="C796" s="705" t="s">
        <v>672</v>
      </c>
      <c r="D796" s="705"/>
      <c r="E796" s="705"/>
      <c r="F796" s="705"/>
      <c r="G796" s="705"/>
      <c r="H796" s="705"/>
      <c r="K796" s="705"/>
      <c r="O796" s="2686"/>
      <c r="P796" s="5"/>
      <c r="Q796" s="11"/>
    </row>
    <row r="797" spans="2:17" ht="409.6">
      <c r="C797" s="705"/>
      <c r="D797" s="705"/>
      <c r="E797" s="705"/>
      <c r="F797" s="705"/>
      <c r="G797" s="705"/>
      <c r="H797" s="705"/>
      <c r="K797" s="6"/>
      <c r="O797" s="5"/>
      <c r="P797" s="5"/>
      <c r="Q797" s="11"/>
    </row>
    <row r="798" spans="2:17" ht="409.6">
      <c r="C798" s="705"/>
      <c r="D798" s="705"/>
      <c r="E798" s="705"/>
      <c r="F798" s="705"/>
      <c r="G798" s="705"/>
      <c r="H798" s="705"/>
      <c r="I798" s="705"/>
      <c r="J798"/>
      <c r="K798" s="6"/>
      <c r="O798" s="5"/>
      <c r="P798" s="5"/>
      <c r="Q798" s="11"/>
    </row>
    <row r="799" spans="2:17" ht="409.6">
      <c r="C799" s="69"/>
      <c r="D799" s="69"/>
      <c r="E799" s="74"/>
      <c r="F799" s="69"/>
      <c r="G799" s="73"/>
      <c r="H799" s="69"/>
      <c r="K799" s="6"/>
      <c r="O799" s="5"/>
      <c r="P799" s="5"/>
      <c r="Q799" s="11"/>
    </row>
    <row r="800" spans="2:17" ht="409.6">
      <c r="K800" s="6"/>
      <c r="O800" s="5"/>
      <c r="P800" s="5"/>
      <c r="Q800" s="11"/>
    </row>
    <row r="801" spans="11:17" ht="409.6">
      <c r="K801" s="6"/>
      <c r="O801" s="5"/>
      <c r="P801" s="5"/>
      <c r="Q801" s="11"/>
    </row>
    <row r="802" spans="11:17" ht="409.6">
      <c r="K802" s="6"/>
      <c r="O802" s="5"/>
      <c r="P802" s="5"/>
      <c r="Q802" s="11"/>
    </row>
    <row r="803" spans="11:17" ht="409.6">
      <c r="K803" s="6"/>
      <c r="O803" s="5"/>
      <c r="P803" s="5"/>
      <c r="Q803" s="11"/>
    </row>
    <row r="804" spans="11:17" ht="409.6">
      <c r="K804" s="6"/>
      <c r="O804" s="5"/>
      <c r="P804" s="5"/>
      <c r="Q804" s="11"/>
    </row>
    <row r="805" spans="11:17" ht="409.6">
      <c r="K805" s="6"/>
      <c r="O805" s="5"/>
      <c r="P805" s="5"/>
      <c r="Q805" s="11"/>
    </row>
    <row r="806" spans="11:17" ht="409.6">
      <c r="K806" s="6"/>
      <c r="O806" s="5"/>
      <c r="P806" s="5"/>
      <c r="Q806" s="11"/>
    </row>
    <row r="807" spans="11:17" ht="409.6">
      <c r="K807" s="6"/>
      <c r="O807" s="5"/>
      <c r="P807" s="5"/>
      <c r="Q807" s="11"/>
    </row>
    <row r="808" spans="11:17" ht="409.6">
      <c r="K808" s="6"/>
      <c r="O808" s="5"/>
      <c r="P808" s="5"/>
      <c r="Q808" s="11"/>
    </row>
    <row r="809" spans="11:17" ht="409.6">
      <c r="K809" s="6"/>
      <c r="O809" s="5"/>
      <c r="P809" s="5"/>
      <c r="Q809" s="11"/>
    </row>
    <row r="810" spans="11:17" ht="409.6">
      <c r="K810" s="6"/>
      <c r="O810" s="5"/>
      <c r="P810" s="5"/>
      <c r="Q810" s="11"/>
    </row>
    <row r="811" spans="11:17" ht="409.6">
      <c r="K811" s="6"/>
      <c r="O811" s="5"/>
      <c r="P811" s="5"/>
      <c r="Q811" s="11"/>
    </row>
    <row r="812" spans="11:17" ht="409.6">
      <c r="K812" s="6"/>
      <c r="O812" s="5"/>
      <c r="P812" s="5"/>
      <c r="Q812" s="11"/>
    </row>
    <row r="813" spans="11:17" ht="409.6">
      <c r="K813" s="6"/>
      <c r="O813" s="5"/>
      <c r="P813" s="5"/>
      <c r="Q813" s="11"/>
    </row>
    <row r="814" spans="11:17" ht="409.6">
      <c r="K814" s="6"/>
      <c r="O814" s="5"/>
      <c r="P814" s="5"/>
      <c r="Q814" s="11"/>
    </row>
    <row r="815" spans="11:17" ht="409.6">
      <c r="K815" s="6"/>
      <c r="O815" s="5"/>
      <c r="P815" s="5"/>
      <c r="Q815" s="11"/>
    </row>
    <row r="816" spans="11:17" ht="409.6">
      <c r="K816" s="6"/>
      <c r="O816" s="5"/>
      <c r="P816" s="5"/>
      <c r="Q816" s="11"/>
    </row>
    <row r="817" spans="11:17" ht="409.6">
      <c r="K817" s="6"/>
      <c r="O817" s="5"/>
      <c r="P817" s="5"/>
      <c r="Q817" s="11"/>
    </row>
    <row r="818" spans="11:17" ht="409.6">
      <c r="K818" s="6"/>
      <c r="O818" s="5"/>
      <c r="P818" s="5"/>
      <c r="Q818" s="11"/>
    </row>
    <row r="819" spans="11:17" ht="409.6">
      <c r="K819" s="6"/>
      <c r="O819" s="5"/>
      <c r="P819" s="5"/>
      <c r="Q819" s="11"/>
    </row>
    <row r="820" spans="11:17" ht="409.6">
      <c r="K820" s="6"/>
      <c r="O820" s="5"/>
      <c r="P820" s="5"/>
      <c r="Q820" s="11"/>
    </row>
    <row r="821" spans="11:17" ht="409.6">
      <c r="K821" s="6"/>
      <c r="O821" s="5"/>
      <c r="P821" s="5"/>
      <c r="Q821" s="11"/>
    </row>
    <row r="822" spans="11:17" ht="409.6">
      <c r="K822" s="6"/>
      <c r="O822" s="5"/>
      <c r="P822" s="5"/>
      <c r="Q822" s="11"/>
    </row>
    <row r="823" spans="11:17" ht="409.6">
      <c r="K823" s="6"/>
      <c r="O823" s="5"/>
      <c r="P823" s="5"/>
      <c r="Q823" s="11"/>
    </row>
    <row r="824" spans="11:17" ht="409.6">
      <c r="K824" s="6"/>
      <c r="O824" s="5"/>
      <c r="P824" s="5"/>
      <c r="Q824" s="11"/>
    </row>
    <row r="825" spans="11:17" ht="409.6">
      <c r="K825" s="6"/>
      <c r="O825" s="5"/>
      <c r="P825" s="5"/>
      <c r="Q825" s="11"/>
    </row>
    <row r="826" spans="11:17" ht="409.6">
      <c r="K826" s="6"/>
      <c r="O826" s="5"/>
      <c r="P826" s="5"/>
      <c r="Q826" s="11"/>
    </row>
    <row r="827" spans="11:17" ht="409.6">
      <c r="K827" s="6"/>
      <c r="O827" s="5"/>
      <c r="P827" s="5"/>
      <c r="Q827" s="11"/>
    </row>
    <row r="828" spans="11:17" ht="409.6">
      <c r="K828" s="6"/>
      <c r="O828" s="5"/>
      <c r="P828" s="5"/>
      <c r="Q828" s="11"/>
    </row>
    <row r="829" spans="11:17" ht="409.6">
      <c r="K829" s="6"/>
      <c r="O829" s="5"/>
      <c r="P829" s="5"/>
      <c r="Q829" s="11"/>
    </row>
    <row r="830" spans="11:17" ht="409.6">
      <c r="K830" s="6"/>
      <c r="O830" s="5"/>
      <c r="P830" s="5"/>
      <c r="Q830" s="11"/>
    </row>
    <row r="831" spans="11:17" ht="409.6">
      <c r="K831" s="6"/>
      <c r="O831" s="5"/>
      <c r="P831" s="5"/>
      <c r="Q831" s="11"/>
    </row>
    <row r="832" spans="11:17" ht="409.6">
      <c r="K832" s="6"/>
      <c r="O832" s="5"/>
      <c r="P832" s="5"/>
      <c r="Q832" s="11"/>
    </row>
    <row r="833" spans="11:17" ht="409.6">
      <c r="K833" s="6"/>
      <c r="O833" s="5"/>
      <c r="P833" s="5"/>
      <c r="Q833" s="11"/>
    </row>
    <row r="834" spans="11:17" ht="409.6">
      <c r="K834" s="6"/>
      <c r="O834" s="5"/>
      <c r="P834" s="5"/>
      <c r="Q834" s="11"/>
    </row>
    <row r="835" spans="11:17" ht="409.6">
      <c r="K835" s="6"/>
      <c r="O835" s="5"/>
      <c r="P835" s="5"/>
      <c r="Q835" s="11"/>
    </row>
    <row r="836" spans="11:17" ht="409.6">
      <c r="K836" s="6"/>
      <c r="O836" s="5"/>
      <c r="P836" s="5"/>
      <c r="Q836" s="11"/>
    </row>
    <row r="837" spans="11:17" ht="409.6">
      <c r="K837" s="6"/>
      <c r="O837" s="5"/>
      <c r="P837" s="5"/>
      <c r="Q837" s="11"/>
    </row>
    <row r="838" spans="11:17" ht="409.6">
      <c r="K838" s="6"/>
      <c r="O838" s="5"/>
      <c r="P838" s="5"/>
      <c r="Q838" s="11"/>
    </row>
    <row r="839" spans="11:17" ht="409.6">
      <c r="K839" s="6"/>
      <c r="O839" s="5"/>
      <c r="P839" s="5"/>
      <c r="Q839" s="11"/>
    </row>
    <row r="840" spans="11:17" ht="409.6">
      <c r="K840" s="6"/>
      <c r="O840" s="5"/>
      <c r="P840" s="5"/>
      <c r="Q840" s="11"/>
    </row>
    <row r="841" spans="11:17" ht="409.6">
      <c r="K841" s="6"/>
      <c r="O841" s="5"/>
      <c r="P841" s="5"/>
      <c r="Q841" s="11"/>
    </row>
    <row r="842" spans="11:17" ht="409.6">
      <c r="K842" s="6"/>
      <c r="O842" s="5"/>
      <c r="P842" s="5"/>
      <c r="Q842" s="11"/>
    </row>
    <row r="843" spans="11:17" ht="409.6">
      <c r="K843" s="6"/>
      <c r="O843" s="5"/>
      <c r="P843" s="5"/>
      <c r="Q843" s="11"/>
    </row>
    <row r="844" spans="11:17" ht="409.6">
      <c r="K844" s="6"/>
      <c r="O844" s="5"/>
      <c r="P844" s="5"/>
      <c r="Q844" s="11"/>
    </row>
    <row r="845" spans="11:17" ht="409.6">
      <c r="K845" s="6"/>
      <c r="O845" s="5"/>
      <c r="P845" s="5"/>
      <c r="Q845" s="11"/>
    </row>
    <row r="846" spans="11:17" ht="409.6">
      <c r="K846" s="6"/>
      <c r="O846" s="5"/>
      <c r="P846" s="5"/>
      <c r="Q846" s="11"/>
    </row>
    <row r="847" spans="11:17" ht="409.6">
      <c r="K847" s="6"/>
      <c r="O847" s="5"/>
      <c r="P847" s="5"/>
      <c r="Q847" s="11"/>
    </row>
    <row r="848" spans="11:17" ht="409.6">
      <c r="K848" s="6"/>
      <c r="O848" s="5"/>
      <c r="P848" s="5"/>
      <c r="Q848" s="11"/>
    </row>
    <row r="849" spans="11:17" ht="409.6">
      <c r="K849" s="6"/>
      <c r="O849" s="5"/>
      <c r="P849" s="5"/>
      <c r="Q849" s="11"/>
    </row>
    <row r="850" spans="11:17" ht="409.6">
      <c r="K850" s="6"/>
      <c r="O850" s="5"/>
      <c r="P850" s="5"/>
      <c r="Q850" s="11"/>
    </row>
    <row r="851" spans="11:17" ht="409.6">
      <c r="K851" s="6"/>
      <c r="O851" s="5"/>
      <c r="P851" s="5"/>
      <c r="Q851" s="11"/>
    </row>
    <row r="852" spans="11:17" ht="409.6">
      <c r="K852" s="6"/>
      <c r="O852" s="5"/>
      <c r="P852" s="5"/>
      <c r="Q852" s="11"/>
    </row>
    <row r="853" spans="11:17" ht="409.6">
      <c r="K853" s="6"/>
      <c r="O853" s="5"/>
      <c r="P853" s="5"/>
      <c r="Q853" s="11"/>
    </row>
    <row r="854" spans="11:17" ht="409.6">
      <c r="K854" s="6"/>
      <c r="O854" s="5"/>
      <c r="P854" s="5"/>
      <c r="Q854" s="11"/>
    </row>
    <row r="855" spans="11:17" ht="409.6">
      <c r="K855" s="6"/>
      <c r="O855" s="5"/>
      <c r="P855" s="5"/>
      <c r="Q855" s="11"/>
    </row>
    <row r="856" spans="11:17" ht="409.6">
      <c r="K856" s="6"/>
      <c r="O856" s="5"/>
      <c r="P856" s="5"/>
      <c r="Q856" s="11"/>
    </row>
    <row r="857" spans="11:17" ht="409.6">
      <c r="K857" s="6"/>
      <c r="O857" s="5"/>
      <c r="P857" s="5"/>
      <c r="Q857" s="11"/>
    </row>
    <row r="858" spans="11:17" ht="409.6">
      <c r="K858" s="6"/>
      <c r="O858" s="5"/>
      <c r="P858" s="5"/>
      <c r="Q858" s="11"/>
    </row>
    <row r="859" spans="11:17" ht="409.6">
      <c r="K859" s="6"/>
      <c r="O859" s="5"/>
      <c r="P859" s="5"/>
      <c r="Q859" s="11"/>
    </row>
    <row r="860" spans="11:17" ht="409.6">
      <c r="K860" s="6"/>
      <c r="O860" s="5"/>
      <c r="P860" s="5"/>
      <c r="Q860" s="11"/>
    </row>
    <row r="861" spans="11:17" ht="409.6">
      <c r="K861" s="6"/>
      <c r="O861" s="5"/>
      <c r="P861" s="5"/>
      <c r="Q861" s="11"/>
    </row>
    <row r="862" spans="11:17" ht="409.6">
      <c r="K862" s="6"/>
      <c r="O862" s="5"/>
      <c r="P862" s="5"/>
      <c r="Q862" s="11"/>
    </row>
    <row r="863" spans="11:17" ht="409.6">
      <c r="K863" s="6"/>
      <c r="O863" s="5"/>
      <c r="P863" s="5"/>
      <c r="Q863" s="11"/>
    </row>
    <row r="864" spans="11:17" ht="409.6">
      <c r="K864" s="6"/>
      <c r="O864" s="5"/>
      <c r="P864" s="5"/>
      <c r="Q864" s="11"/>
    </row>
    <row r="865" spans="11:17" ht="409.6">
      <c r="K865" s="6"/>
      <c r="O865" s="5"/>
      <c r="P865" s="5"/>
      <c r="Q865" s="11"/>
    </row>
    <row r="866" spans="11:17" ht="409.6">
      <c r="K866" s="6"/>
      <c r="O866" s="5"/>
      <c r="P866" s="5"/>
      <c r="Q866" s="11"/>
    </row>
    <row r="867" spans="11:17" ht="409.6">
      <c r="K867" s="6"/>
      <c r="O867" s="5"/>
      <c r="P867" s="5"/>
      <c r="Q867" s="11"/>
    </row>
    <row r="868" spans="11:17" ht="409.6">
      <c r="K868" s="6"/>
      <c r="O868" s="5"/>
      <c r="P868" s="5"/>
      <c r="Q868" s="11"/>
    </row>
    <row r="869" spans="11:17" ht="409.6">
      <c r="K869" s="6"/>
      <c r="O869" s="5"/>
      <c r="P869" s="5"/>
      <c r="Q869" s="11"/>
    </row>
    <row r="870" spans="11:17" ht="409.6">
      <c r="K870" s="6"/>
      <c r="O870" s="5"/>
      <c r="P870" s="5"/>
      <c r="Q870" s="11"/>
    </row>
    <row r="871" spans="11:17" ht="409.6">
      <c r="K871" s="6"/>
      <c r="O871" s="5"/>
      <c r="P871" s="5"/>
      <c r="Q871" s="11"/>
    </row>
    <row r="872" spans="11:17" ht="409.6">
      <c r="K872" s="6"/>
      <c r="O872" s="5"/>
      <c r="P872" s="5"/>
      <c r="Q872" s="11"/>
    </row>
    <row r="873" spans="11:17" ht="409.6">
      <c r="K873" s="6"/>
      <c r="O873" s="5"/>
      <c r="P873" s="5"/>
      <c r="Q873" s="11"/>
    </row>
    <row r="874" spans="11:17" ht="409.6">
      <c r="K874" s="6"/>
      <c r="O874" s="5"/>
      <c r="P874" s="5"/>
      <c r="Q874" s="11"/>
    </row>
    <row r="875" spans="11:17" ht="409.6">
      <c r="K875" s="6"/>
      <c r="O875" s="5"/>
      <c r="P875" s="5"/>
      <c r="Q875" s="11"/>
    </row>
    <row r="876" spans="11:17" ht="409.6">
      <c r="K876" s="6"/>
      <c r="O876" s="5"/>
      <c r="P876" s="5"/>
      <c r="Q876" s="11"/>
    </row>
    <row r="877" spans="11:17" ht="409.6">
      <c r="K877" s="6"/>
      <c r="O877" s="5"/>
      <c r="P877" s="5"/>
      <c r="Q877" s="11"/>
    </row>
    <row r="878" spans="11:17" ht="409.6">
      <c r="K878" s="6"/>
      <c r="O878" s="5"/>
      <c r="P878" s="5"/>
      <c r="Q878" s="11"/>
    </row>
    <row r="879" spans="11:17" ht="409.6">
      <c r="K879" s="6"/>
      <c r="O879" s="5"/>
      <c r="P879" s="5"/>
      <c r="Q879" s="11"/>
    </row>
    <row r="880" spans="11:17" ht="409.6">
      <c r="K880" s="6"/>
      <c r="O880" s="5"/>
      <c r="P880" s="5"/>
      <c r="Q880" s="11"/>
    </row>
    <row r="881" spans="11:17" ht="409.6">
      <c r="K881" s="6"/>
      <c r="O881" s="5"/>
      <c r="P881" s="5"/>
      <c r="Q881" s="11"/>
    </row>
    <row r="882" spans="11:17" ht="409.6">
      <c r="K882" s="6"/>
      <c r="O882" s="5"/>
      <c r="P882" s="5"/>
      <c r="Q882" s="11"/>
    </row>
    <row r="883" spans="11:17" ht="409.6">
      <c r="K883" s="6"/>
      <c r="O883" s="5"/>
      <c r="P883" s="5"/>
      <c r="Q883" s="11"/>
    </row>
    <row r="884" spans="11:17" ht="409.6">
      <c r="K884" s="6"/>
      <c r="O884" s="5"/>
      <c r="P884" s="5"/>
      <c r="Q884" s="11"/>
    </row>
    <row r="885" spans="11:17" ht="409.6">
      <c r="K885" s="6"/>
      <c r="O885" s="5"/>
      <c r="P885" s="5"/>
      <c r="Q885" s="11"/>
    </row>
    <row r="886" spans="11:17" ht="409.6">
      <c r="K886" s="6"/>
      <c r="O886" s="5"/>
      <c r="P886" s="5"/>
      <c r="Q886" s="11"/>
    </row>
    <row r="887" spans="11:17" ht="409.6">
      <c r="K887" s="6"/>
      <c r="O887" s="5"/>
      <c r="P887" s="5"/>
      <c r="Q887" s="11"/>
    </row>
    <row r="888" spans="11:17" ht="409.6">
      <c r="K888" s="6"/>
      <c r="O888" s="5"/>
      <c r="P888" s="5"/>
      <c r="Q888" s="11"/>
    </row>
    <row r="889" spans="11:17" ht="409.6">
      <c r="K889" s="6"/>
      <c r="O889" s="5"/>
      <c r="P889" s="5"/>
      <c r="Q889" s="11"/>
    </row>
    <row r="890" spans="11:17" ht="409.6">
      <c r="K890" s="6"/>
      <c r="O890" s="5"/>
      <c r="P890" s="5"/>
      <c r="Q890" s="11"/>
    </row>
    <row r="891" spans="11:17" ht="409.6">
      <c r="K891" s="6"/>
      <c r="O891" s="5"/>
      <c r="P891" s="5"/>
      <c r="Q891" s="11"/>
    </row>
    <row r="892" spans="11:17" ht="409.6">
      <c r="K892" s="6"/>
      <c r="O892" s="5"/>
      <c r="P892" s="5"/>
      <c r="Q892" s="11"/>
    </row>
    <row r="893" spans="11:17" ht="409.6">
      <c r="K893" s="6"/>
      <c r="O893" s="5"/>
      <c r="P893" s="5"/>
      <c r="Q893" s="11"/>
    </row>
    <row r="894" spans="11:17" ht="409.6">
      <c r="K894" s="6"/>
      <c r="O894" s="5"/>
      <c r="P894" s="5"/>
      <c r="Q894" s="11"/>
    </row>
    <row r="895" spans="11:17" ht="409.6">
      <c r="K895" s="6"/>
      <c r="O895" s="5"/>
      <c r="P895" s="5"/>
      <c r="Q895" s="11"/>
    </row>
    <row r="896" spans="11:17" ht="409.6">
      <c r="K896" s="6"/>
      <c r="O896" s="5"/>
      <c r="P896" s="5"/>
      <c r="Q896" s="11"/>
    </row>
    <row r="897" spans="11:17" ht="409.6">
      <c r="K897" s="6"/>
      <c r="O897" s="5"/>
      <c r="P897" s="5"/>
      <c r="Q897" s="11"/>
    </row>
    <row r="898" spans="11:17" ht="409.6">
      <c r="K898" s="6"/>
      <c r="O898" s="5"/>
      <c r="P898" s="5"/>
      <c r="Q898" s="11"/>
    </row>
    <row r="899" spans="11:17" ht="409.6">
      <c r="K899" s="6"/>
      <c r="O899" s="5"/>
      <c r="P899" s="5"/>
      <c r="Q899" s="11"/>
    </row>
    <row r="900" spans="11:17" ht="409.6">
      <c r="K900" s="6"/>
    </row>
    <row r="901" spans="11:17" ht="409.6">
      <c r="K901" s="6"/>
    </row>
    <row r="902" spans="11:17" ht="409.6">
      <c r="K902" s="6"/>
    </row>
    <row r="903" spans="11:17" ht="409.6">
      <c r="K903" s="6"/>
    </row>
    <row r="904" spans="11:17" ht="409.6">
      <c r="K904" s="6"/>
    </row>
    <row r="905" spans="11:17" ht="409.6">
      <c r="K905" s="6"/>
    </row>
    <row r="906" spans="11:17" ht="409.6">
      <c r="K906" s="6"/>
    </row>
    <row r="907" spans="11:17" ht="409.6">
      <c r="K907" s="6"/>
    </row>
    <row r="908" spans="11:17" ht="409.6">
      <c r="K908" s="6"/>
    </row>
    <row r="909" spans="11:17" ht="409.6">
      <c r="K909" s="6"/>
    </row>
    <row r="910" spans="11:17" ht="409.6">
      <c r="K910" s="6"/>
    </row>
    <row r="911" spans="11:17" ht="409.6">
      <c r="K911" s="6"/>
    </row>
    <row r="912" spans="11:17" ht="409.6">
      <c r="K912" s="6"/>
    </row>
    <row r="913" spans="11:11" ht="409.6">
      <c r="K913" s="6"/>
    </row>
    <row r="914" spans="11:11" ht="409.6">
      <c r="K914" s="6"/>
    </row>
    <row r="915" spans="11:11" ht="409.6">
      <c r="K915" s="6"/>
    </row>
    <row r="916" spans="11:11" ht="409.6">
      <c r="K916" s="6"/>
    </row>
    <row r="917" spans="11:11" ht="409.6">
      <c r="K917" s="6"/>
    </row>
    <row r="918" spans="11:11" ht="409.6">
      <c r="K918" s="6"/>
    </row>
    <row r="919" spans="11:11" ht="409.6">
      <c r="K919" s="6"/>
    </row>
    <row r="920" spans="11:11" ht="409.6">
      <c r="K920" s="6"/>
    </row>
    <row r="921" spans="11:11" ht="409.6">
      <c r="K921" s="6"/>
    </row>
    <row r="922" spans="11:11" ht="409.6">
      <c r="K922" s="6"/>
    </row>
    <row r="923" spans="11:11" ht="409.6">
      <c r="K923" s="6"/>
    </row>
    <row r="924" spans="11:11" ht="409.6">
      <c r="K924" s="6"/>
    </row>
    <row r="925" spans="11:11" ht="409.6">
      <c r="K925" s="6"/>
    </row>
    <row r="926" spans="11:11" ht="409.6">
      <c r="K926" s="6"/>
    </row>
    <row r="927" spans="11:11" ht="409.6">
      <c r="K927" s="6"/>
    </row>
    <row r="928" spans="11:11" ht="409.6">
      <c r="K928" s="6"/>
    </row>
    <row r="929" spans="11:11" ht="409.6">
      <c r="K929" s="6"/>
    </row>
    <row r="930" spans="11:11" ht="409.6">
      <c r="K930" s="6"/>
    </row>
    <row r="931" spans="11:11" ht="409.6">
      <c r="K931" s="6"/>
    </row>
    <row r="932" spans="11:11" ht="409.6">
      <c r="K932" s="6"/>
    </row>
    <row r="933" spans="11:11" ht="409.6">
      <c r="K933" s="6"/>
    </row>
    <row r="934" spans="11:11" ht="409.6">
      <c r="K934" s="6"/>
    </row>
    <row r="935" spans="11:11" ht="409.6">
      <c r="K935" s="6"/>
    </row>
    <row r="936" spans="11:11" ht="409.6">
      <c r="K936" s="6"/>
    </row>
    <row r="937" spans="11:11" ht="409.6">
      <c r="K937" s="6"/>
    </row>
    <row r="938" spans="11:11" ht="409.6">
      <c r="K938" s="6"/>
    </row>
    <row r="939" spans="11:11" ht="409.6">
      <c r="K939" s="6"/>
    </row>
    <row r="940" spans="11:11" ht="409.6">
      <c r="K940" s="6"/>
    </row>
    <row r="941" spans="11:11" ht="409.6">
      <c r="K941" s="6"/>
    </row>
    <row r="942" spans="11:11" ht="409.6">
      <c r="K942" s="6"/>
    </row>
    <row r="943" spans="11:11" ht="409.6">
      <c r="K943" s="6"/>
    </row>
    <row r="944" spans="11:11" ht="409.6">
      <c r="K944" s="6"/>
    </row>
    <row r="945" spans="11:11" ht="409.6">
      <c r="K945" s="6"/>
    </row>
    <row r="946" spans="11:11" ht="409.6">
      <c r="K946" s="6"/>
    </row>
    <row r="947" spans="11:11" ht="409.6">
      <c r="K947" s="6"/>
    </row>
    <row r="948" spans="11:11" ht="409.6">
      <c r="K948" s="6"/>
    </row>
    <row r="949" spans="11:11" ht="409.6">
      <c r="K949" s="6"/>
    </row>
    <row r="950" spans="11:11" ht="409.6">
      <c r="K950" s="6"/>
    </row>
    <row r="951" spans="11:11" ht="409.6">
      <c r="K951" s="6"/>
    </row>
    <row r="952" spans="11:11" ht="409.6">
      <c r="K952" s="6"/>
    </row>
    <row r="953" spans="11:11" ht="409.6">
      <c r="K953" s="6"/>
    </row>
    <row r="954" spans="11:11" ht="409.6">
      <c r="K954" s="6"/>
    </row>
    <row r="955" spans="11:11" ht="409.6">
      <c r="K955" s="6"/>
    </row>
    <row r="956" spans="11:11" ht="409.6">
      <c r="K956" s="6"/>
    </row>
    <row r="957" spans="11:11" ht="409.6">
      <c r="K957" s="6"/>
    </row>
    <row r="958" spans="11:11" ht="409.6">
      <c r="K958" s="6"/>
    </row>
    <row r="959" spans="11:11" ht="409.6">
      <c r="K959" s="6"/>
    </row>
    <row r="960" spans="11:11" ht="409.6">
      <c r="K960" s="6"/>
    </row>
    <row r="961" spans="11:11" ht="409.6">
      <c r="K961" s="6"/>
    </row>
    <row r="962" spans="11:11" ht="409.6">
      <c r="K962" s="6"/>
    </row>
    <row r="963" spans="11:11" ht="409.6">
      <c r="K963" s="6"/>
    </row>
    <row r="964" spans="11:11" ht="409.6">
      <c r="K964" s="6"/>
    </row>
    <row r="965" spans="11:11" ht="409.6">
      <c r="K965" s="6"/>
    </row>
    <row r="966" spans="11:11" ht="409.6">
      <c r="K966" s="6"/>
    </row>
    <row r="967" spans="11:11" ht="409.6">
      <c r="K967" s="6"/>
    </row>
    <row r="968" spans="11:11" ht="409.6">
      <c r="K968" s="6"/>
    </row>
    <row r="969" spans="11:11" ht="409.6">
      <c r="K969" s="6"/>
    </row>
    <row r="970" spans="11:11" ht="409.6">
      <c r="K970" s="6"/>
    </row>
    <row r="971" spans="11:11" ht="409.6">
      <c r="K971" s="6"/>
    </row>
    <row r="972" spans="11:11" ht="409.6">
      <c r="K972" s="6"/>
    </row>
    <row r="973" spans="11:11" ht="409.6">
      <c r="K973" s="6"/>
    </row>
    <row r="974" spans="11:11" ht="409.6">
      <c r="K974" s="6"/>
    </row>
    <row r="975" spans="11:11" ht="409.6">
      <c r="K975" s="6"/>
    </row>
    <row r="976" spans="11:11" ht="409.6">
      <c r="K976" s="6"/>
    </row>
    <row r="977" spans="11:11" ht="409.6">
      <c r="K977" s="6"/>
    </row>
    <row r="978" spans="11:11" ht="409.6">
      <c r="K978" s="6"/>
    </row>
    <row r="979" spans="11:11" ht="409.6">
      <c r="K979" s="6"/>
    </row>
    <row r="980" spans="11:11" ht="409.6">
      <c r="K980" s="6"/>
    </row>
    <row r="981" spans="11:11" ht="409.6">
      <c r="K981" s="6"/>
    </row>
    <row r="982" spans="11:11" ht="409.6">
      <c r="K982" s="6"/>
    </row>
    <row r="983" spans="11:11" ht="409.6">
      <c r="K983" s="6"/>
    </row>
    <row r="984" spans="11:11" ht="409.6">
      <c r="K984" s="6"/>
    </row>
    <row r="985" spans="11:11" ht="409.6">
      <c r="K985" s="6"/>
    </row>
    <row r="986" spans="11:11" ht="409.6">
      <c r="K986" s="6"/>
    </row>
    <row r="987" spans="11:11" ht="409.6">
      <c r="K987" s="6"/>
    </row>
    <row r="988" spans="11:11" ht="409.6">
      <c r="K988" s="6"/>
    </row>
    <row r="989" spans="11:11" ht="409.6">
      <c r="K989" s="6"/>
    </row>
    <row r="990" spans="11:11" ht="409.6">
      <c r="K990" s="6"/>
    </row>
    <row r="991" spans="11:11" ht="409.6">
      <c r="K991" s="6"/>
    </row>
    <row r="992" spans="11:11" ht="409.6">
      <c r="K992" s="6"/>
    </row>
    <row r="993" spans="11:11" ht="409.6">
      <c r="K993" s="6"/>
    </row>
    <row r="994" spans="11:11" ht="409.6">
      <c r="K994" s="6"/>
    </row>
    <row r="995" spans="11:11" ht="409.6">
      <c r="K995" s="6"/>
    </row>
    <row r="996" spans="11:11" ht="409.6">
      <c r="K996" s="6"/>
    </row>
    <row r="997" spans="11:11" ht="409.6">
      <c r="K997" s="6"/>
    </row>
    <row r="998" spans="11:11" ht="409.6">
      <c r="K998" s="6"/>
    </row>
    <row r="999" spans="11:11" ht="409.6">
      <c r="K999" s="6"/>
    </row>
    <row r="1000" spans="11:11" ht="409.6">
      <c r="K1000" s="6"/>
    </row>
    <row r="1001" spans="11:11" ht="409.6">
      <c r="K1001" s="6"/>
    </row>
    <row r="1002" spans="11:11" ht="409.6">
      <c r="K1002" s="6"/>
    </row>
    <row r="1003" spans="11:11" ht="409.6">
      <c r="K1003" s="6"/>
    </row>
    <row r="1004" spans="11:11" ht="409.6">
      <c r="K1004" s="6"/>
    </row>
    <row r="1005" spans="11:11" ht="409.6">
      <c r="K1005" s="6"/>
    </row>
    <row r="1006" spans="11:11" ht="409.6">
      <c r="K1006" s="6"/>
    </row>
    <row r="1007" spans="11:11" ht="409.6">
      <c r="K1007" s="6"/>
    </row>
    <row r="1008" spans="11:11" ht="409.6">
      <c r="K1008" s="6"/>
    </row>
    <row r="1009" spans="11:11" ht="409.6">
      <c r="K1009" s="6"/>
    </row>
    <row r="1010" spans="11:11" ht="409.6">
      <c r="K1010" s="6"/>
    </row>
    <row r="1011" spans="11:11" ht="409.6">
      <c r="K1011" s="6"/>
    </row>
    <row r="1012" spans="11:11" ht="409.6">
      <c r="K1012" s="6"/>
    </row>
    <row r="1013" spans="11:11" ht="409.6">
      <c r="K1013" s="6"/>
    </row>
    <row r="1014" spans="11:11" ht="409.6">
      <c r="K1014" s="6"/>
    </row>
    <row r="1015" spans="11:11" ht="409.6">
      <c r="K1015" s="6"/>
    </row>
    <row r="1016" spans="11:11" ht="409.6">
      <c r="K1016" s="6"/>
    </row>
    <row r="1017" spans="11:11" ht="409.6">
      <c r="K1017" s="6"/>
    </row>
    <row r="1018" spans="11:11" ht="409.6">
      <c r="K1018" s="6"/>
    </row>
    <row r="1019" spans="11:11" ht="409.6">
      <c r="K1019" s="6"/>
    </row>
    <row r="1020" spans="11:11" ht="409.6">
      <c r="K1020" s="6"/>
    </row>
    <row r="1021" spans="11:11" ht="409.6">
      <c r="K1021" s="6"/>
    </row>
    <row r="1022" spans="11:11" ht="409.6">
      <c r="K1022" s="6"/>
    </row>
    <row r="1023" spans="11:11" ht="409.6">
      <c r="K1023" s="6"/>
    </row>
    <row r="1024" spans="11:11" ht="409.6">
      <c r="K1024" s="6"/>
    </row>
    <row r="1025" spans="11:11" ht="409.6">
      <c r="K1025" s="6"/>
    </row>
    <row r="1026" spans="11:11" ht="409.6">
      <c r="K1026" s="6"/>
    </row>
    <row r="1027" spans="11:11" ht="409.6">
      <c r="K1027" s="6"/>
    </row>
    <row r="1028" spans="11:11" ht="409.6">
      <c r="K1028" s="6"/>
    </row>
    <row r="1029" spans="11:11" ht="409.6">
      <c r="K1029" s="6"/>
    </row>
    <row r="1030" spans="11:11" ht="409.6">
      <c r="K1030" s="6"/>
    </row>
    <row r="1031" spans="11:11" ht="409.6">
      <c r="K1031" s="6"/>
    </row>
    <row r="1032" spans="11:11" ht="409.6">
      <c r="K1032" s="6"/>
    </row>
    <row r="1033" spans="11:11" ht="409.6">
      <c r="K1033" s="6"/>
    </row>
    <row r="1034" spans="11:11" ht="409.6">
      <c r="K1034" s="6"/>
    </row>
    <row r="1035" spans="11:11" ht="409.6">
      <c r="K1035" s="6"/>
    </row>
    <row r="1036" spans="11:11" ht="409.6">
      <c r="K1036" s="6"/>
    </row>
    <row r="1037" spans="11:11" ht="409.6">
      <c r="K1037" s="6"/>
    </row>
    <row r="1038" spans="11:11" ht="409.6">
      <c r="K1038" s="6"/>
    </row>
    <row r="1039" spans="11:11" ht="409.6">
      <c r="K1039" s="6"/>
    </row>
    <row r="1040" spans="11:11" ht="409.6">
      <c r="K1040" s="6"/>
    </row>
    <row r="1041" spans="11:11" ht="409.6">
      <c r="K1041" s="6"/>
    </row>
    <row r="1042" spans="11:11" ht="409.6">
      <c r="K1042" s="6"/>
    </row>
    <row r="1043" spans="11:11" ht="409.6">
      <c r="K1043" s="6"/>
    </row>
    <row r="1044" spans="11:11" ht="409.6">
      <c r="K1044" s="6"/>
    </row>
    <row r="1045" spans="11:11" ht="409.6">
      <c r="K1045" s="6"/>
    </row>
    <row r="1046" spans="11:11" ht="409.6">
      <c r="K1046" s="6"/>
    </row>
    <row r="1047" spans="11:11" ht="409.6">
      <c r="K1047" s="6"/>
    </row>
    <row r="1048" spans="11:11" ht="409.6">
      <c r="K1048" s="6"/>
    </row>
    <row r="1049" spans="11:11" ht="409.6">
      <c r="K1049" s="6"/>
    </row>
    <row r="1050" spans="11:11" ht="409.6">
      <c r="K1050" s="6"/>
    </row>
    <row r="1051" spans="11:11" ht="409.6">
      <c r="K1051" s="6"/>
    </row>
    <row r="1052" spans="11:11" ht="409.6">
      <c r="K1052" s="6"/>
    </row>
    <row r="1053" spans="11:11" ht="409.6">
      <c r="K1053" s="6"/>
    </row>
    <row r="1054" spans="11:11" ht="409.6">
      <c r="K1054" s="6"/>
    </row>
    <row r="1055" spans="11:11" ht="409.6">
      <c r="K1055" s="6"/>
    </row>
    <row r="1056" spans="11:11" ht="409.6">
      <c r="K1056" s="6"/>
    </row>
    <row r="1057" spans="11:11" ht="409.6">
      <c r="K1057" s="6"/>
    </row>
    <row r="1058" spans="11:11" ht="409.6">
      <c r="K1058" s="6"/>
    </row>
    <row r="1059" spans="11:11" ht="409.6">
      <c r="K1059" s="6"/>
    </row>
    <row r="1060" spans="11:11" ht="409.6">
      <c r="K1060" s="6"/>
    </row>
    <row r="1061" spans="11:11" ht="409.6">
      <c r="K1061" s="6"/>
    </row>
    <row r="1062" spans="11:11" ht="409.6">
      <c r="K1062" s="6"/>
    </row>
    <row r="1063" spans="11:11" ht="409.6">
      <c r="K1063" s="6"/>
    </row>
    <row r="1064" spans="11:11" ht="409.6">
      <c r="K1064" s="6"/>
    </row>
    <row r="1065" spans="11:11" ht="409.6">
      <c r="K1065" s="6"/>
    </row>
    <row r="1066" spans="11:11" ht="409.6">
      <c r="K1066" s="6"/>
    </row>
    <row r="1067" spans="11:11" ht="409.6">
      <c r="K1067" s="6"/>
    </row>
    <row r="1068" spans="11:11" ht="409.6">
      <c r="K1068" s="6"/>
    </row>
    <row r="1069" spans="11:11" ht="409.6">
      <c r="K1069" s="6"/>
    </row>
    <row r="1070" spans="11:11" ht="409.6">
      <c r="K1070" s="6"/>
    </row>
    <row r="1071" spans="11:11" ht="409.6">
      <c r="K1071" s="6"/>
    </row>
    <row r="1072" spans="11:11" ht="409.6">
      <c r="K1072" s="6"/>
    </row>
    <row r="1073" spans="11:11" ht="409.6">
      <c r="K1073" s="6"/>
    </row>
    <row r="1074" spans="11:11" ht="409.6">
      <c r="K1074" s="6"/>
    </row>
    <row r="1075" spans="11:11" ht="409.6">
      <c r="K1075" s="6"/>
    </row>
    <row r="1076" spans="11:11" ht="409.6">
      <c r="K1076" s="6"/>
    </row>
    <row r="1077" spans="11:11" ht="409.6">
      <c r="K1077" s="6"/>
    </row>
    <row r="1078" spans="11:11" ht="409.6">
      <c r="K1078" s="6"/>
    </row>
    <row r="1079" spans="11:11" ht="409.6">
      <c r="K1079" s="6"/>
    </row>
    <row r="1080" spans="11:11" ht="409.6">
      <c r="K1080" s="6"/>
    </row>
    <row r="1081" spans="11:11" ht="409.6">
      <c r="K1081" s="6"/>
    </row>
    <row r="1082" spans="11:11" ht="409.6">
      <c r="K1082" s="6"/>
    </row>
    <row r="1083" spans="11:11" ht="409.6">
      <c r="K1083" s="6"/>
    </row>
    <row r="1084" spans="11:11" ht="409.6">
      <c r="K1084" s="6"/>
    </row>
    <row r="1085" spans="11:11" ht="409.6">
      <c r="K1085" s="6"/>
    </row>
    <row r="1086" spans="11:11" ht="409.6">
      <c r="K1086" s="6"/>
    </row>
    <row r="1087" spans="11:11" ht="409.6">
      <c r="K1087" s="6"/>
    </row>
    <row r="1088" spans="11:11" ht="409.6">
      <c r="K1088" s="6"/>
    </row>
    <row r="1089" spans="11:11" ht="409.6">
      <c r="K1089" s="6"/>
    </row>
    <row r="1090" spans="11:11" ht="409.6">
      <c r="K1090" s="6"/>
    </row>
    <row r="1091" spans="11:11" ht="409.6">
      <c r="K1091" s="6"/>
    </row>
    <row r="1092" spans="11:11" ht="409.6">
      <c r="K1092" s="6"/>
    </row>
    <row r="1093" spans="11:11" ht="409.6">
      <c r="K1093" s="6"/>
    </row>
    <row r="1094" spans="11:11" ht="409.6">
      <c r="K1094" s="6"/>
    </row>
    <row r="1095" spans="11:11" ht="409.6">
      <c r="K1095" s="6"/>
    </row>
    <row r="1096" spans="11:11" ht="409.6">
      <c r="K1096" s="6"/>
    </row>
    <row r="1097" spans="11:11" ht="409.6">
      <c r="K1097" s="6"/>
    </row>
    <row r="1098" spans="11:11" ht="409.6">
      <c r="K1098" s="6"/>
    </row>
    <row r="1099" spans="11:11" ht="409.6">
      <c r="K1099" s="6"/>
    </row>
    <row r="1100" spans="11:11" ht="409.6">
      <c r="K1100" s="6"/>
    </row>
    <row r="1101" spans="11:11" ht="409.6">
      <c r="K1101" s="6"/>
    </row>
    <row r="1102" spans="11:11" ht="409.6">
      <c r="K1102" s="6"/>
    </row>
    <row r="1103" spans="11:11" ht="409.6">
      <c r="K1103" s="6"/>
    </row>
    <row r="1104" spans="11:11" ht="409.6">
      <c r="K1104" s="6"/>
    </row>
    <row r="1105" spans="11:11" ht="409.6">
      <c r="K1105" s="6"/>
    </row>
    <row r="1106" spans="11:11" ht="409.6">
      <c r="K1106" s="6"/>
    </row>
    <row r="1107" spans="11:11" ht="409.6">
      <c r="K1107" s="6"/>
    </row>
    <row r="1108" spans="11:11" ht="409.6">
      <c r="K1108" s="6"/>
    </row>
    <row r="1109" spans="11:11" ht="409.6">
      <c r="K1109" s="6"/>
    </row>
    <row r="1110" spans="11:11" ht="409.6">
      <c r="K1110" s="6"/>
    </row>
    <row r="1111" spans="11:11" ht="409.6">
      <c r="K1111" s="6"/>
    </row>
    <row r="1112" spans="11:11" ht="409.6">
      <c r="K1112" s="6"/>
    </row>
    <row r="1113" spans="11:11" ht="409.6">
      <c r="K1113" s="6"/>
    </row>
    <row r="1114" spans="11:11" ht="409.6">
      <c r="K1114" s="6"/>
    </row>
    <row r="1115" spans="11:11" ht="409.6">
      <c r="K1115" s="6"/>
    </row>
    <row r="1116" spans="11:11" ht="409.6">
      <c r="K1116" s="6"/>
    </row>
    <row r="1117" spans="11:11" ht="409.6">
      <c r="K1117" s="6"/>
    </row>
    <row r="1118" spans="11:11" ht="409.6">
      <c r="K1118" s="6"/>
    </row>
    <row r="1119" spans="11:11" ht="409.6">
      <c r="K1119" s="6"/>
    </row>
    <row r="1120" spans="11:11" ht="409.6">
      <c r="K1120" s="6"/>
    </row>
    <row r="1121" spans="11:11" ht="409.6">
      <c r="K1121" s="6"/>
    </row>
    <row r="1122" spans="11:11" ht="409.6">
      <c r="K1122" s="6"/>
    </row>
    <row r="1123" spans="11:11" ht="409.6">
      <c r="K1123" s="6"/>
    </row>
    <row r="1124" spans="11:11" ht="409.6">
      <c r="K1124" s="6"/>
    </row>
    <row r="1125" spans="11:11" ht="409.6">
      <c r="K1125" s="6"/>
    </row>
    <row r="1126" spans="11:11" ht="409.6">
      <c r="K1126" s="6"/>
    </row>
    <row r="1127" spans="11:11" ht="409.6">
      <c r="K1127" s="6"/>
    </row>
    <row r="1128" spans="11:11" ht="409.6">
      <c r="K1128" s="6"/>
    </row>
    <row r="1129" spans="11:11" ht="409.6">
      <c r="K1129" s="6"/>
    </row>
    <row r="1130" spans="11:11" ht="409.6">
      <c r="K1130" s="6"/>
    </row>
    <row r="1131" spans="11:11" ht="409.6">
      <c r="K1131" s="6"/>
    </row>
    <row r="1132" spans="11:11" ht="409.6">
      <c r="K1132" s="6"/>
    </row>
    <row r="1133" spans="11:11" ht="409.6">
      <c r="K1133" s="6"/>
    </row>
    <row r="1134" spans="11:11" ht="409.6">
      <c r="K1134" s="6"/>
    </row>
    <row r="1135" spans="11:11" ht="409.6">
      <c r="K1135" s="6"/>
    </row>
    <row r="1136" spans="11:11" ht="409.6">
      <c r="K1136" s="6"/>
    </row>
    <row r="1137" spans="11:11" ht="409.6">
      <c r="K1137" s="6"/>
    </row>
    <row r="1138" spans="11:11" ht="409.6">
      <c r="K1138" s="6"/>
    </row>
    <row r="1139" spans="11:11" ht="409.6">
      <c r="K1139" s="6"/>
    </row>
    <row r="1140" spans="11:11" ht="409.6">
      <c r="K1140" s="6"/>
    </row>
    <row r="1141" spans="11:11" ht="409.6">
      <c r="K1141" s="6"/>
    </row>
    <row r="1142" spans="11:11" ht="409.6">
      <c r="K1142" s="6"/>
    </row>
    <row r="1143" spans="11:11" ht="409.6">
      <c r="K1143" s="6"/>
    </row>
    <row r="1144" spans="11:11" ht="409.6">
      <c r="K1144" s="6"/>
    </row>
    <row r="1145" spans="11:11" ht="409.6">
      <c r="K1145" s="6"/>
    </row>
    <row r="1146" spans="11:11" ht="409.6">
      <c r="K1146" s="6"/>
    </row>
    <row r="1147" spans="11:11" ht="409.6">
      <c r="K1147" s="6"/>
    </row>
    <row r="1148" spans="11:11" ht="409.6">
      <c r="K1148" s="6"/>
    </row>
    <row r="1149" spans="11:11" ht="409.6">
      <c r="K1149" s="6"/>
    </row>
    <row r="1150" spans="11:11" ht="409.6">
      <c r="K1150" s="6"/>
    </row>
    <row r="1151" spans="11:11" ht="409.6">
      <c r="K1151" s="6"/>
    </row>
    <row r="1152" spans="11:11" ht="409.6">
      <c r="K1152" s="6"/>
    </row>
    <row r="1153" spans="11:11" ht="409.6">
      <c r="K1153" s="6"/>
    </row>
    <row r="1154" spans="11:11" ht="409.6">
      <c r="K1154" s="6"/>
    </row>
    <row r="1155" spans="11:11" ht="409.6">
      <c r="K1155" s="6"/>
    </row>
    <row r="1156" spans="11:11" ht="409.6">
      <c r="K1156" s="6"/>
    </row>
    <row r="1157" spans="11:11" ht="409.6">
      <c r="K1157" s="6"/>
    </row>
    <row r="1158" spans="11:11" ht="409.6">
      <c r="K1158" s="6"/>
    </row>
    <row r="1159" spans="11:11" ht="409.6">
      <c r="K1159" s="6"/>
    </row>
    <row r="1160" spans="11:11" ht="409.6">
      <c r="K1160" s="6"/>
    </row>
    <row r="1161" spans="11:11" ht="409.6">
      <c r="K1161" s="6"/>
    </row>
    <row r="1162" spans="11:11" ht="409.6">
      <c r="K1162" s="6"/>
    </row>
    <row r="1163" spans="11:11" ht="409.6">
      <c r="K1163" s="6"/>
    </row>
    <row r="1164" spans="11:11" ht="409.6">
      <c r="K1164" s="6"/>
    </row>
    <row r="1165" spans="11:11" ht="409.6">
      <c r="K1165" s="6"/>
    </row>
    <row r="1166" spans="11:11" ht="409.6">
      <c r="K1166" s="6"/>
    </row>
    <row r="1167" spans="11:11" ht="409.6">
      <c r="K1167" s="6"/>
    </row>
    <row r="1168" spans="11:11" ht="409.6">
      <c r="K1168" s="6"/>
    </row>
    <row r="1169" spans="11:11" ht="409.6">
      <c r="K1169" s="6"/>
    </row>
    <row r="1170" spans="11:11" ht="409.6">
      <c r="K1170" s="6"/>
    </row>
    <row r="1171" spans="11:11" ht="409.6">
      <c r="K1171" s="6"/>
    </row>
    <row r="1172" spans="11:11" ht="409.6">
      <c r="K1172" s="6"/>
    </row>
    <row r="1173" spans="11:11" ht="409.6">
      <c r="K1173" s="6"/>
    </row>
    <row r="1174" spans="11:11" ht="409.6">
      <c r="K1174" s="6"/>
    </row>
    <row r="1175" spans="11:11" ht="409.6">
      <c r="K1175" s="6"/>
    </row>
    <row r="1176" spans="11:11" ht="409.6">
      <c r="K1176" s="6"/>
    </row>
    <row r="1177" spans="11:11" ht="409.6">
      <c r="K1177" s="6"/>
    </row>
    <row r="1178" spans="11:11" ht="409.6">
      <c r="K1178" s="6"/>
    </row>
    <row r="1179" spans="11:11" ht="409.6">
      <c r="K1179" s="6"/>
    </row>
    <row r="1180" spans="11:11" ht="409.6">
      <c r="K1180" s="6"/>
    </row>
    <row r="1181" spans="11:11" ht="409.6">
      <c r="K1181" s="6"/>
    </row>
    <row r="1182" spans="11:11" ht="409.6">
      <c r="K1182" s="6"/>
    </row>
    <row r="1183" spans="11:11" ht="409.6">
      <c r="K1183" s="6"/>
    </row>
    <row r="1184" spans="11:11" ht="409.6">
      <c r="K1184" s="6"/>
    </row>
    <row r="1185" spans="11:11" ht="409.6">
      <c r="K1185" s="6"/>
    </row>
    <row r="1186" spans="11:11" ht="409.6">
      <c r="K1186" s="6"/>
    </row>
    <row r="1187" spans="11:11" ht="409.6">
      <c r="K1187" s="6"/>
    </row>
    <row r="1188" spans="11:11" ht="409.6">
      <c r="K1188" s="6"/>
    </row>
    <row r="1189" spans="11:11" ht="409.6">
      <c r="K1189" s="6"/>
    </row>
    <row r="1190" spans="11:11" ht="409.6">
      <c r="K1190" s="6"/>
    </row>
    <row r="1191" spans="11:11" ht="409.6">
      <c r="K1191" s="6"/>
    </row>
    <row r="1192" spans="11:11" ht="409.6">
      <c r="K1192" s="6"/>
    </row>
    <row r="1193" spans="11:11" ht="409.6">
      <c r="K1193" s="6"/>
    </row>
    <row r="1194" spans="11:11" ht="409.6">
      <c r="K1194" s="6"/>
    </row>
    <row r="1195" spans="11:11" ht="409.6">
      <c r="K1195" s="6"/>
    </row>
    <row r="1196" spans="11:11" ht="409.6">
      <c r="K1196" s="6"/>
    </row>
    <row r="1197" spans="11:11" ht="409.6">
      <c r="K1197" s="6"/>
    </row>
    <row r="1198" spans="11:11" ht="409.6">
      <c r="K1198" s="6"/>
    </row>
    <row r="1199" spans="11:11" ht="409.6">
      <c r="K1199" s="6"/>
    </row>
    <row r="1200" spans="11:11" ht="409.6">
      <c r="K1200" s="6"/>
    </row>
    <row r="1201" spans="11:11" ht="409.6">
      <c r="K1201" s="6"/>
    </row>
    <row r="1202" spans="11:11" ht="409.6">
      <c r="K1202" s="6"/>
    </row>
    <row r="1203" spans="11:11" ht="409.6">
      <c r="K1203" s="6"/>
    </row>
    <row r="1204" spans="11:11" ht="409.6">
      <c r="K1204" s="6"/>
    </row>
    <row r="1205" spans="11:11" ht="409.6">
      <c r="K1205" s="6"/>
    </row>
    <row r="1206" spans="11:11" ht="409.6">
      <c r="K1206" s="6"/>
    </row>
    <row r="1207" spans="11:11" ht="409.6">
      <c r="K1207" s="6"/>
    </row>
    <row r="1208" spans="11:11" ht="409.6">
      <c r="K1208" s="6"/>
    </row>
    <row r="1209" spans="11:11" ht="409.6">
      <c r="K1209" s="6"/>
    </row>
    <row r="1210" spans="11:11" ht="409.6">
      <c r="K1210" s="6"/>
    </row>
    <row r="1211" spans="11:11" ht="409.6">
      <c r="K1211" s="6"/>
    </row>
    <row r="1212" spans="11:11" ht="409.6">
      <c r="K1212" s="6"/>
    </row>
    <row r="1213" spans="11:11" ht="409.6">
      <c r="K1213" s="6"/>
    </row>
    <row r="1214" spans="11:11" ht="409.6">
      <c r="K1214" s="6"/>
    </row>
    <row r="1215" spans="11:11" ht="409.6">
      <c r="K1215" s="6"/>
    </row>
    <row r="1216" spans="11:11" ht="409.6">
      <c r="K1216" s="6"/>
    </row>
    <row r="1217" spans="11:11" ht="409.6">
      <c r="K1217" s="6"/>
    </row>
    <row r="1218" spans="11:11" ht="409.6">
      <c r="K1218" s="6"/>
    </row>
    <row r="1219" spans="11:11" ht="409.6">
      <c r="K1219" s="6"/>
    </row>
    <row r="1220" spans="11:11" ht="409.6">
      <c r="K1220" s="6"/>
    </row>
    <row r="1221" spans="11:11" ht="409.6">
      <c r="K1221" s="6"/>
    </row>
    <row r="1222" spans="11:11" ht="409.6">
      <c r="K1222" s="6"/>
    </row>
    <row r="1223" spans="11:11" ht="409.6">
      <c r="K1223" s="6"/>
    </row>
    <row r="1224" spans="11:11" ht="409.6">
      <c r="K1224" s="6"/>
    </row>
    <row r="1225" spans="11:11" ht="409.6">
      <c r="K1225" s="6"/>
    </row>
    <row r="1226" spans="11:11" ht="409.6">
      <c r="K1226" s="6"/>
    </row>
    <row r="1227" spans="11:11" ht="409.6">
      <c r="K1227" s="6"/>
    </row>
    <row r="1228" spans="11:11" ht="409.6">
      <c r="K1228" s="6"/>
    </row>
    <row r="1229" spans="11:11" ht="409.6">
      <c r="K1229" s="6"/>
    </row>
    <row r="1230" spans="11:11" ht="409.6">
      <c r="K1230" s="6"/>
    </row>
    <row r="1231" spans="11:11" ht="409.6">
      <c r="K1231" s="6"/>
    </row>
    <row r="1232" spans="11:11" ht="409.6">
      <c r="K1232" s="6"/>
    </row>
    <row r="1233" spans="11:11" ht="409.6">
      <c r="K1233" s="6"/>
    </row>
    <row r="1234" spans="11:11" ht="409.6">
      <c r="K1234" s="6"/>
    </row>
    <row r="1235" spans="11:11" ht="409.6">
      <c r="K1235" s="6"/>
    </row>
    <row r="1236" spans="11:11" ht="409.6">
      <c r="K1236" s="6"/>
    </row>
    <row r="1237" spans="11:11" ht="409.6">
      <c r="K1237" s="6"/>
    </row>
    <row r="1238" spans="11:11" ht="409.6">
      <c r="K1238" s="6"/>
    </row>
    <row r="1239" spans="11:11" ht="409.6">
      <c r="K1239" s="6"/>
    </row>
  </sheetData>
  <pageMargins left="0" right="0" top="0" bottom="0" header="0.51180555555555496" footer="0.51180555555555496"/>
  <pageSetup paperSize="9" firstPageNumber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30"/>
  <sheetViews>
    <sheetView zoomScaleNormal="100" workbookViewId="0">
      <selection activeCell="J341" sqref="J341"/>
    </sheetView>
  </sheetViews>
  <sheetFormatPr defaultRowHeight="15"/>
  <cols>
    <col min="1" max="1" width="0.7109375" customWidth="1"/>
    <col min="2" max="2" width="6.140625" customWidth="1"/>
    <col min="3" max="3" width="20" style="89" customWidth="1"/>
    <col min="4" max="4" width="6.28515625" customWidth="1"/>
    <col min="5" max="5" width="10.5703125" customWidth="1"/>
    <col min="6" max="6" width="6" customWidth="1"/>
    <col min="7" max="7" width="5.85546875" customWidth="1"/>
    <col min="8" max="8" width="9.85546875" customWidth="1"/>
    <col min="9" max="9" width="6.140625" customWidth="1"/>
    <col min="10" max="10" width="6.28515625" customWidth="1"/>
    <col min="11" max="11" width="9.5703125" customWidth="1"/>
    <col min="12" max="12" width="6.28515625" customWidth="1"/>
    <col min="13" max="13" width="6" customWidth="1"/>
    <col min="14" max="14" width="2.28515625" customWidth="1"/>
    <col min="15" max="15" width="13.5703125" customWidth="1"/>
    <col min="16" max="16" width="6.28515625" customWidth="1"/>
    <col min="17" max="17" width="6.140625" customWidth="1"/>
    <col min="18" max="18" width="6.28515625" customWidth="1"/>
    <col min="19" max="19" width="5.85546875" customWidth="1"/>
    <col min="20" max="20" width="7.28515625" customWidth="1"/>
    <col min="21" max="21" width="6.7109375" customWidth="1"/>
    <col min="22" max="22" width="8" customWidth="1"/>
    <col min="23" max="23" width="8.28515625" customWidth="1"/>
    <col min="24" max="24" width="6.5703125" customWidth="1"/>
    <col min="25" max="25" width="7.28515625" customWidth="1"/>
    <col min="26" max="26" width="7.7109375" customWidth="1"/>
    <col min="27" max="27" width="8.28515625" customWidth="1"/>
    <col min="28" max="28" width="11.85546875" customWidth="1"/>
    <col min="29" max="30" width="6.42578125" customWidth="1"/>
    <col min="31" max="31" width="7" customWidth="1"/>
    <col min="32" max="33" width="6.140625" customWidth="1"/>
    <col min="34" max="34" width="6.5703125" customWidth="1"/>
    <col min="35" max="35" width="7" customWidth="1"/>
    <col min="36" max="36" width="7.140625" customWidth="1"/>
    <col min="37" max="37" width="6.42578125" customWidth="1"/>
    <col min="38" max="38" width="8.85546875" customWidth="1"/>
    <col min="39" max="39" width="8" customWidth="1"/>
    <col min="40" max="40" width="8.140625" customWidth="1"/>
    <col min="41" max="41" width="7.85546875" customWidth="1"/>
  </cols>
  <sheetData>
    <row r="1" spans="2:47" ht="12" customHeight="1">
      <c r="N1" s="110"/>
      <c r="AM1" s="11"/>
      <c r="AN1" s="11"/>
      <c r="AO1" s="11"/>
      <c r="AP1" s="11"/>
      <c r="AQ1" s="11"/>
      <c r="AR1" s="11"/>
      <c r="AS1" s="11"/>
      <c r="AT1" s="11"/>
      <c r="AU1" s="11"/>
    </row>
    <row r="2" spans="2:47" ht="14.25" customHeight="1">
      <c r="B2" s="110"/>
      <c r="C2" s="1511" t="s">
        <v>300</v>
      </c>
      <c r="D2" s="110"/>
      <c r="E2" s="110"/>
      <c r="F2" s="110"/>
      <c r="G2" s="1407"/>
      <c r="H2" s="1407"/>
      <c r="I2" s="1407"/>
      <c r="J2" s="110"/>
      <c r="K2" s="110"/>
      <c r="L2" s="1407"/>
      <c r="M2" s="110"/>
      <c r="N2" s="110"/>
      <c r="O2" s="2561" t="s">
        <v>748</v>
      </c>
      <c r="S2" s="1625" t="s">
        <v>163</v>
      </c>
      <c r="AQ2" s="11"/>
      <c r="AR2" s="11"/>
      <c r="AS2" s="11"/>
      <c r="AT2" s="11"/>
      <c r="AU2" s="11"/>
    </row>
    <row r="3" spans="2:47" ht="16.5" thickBot="1">
      <c r="B3" s="110"/>
      <c r="C3" s="110"/>
      <c r="D3" s="1621" t="s">
        <v>327</v>
      </c>
      <c r="E3" s="110"/>
      <c r="F3" s="1622"/>
      <c r="G3" s="110"/>
      <c r="H3" s="110"/>
      <c r="I3" s="110"/>
      <c r="J3" s="110"/>
      <c r="K3" s="1623" t="s">
        <v>134</v>
      </c>
      <c r="L3" s="110"/>
      <c r="M3" s="110"/>
      <c r="N3" s="110"/>
      <c r="O3" s="2303" t="s">
        <v>689</v>
      </c>
      <c r="R3" s="705" t="s">
        <v>690</v>
      </c>
      <c r="V3" t="s">
        <v>691</v>
      </c>
      <c r="AQ3" s="11"/>
      <c r="AR3" s="11"/>
      <c r="AS3" s="11"/>
      <c r="AT3" s="11"/>
      <c r="AU3" s="11"/>
    </row>
    <row r="4" spans="2:47" ht="13.5" customHeight="1" thickBot="1">
      <c r="B4" s="1407" t="s">
        <v>474</v>
      </c>
      <c r="C4" s="1407"/>
      <c r="D4" s="1624"/>
      <c r="E4" s="110"/>
      <c r="F4" s="1625" t="s">
        <v>163</v>
      </c>
      <c r="G4" s="110"/>
      <c r="H4" s="110"/>
      <c r="I4" s="2561" t="s">
        <v>748</v>
      </c>
      <c r="J4" s="110"/>
      <c r="K4" s="1626"/>
      <c r="L4" s="110"/>
      <c r="M4" s="110"/>
      <c r="N4" s="110"/>
      <c r="O4" s="2" t="s">
        <v>693</v>
      </c>
      <c r="Q4" s="2304"/>
      <c r="R4" s="2304"/>
      <c r="S4" s="211" t="s">
        <v>692</v>
      </c>
      <c r="T4" s="2304"/>
      <c r="U4" s="2304"/>
      <c r="V4" s="2304"/>
      <c r="Z4" s="327" t="s">
        <v>681</v>
      </c>
      <c r="AA4" s="2305"/>
      <c r="AM4" s="327" t="s">
        <v>681</v>
      </c>
      <c r="AN4" s="2264"/>
      <c r="AQ4" s="11"/>
      <c r="AR4" s="11"/>
      <c r="AS4" s="11"/>
      <c r="AT4" s="11"/>
      <c r="AU4" s="11"/>
    </row>
    <row r="5" spans="2:47" ht="13.5" customHeight="1" thickBot="1">
      <c r="B5" s="423" t="s">
        <v>2</v>
      </c>
      <c r="C5" s="424" t="s">
        <v>3</v>
      </c>
      <c r="D5" s="425" t="s">
        <v>4</v>
      </c>
      <c r="E5" s="825" t="s">
        <v>59</v>
      </c>
      <c r="F5" s="134"/>
      <c r="G5" s="134"/>
      <c r="H5" s="134"/>
      <c r="I5" s="134"/>
      <c r="J5" s="134"/>
      <c r="K5" s="134"/>
      <c r="L5" s="134"/>
      <c r="M5" s="282"/>
      <c r="N5" s="110"/>
      <c r="O5" s="327" t="s">
        <v>135</v>
      </c>
      <c r="P5" s="2265" t="s">
        <v>682</v>
      </c>
      <c r="Q5" s="2266"/>
      <c r="R5" s="2265" t="s">
        <v>683</v>
      </c>
      <c r="S5" s="2266"/>
      <c r="T5" s="2265" t="s">
        <v>688</v>
      </c>
      <c r="U5" s="2266"/>
      <c r="V5" s="2265" t="s">
        <v>685</v>
      </c>
      <c r="W5" s="2266"/>
      <c r="X5" s="2265" t="s">
        <v>686</v>
      </c>
      <c r="Y5" s="2266"/>
      <c r="Z5" s="2267" t="s">
        <v>586</v>
      </c>
      <c r="AA5" s="76"/>
      <c r="AB5" s="2356" t="s">
        <v>110</v>
      </c>
      <c r="AC5" s="2355" t="s">
        <v>682</v>
      </c>
      <c r="AD5" s="2266"/>
      <c r="AE5" s="2265" t="s">
        <v>683</v>
      </c>
      <c r="AF5" s="2266"/>
      <c r="AG5" s="2265" t="s">
        <v>684</v>
      </c>
      <c r="AH5" s="2266"/>
      <c r="AI5" s="2265" t="s">
        <v>685</v>
      </c>
      <c r="AJ5" s="2266"/>
      <c r="AK5" s="2265" t="s">
        <v>686</v>
      </c>
      <c r="AL5" s="2266"/>
      <c r="AM5" s="2267" t="s">
        <v>586</v>
      </c>
      <c r="AN5" s="61"/>
      <c r="AQ5" s="11"/>
      <c r="AR5" s="11"/>
      <c r="AS5" s="11"/>
      <c r="AT5" s="11"/>
      <c r="AU5" s="11"/>
    </row>
    <row r="6" spans="2:47" ht="13.5" customHeight="1" thickBot="1">
      <c r="B6" s="426" t="s">
        <v>5</v>
      </c>
      <c r="C6" s="127"/>
      <c r="D6" s="427" t="s">
        <v>61</v>
      </c>
      <c r="E6" s="1385"/>
      <c r="F6" s="1430"/>
      <c r="G6" s="1430"/>
      <c r="H6" s="1430"/>
      <c r="I6" s="1430"/>
      <c r="J6" s="1430"/>
      <c r="K6" s="1430"/>
      <c r="L6" s="1430"/>
      <c r="M6" s="1431"/>
      <c r="N6" s="110"/>
      <c r="O6" s="2299" t="s">
        <v>469</v>
      </c>
      <c r="P6" s="2300" t="s">
        <v>111</v>
      </c>
      <c r="Q6" s="2301" t="s">
        <v>112</v>
      </c>
      <c r="R6" s="2300" t="s">
        <v>111</v>
      </c>
      <c r="S6" s="2301" t="s">
        <v>112</v>
      </c>
      <c r="T6" s="2300" t="s">
        <v>111</v>
      </c>
      <c r="U6" s="2301" t="s">
        <v>112</v>
      </c>
      <c r="V6" s="2300" t="s">
        <v>111</v>
      </c>
      <c r="W6" s="2302" t="s">
        <v>112</v>
      </c>
      <c r="X6" s="2300" t="s">
        <v>111</v>
      </c>
      <c r="Y6" s="2301" t="s">
        <v>112</v>
      </c>
      <c r="Z6" s="2306" t="s">
        <v>111</v>
      </c>
      <c r="AA6" s="2307" t="s">
        <v>112</v>
      </c>
      <c r="AB6" s="91" t="s">
        <v>57</v>
      </c>
      <c r="AC6" s="2263" t="s">
        <v>111</v>
      </c>
      <c r="AD6" s="2268" t="s">
        <v>112</v>
      </c>
      <c r="AE6" s="2263" t="s">
        <v>111</v>
      </c>
      <c r="AF6" s="2268" t="s">
        <v>112</v>
      </c>
      <c r="AG6" s="2263" t="s">
        <v>111</v>
      </c>
      <c r="AH6" s="2268" t="s">
        <v>112</v>
      </c>
      <c r="AI6" s="2263" t="s">
        <v>111</v>
      </c>
      <c r="AJ6" s="2268" t="s">
        <v>112</v>
      </c>
      <c r="AK6" s="2263" t="s">
        <v>111</v>
      </c>
      <c r="AL6" s="2268" t="s">
        <v>112</v>
      </c>
      <c r="AM6" s="2269" t="s">
        <v>111</v>
      </c>
      <c r="AN6" s="2270" t="s">
        <v>112</v>
      </c>
      <c r="AQ6" s="11"/>
      <c r="AR6" s="11"/>
      <c r="AS6" s="11"/>
      <c r="AT6" s="11"/>
      <c r="AU6" s="11"/>
    </row>
    <row r="7" spans="2:47" ht="15.75" thickBot="1">
      <c r="B7" s="1627" t="s">
        <v>135</v>
      </c>
      <c r="C7" s="1628"/>
      <c r="D7" s="913"/>
      <c r="E7" s="1628" t="s">
        <v>360</v>
      </c>
      <c r="F7" s="1629"/>
      <c r="G7" s="1630"/>
      <c r="H7" s="1606" t="s">
        <v>136</v>
      </c>
      <c r="I7" s="146"/>
      <c r="J7" s="133"/>
      <c r="K7" s="1465" t="s">
        <v>727</v>
      </c>
      <c r="L7" s="146"/>
      <c r="M7" s="133"/>
      <c r="N7" s="110"/>
      <c r="O7" s="829" t="s">
        <v>153</v>
      </c>
      <c r="P7" s="2294">
        <f>D14</f>
        <v>40</v>
      </c>
      <c r="Q7" s="2213">
        <f>D14</f>
        <v>40</v>
      </c>
      <c r="R7" s="2294">
        <f>D29</f>
        <v>40</v>
      </c>
      <c r="S7" s="2213">
        <f>D29</f>
        <v>40</v>
      </c>
      <c r="T7" s="2294"/>
      <c r="U7" s="2213"/>
      <c r="V7" s="2274">
        <f t="shared" ref="V7:Y10" si="0">P7+R7</f>
        <v>80</v>
      </c>
      <c r="W7" s="2214">
        <f t="shared" si="0"/>
        <v>80</v>
      </c>
      <c r="X7" s="2273">
        <f t="shared" si="0"/>
        <v>40</v>
      </c>
      <c r="Y7" s="2209">
        <f t="shared" si="0"/>
        <v>40</v>
      </c>
      <c r="Z7" s="2372">
        <f t="shared" ref="Z7:AA13" si="1">P7+R7+T7</f>
        <v>80</v>
      </c>
      <c r="AA7" s="844">
        <f t="shared" si="1"/>
        <v>80</v>
      </c>
      <c r="AB7" s="221" t="s">
        <v>148</v>
      </c>
      <c r="AC7" s="2273"/>
      <c r="AD7" s="2244"/>
      <c r="AE7" s="2273">
        <f>L22</f>
        <v>12.5</v>
      </c>
      <c r="AF7" s="2241">
        <f>M22</f>
        <v>11.1</v>
      </c>
      <c r="AG7" s="2273"/>
      <c r="AH7" s="2242"/>
      <c r="AI7" s="2274">
        <f t="shared" ref="AI7:AI21" si="2">AC7+AE7</f>
        <v>12.5</v>
      </c>
      <c r="AJ7" s="2214">
        <f t="shared" ref="AJ7:AJ21" si="3">AD7+AF7</f>
        <v>11.1</v>
      </c>
      <c r="AK7" s="2271">
        <f t="shared" ref="AK7:AK21" si="4">AE7+AG7</f>
        <v>12.5</v>
      </c>
      <c r="AL7" s="2243">
        <f t="shared" ref="AL7:AL21" si="5">AF7+AH7</f>
        <v>11.1</v>
      </c>
      <c r="AM7" s="2286">
        <f t="shared" ref="AM7:AM22" si="6">AC7+AE7+AG7</f>
        <v>12.5</v>
      </c>
      <c r="AN7" s="841">
        <f t="shared" ref="AN7:AN22" si="7">AD7+AF7+AH7</f>
        <v>11.1</v>
      </c>
      <c r="AQ7" s="11"/>
      <c r="AR7" s="11"/>
      <c r="AS7" s="11"/>
      <c r="AT7" s="11"/>
      <c r="AU7" s="11"/>
    </row>
    <row r="8" spans="2:47" ht="15.75" thickBot="1">
      <c r="B8" s="931"/>
      <c r="C8" s="1631" t="s">
        <v>183</v>
      </c>
      <c r="D8" s="1632"/>
      <c r="E8" s="1633" t="s">
        <v>315</v>
      </c>
      <c r="F8" s="1634"/>
      <c r="G8" s="1635"/>
      <c r="H8" s="1607" t="s">
        <v>110</v>
      </c>
      <c r="I8" s="1413" t="s">
        <v>111</v>
      </c>
      <c r="J8" s="1608" t="s">
        <v>112</v>
      </c>
      <c r="K8" s="428" t="s">
        <v>110</v>
      </c>
      <c r="L8" s="192" t="s">
        <v>111</v>
      </c>
      <c r="M8" s="193" t="s">
        <v>112</v>
      </c>
      <c r="N8" s="110"/>
      <c r="O8" s="829" t="s">
        <v>152</v>
      </c>
      <c r="P8" s="2295">
        <f>D13</f>
        <v>40</v>
      </c>
      <c r="Q8" s="2215">
        <f>D13</f>
        <v>40</v>
      </c>
      <c r="R8" s="2295">
        <f>D28</f>
        <v>70</v>
      </c>
      <c r="S8" s="2215">
        <f>D28</f>
        <v>70</v>
      </c>
      <c r="T8" s="2295">
        <f>I37</f>
        <v>35</v>
      </c>
      <c r="U8" s="2215">
        <f>J37</f>
        <v>35</v>
      </c>
      <c r="V8" s="2274">
        <f t="shared" si="0"/>
        <v>110</v>
      </c>
      <c r="W8" s="2214">
        <f t="shared" si="0"/>
        <v>110</v>
      </c>
      <c r="X8" s="2273">
        <f t="shared" si="0"/>
        <v>105</v>
      </c>
      <c r="Y8" s="2209">
        <f t="shared" si="0"/>
        <v>105</v>
      </c>
      <c r="Z8" s="2372">
        <f t="shared" si="1"/>
        <v>145</v>
      </c>
      <c r="AA8" s="844">
        <f t="shared" si="1"/>
        <v>145</v>
      </c>
      <c r="AB8" s="221" t="s">
        <v>60</v>
      </c>
      <c r="AC8" s="2273"/>
      <c r="AD8" s="2245"/>
      <c r="AE8" s="2273"/>
      <c r="AF8" s="2241"/>
      <c r="AG8" s="2273"/>
      <c r="AH8" s="2242"/>
      <c r="AI8" s="2274">
        <f t="shared" si="2"/>
        <v>0</v>
      </c>
      <c r="AJ8" s="2214">
        <f t="shared" si="3"/>
        <v>0</v>
      </c>
      <c r="AK8" s="2271">
        <f t="shared" si="4"/>
        <v>0</v>
      </c>
      <c r="AL8" s="2243">
        <f t="shared" si="5"/>
        <v>0</v>
      </c>
      <c r="AM8" s="2286">
        <f t="shared" si="6"/>
        <v>0</v>
      </c>
      <c r="AN8" s="841">
        <f t="shared" si="7"/>
        <v>0</v>
      </c>
      <c r="AQ8" s="11"/>
      <c r="AR8" s="11"/>
      <c r="AS8" s="11"/>
      <c r="AT8" s="11"/>
      <c r="AU8" s="11"/>
    </row>
    <row r="9" spans="2:47" ht="15.75" customHeight="1" thickBot="1">
      <c r="B9" s="2572" t="s">
        <v>751</v>
      </c>
      <c r="C9" s="312" t="s">
        <v>360</v>
      </c>
      <c r="D9" s="206">
        <v>240</v>
      </c>
      <c r="E9" s="264" t="s">
        <v>110</v>
      </c>
      <c r="F9" s="1451" t="s">
        <v>111</v>
      </c>
      <c r="G9" s="243" t="s">
        <v>112</v>
      </c>
      <c r="H9" s="155" t="s">
        <v>98</v>
      </c>
      <c r="I9" s="1421">
        <v>1</v>
      </c>
      <c r="J9" s="1609">
        <v>1</v>
      </c>
      <c r="K9" s="1468" t="s">
        <v>305</v>
      </c>
      <c r="L9" s="1636">
        <v>119.175</v>
      </c>
      <c r="M9" s="1469">
        <v>105</v>
      </c>
      <c r="N9" s="110"/>
      <c r="O9" s="94" t="s">
        <v>84</v>
      </c>
      <c r="P9" s="2295"/>
      <c r="Q9" s="2216"/>
      <c r="R9" s="2295">
        <f>I22</f>
        <v>2.0699999999999998</v>
      </c>
      <c r="S9" s="2217">
        <f>J22</f>
        <v>2.0699999999999998</v>
      </c>
      <c r="T9" s="2295"/>
      <c r="U9" s="2216"/>
      <c r="V9" s="2274">
        <f t="shared" si="0"/>
        <v>2.0699999999999998</v>
      </c>
      <c r="W9" s="2214">
        <f t="shared" si="0"/>
        <v>2.0699999999999998</v>
      </c>
      <c r="X9" s="2273">
        <f t="shared" si="0"/>
        <v>2.0699999999999998</v>
      </c>
      <c r="Y9" s="2209">
        <f t="shared" si="0"/>
        <v>2.0699999999999998</v>
      </c>
      <c r="Z9" s="2372">
        <f t="shared" si="1"/>
        <v>2.0699999999999998</v>
      </c>
      <c r="AA9" s="844">
        <f t="shared" si="1"/>
        <v>2.0699999999999998</v>
      </c>
      <c r="AB9" s="157" t="s">
        <v>760</v>
      </c>
      <c r="AC9" s="2273"/>
      <c r="AD9" s="2246"/>
      <c r="AE9" s="2273">
        <f>I31</f>
        <v>60</v>
      </c>
      <c r="AF9" s="2241">
        <f>J31</f>
        <v>60</v>
      </c>
      <c r="AG9" s="2273"/>
      <c r="AH9" s="2242"/>
      <c r="AI9" s="2274">
        <f t="shared" si="2"/>
        <v>60</v>
      </c>
      <c r="AJ9" s="2214">
        <f t="shared" si="3"/>
        <v>60</v>
      </c>
      <c r="AK9" s="2271">
        <f t="shared" si="4"/>
        <v>60</v>
      </c>
      <c r="AL9" s="2243">
        <f t="shared" si="5"/>
        <v>60</v>
      </c>
      <c r="AM9" s="2286">
        <f t="shared" si="6"/>
        <v>60</v>
      </c>
      <c r="AN9" s="841">
        <f t="shared" si="7"/>
        <v>60</v>
      </c>
      <c r="AQ9" s="11"/>
      <c r="AR9" s="11"/>
      <c r="AS9" s="11"/>
      <c r="AT9" s="11"/>
      <c r="AU9" s="11"/>
    </row>
    <row r="10" spans="2:47" ht="13.5" customHeight="1">
      <c r="B10" s="1967" t="s">
        <v>752</v>
      </c>
      <c r="C10" s="2573" t="s">
        <v>315</v>
      </c>
      <c r="D10" s="429"/>
      <c r="E10" s="1637" t="s">
        <v>212</v>
      </c>
      <c r="F10" s="1638">
        <v>35.299999999999997</v>
      </c>
      <c r="G10" s="1639">
        <v>35.299999999999997</v>
      </c>
      <c r="H10" s="303" t="s">
        <v>86</v>
      </c>
      <c r="I10" s="1470">
        <v>66</v>
      </c>
      <c r="J10" s="920"/>
      <c r="K10" s="931"/>
      <c r="L10" s="1640"/>
      <c r="M10" s="1632"/>
      <c r="N10" s="110"/>
      <c r="O10" s="95" t="s">
        <v>154</v>
      </c>
      <c r="P10" s="2296">
        <f t="shared" ref="P10:U10" si="8">AC48</f>
        <v>35.299999999999997</v>
      </c>
      <c r="Q10" s="2218">
        <f t="shared" si="8"/>
        <v>35.299999999999997</v>
      </c>
      <c r="R10" s="2296">
        <f t="shared" si="8"/>
        <v>0</v>
      </c>
      <c r="S10" s="2218">
        <f t="shared" si="8"/>
        <v>0</v>
      </c>
      <c r="T10" s="2296">
        <f t="shared" si="8"/>
        <v>0</v>
      </c>
      <c r="U10" s="2218">
        <f t="shared" si="8"/>
        <v>0</v>
      </c>
      <c r="V10" s="2274">
        <f t="shared" si="0"/>
        <v>35.299999999999997</v>
      </c>
      <c r="W10" s="2214">
        <f t="shared" si="0"/>
        <v>35.299999999999997</v>
      </c>
      <c r="X10" s="2273">
        <f t="shared" si="0"/>
        <v>0</v>
      </c>
      <c r="Y10" s="2209">
        <f t="shared" si="0"/>
        <v>0</v>
      </c>
      <c r="Z10" s="2372">
        <f t="shared" si="1"/>
        <v>35.299999999999997</v>
      </c>
      <c r="AA10" s="844">
        <f t="shared" si="1"/>
        <v>35.299999999999997</v>
      </c>
      <c r="AB10" s="157" t="s">
        <v>64</v>
      </c>
      <c r="AC10" s="2273"/>
      <c r="AD10" s="2247"/>
      <c r="AE10" s="2273"/>
      <c r="AF10" s="2241"/>
      <c r="AG10" s="2273"/>
      <c r="AH10" s="2242"/>
      <c r="AI10" s="2274">
        <f t="shared" si="2"/>
        <v>0</v>
      </c>
      <c r="AJ10" s="2214">
        <f t="shared" si="3"/>
        <v>0</v>
      </c>
      <c r="AK10" s="2271">
        <f t="shared" si="4"/>
        <v>0</v>
      </c>
      <c r="AL10" s="2243">
        <f t="shared" si="5"/>
        <v>0</v>
      </c>
      <c r="AM10" s="2286">
        <f t="shared" si="6"/>
        <v>0</v>
      </c>
      <c r="AN10" s="841">
        <f t="shared" si="7"/>
        <v>0</v>
      </c>
      <c r="AQ10" s="11"/>
      <c r="AR10" s="11"/>
      <c r="AS10" s="11"/>
      <c r="AT10" s="11"/>
      <c r="AU10" s="11"/>
    </row>
    <row r="11" spans="2:47" ht="13.5" customHeight="1">
      <c r="B11" s="1968" t="s">
        <v>9</v>
      </c>
      <c r="C11" s="295" t="s">
        <v>361</v>
      </c>
      <c r="D11" s="939">
        <v>37</v>
      </c>
      <c r="E11" s="1642" t="s">
        <v>85</v>
      </c>
      <c r="F11" s="867">
        <v>175.79</v>
      </c>
      <c r="G11" s="290">
        <v>175.79</v>
      </c>
      <c r="H11" s="231" t="s">
        <v>48</v>
      </c>
      <c r="I11" s="304">
        <v>7</v>
      </c>
      <c r="J11" s="1610">
        <v>7</v>
      </c>
      <c r="K11" s="124"/>
      <c r="L11" s="127"/>
      <c r="M11" s="123"/>
      <c r="N11" s="110"/>
      <c r="O11" s="829" t="s">
        <v>115</v>
      </c>
      <c r="P11" s="2295"/>
      <c r="Q11" s="2213"/>
      <c r="R11" s="2295">
        <f>L19</f>
        <v>49.1</v>
      </c>
      <c r="S11" s="2213">
        <f>M19</f>
        <v>49.1</v>
      </c>
      <c r="T11" s="2295"/>
      <c r="U11" s="2213"/>
      <c r="V11" s="2274">
        <f t="shared" ref="V11:V17" si="9">P11+R11</f>
        <v>49.1</v>
      </c>
      <c r="W11" s="2214">
        <f t="shared" ref="W11:Y12" si="10">Q11+S11</f>
        <v>49.1</v>
      </c>
      <c r="X11" s="2273">
        <f t="shared" si="10"/>
        <v>49.1</v>
      </c>
      <c r="Y11" s="2209">
        <f t="shared" si="10"/>
        <v>49.1</v>
      </c>
      <c r="Z11" s="2372">
        <f t="shared" si="1"/>
        <v>49.1</v>
      </c>
      <c r="AA11" s="844">
        <f t="shared" si="1"/>
        <v>49.1</v>
      </c>
      <c r="AB11" s="158" t="s">
        <v>104</v>
      </c>
      <c r="AC11" s="2273"/>
      <c r="AD11" s="2246"/>
      <c r="AE11" s="2273">
        <f>F25+L21</f>
        <v>19.5</v>
      </c>
      <c r="AF11" s="2241">
        <f>G25+M21</f>
        <v>19.5</v>
      </c>
      <c r="AG11" s="2273"/>
      <c r="AH11" s="2242"/>
      <c r="AI11" s="2274">
        <f t="shared" si="2"/>
        <v>19.5</v>
      </c>
      <c r="AJ11" s="2214">
        <f t="shared" si="3"/>
        <v>19.5</v>
      </c>
      <c r="AK11" s="2271">
        <f t="shared" si="4"/>
        <v>19.5</v>
      </c>
      <c r="AL11" s="2243">
        <f t="shared" si="5"/>
        <v>19.5</v>
      </c>
      <c r="AM11" s="2286">
        <f t="shared" si="6"/>
        <v>19.5</v>
      </c>
      <c r="AN11" s="841">
        <f t="shared" si="7"/>
        <v>19.5</v>
      </c>
      <c r="AQ11" s="11"/>
      <c r="AR11" s="11"/>
      <c r="AS11" s="11"/>
      <c r="AT11" s="11"/>
      <c r="AU11" s="11"/>
    </row>
    <row r="12" spans="2:47">
      <c r="B12" s="301" t="s">
        <v>614</v>
      </c>
      <c r="C12" s="295" t="s">
        <v>96</v>
      </c>
      <c r="D12" s="314">
        <v>200</v>
      </c>
      <c r="E12" s="235" t="s">
        <v>48</v>
      </c>
      <c r="F12" s="287">
        <v>6.2</v>
      </c>
      <c r="G12" s="1024">
        <v>6.2</v>
      </c>
      <c r="H12" s="230" t="s">
        <v>86</v>
      </c>
      <c r="I12" s="1471">
        <v>150</v>
      </c>
      <c r="J12" s="920"/>
      <c r="K12" s="1160"/>
      <c r="L12" s="1159"/>
      <c r="M12" s="1161"/>
      <c r="N12" s="110"/>
      <c r="O12" s="553" t="s">
        <v>43</v>
      </c>
      <c r="P12" s="2295"/>
      <c r="Q12" s="2213"/>
      <c r="R12" s="2295">
        <f>F21</f>
        <v>26.75</v>
      </c>
      <c r="S12" s="2213">
        <f>G21</f>
        <v>20</v>
      </c>
      <c r="T12" s="2295"/>
      <c r="U12" s="2213"/>
      <c r="V12" s="2274">
        <f t="shared" si="9"/>
        <v>26.75</v>
      </c>
      <c r="W12" s="2214">
        <f t="shared" si="10"/>
        <v>20</v>
      </c>
      <c r="X12" s="2273">
        <f t="shared" si="10"/>
        <v>26.75</v>
      </c>
      <c r="Y12" s="2209">
        <f t="shared" si="10"/>
        <v>20</v>
      </c>
      <c r="Z12" s="2372">
        <f t="shared" si="1"/>
        <v>26.75</v>
      </c>
      <c r="AA12" s="844">
        <f t="shared" si="1"/>
        <v>20</v>
      </c>
      <c r="AB12" s="157" t="s">
        <v>150</v>
      </c>
      <c r="AC12" s="2273"/>
      <c r="AD12" s="2246"/>
      <c r="AE12" s="2273">
        <f>L23</f>
        <v>1.2</v>
      </c>
      <c r="AF12" s="2241">
        <f>M23</f>
        <v>1.1000000000000001</v>
      </c>
      <c r="AG12" s="2273"/>
      <c r="AH12" s="2242"/>
      <c r="AI12" s="2274">
        <f t="shared" si="2"/>
        <v>1.2</v>
      </c>
      <c r="AJ12" s="2214">
        <f t="shared" si="3"/>
        <v>1.1000000000000001</v>
      </c>
      <c r="AK12" s="2271">
        <f t="shared" si="4"/>
        <v>1.2</v>
      </c>
      <c r="AL12" s="2243">
        <f t="shared" si="5"/>
        <v>1.1000000000000001</v>
      </c>
      <c r="AM12" s="2286">
        <f t="shared" si="6"/>
        <v>1.2</v>
      </c>
      <c r="AN12" s="841">
        <f t="shared" si="7"/>
        <v>1.1000000000000001</v>
      </c>
      <c r="AQ12" s="11"/>
      <c r="AR12" s="11"/>
      <c r="AS12" s="11"/>
      <c r="AT12" s="11"/>
      <c r="AU12" s="11"/>
    </row>
    <row r="13" spans="2:47">
      <c r="B13" s="301" t="s">
        <v>9</v>
      </c>
      <c r="C13" s="295" t="s">
        <v>10</v>
      </c>
      <c r="D13" s="294">
        <v>40</v>
      </c>
      <c r="E13" s="235" t="s">
        <v>87</v>
      </c>
      <c r="F13" s="287">
        <v>12.3</v>
      </c>
      <c r="G13" s="290">
        <v>12.3</v>
      </c>
      <c r="H13" s="124"/>
      <c r="I13" s="127"/>
      <c r="J13" s="127"/>
      <c r="K13" s="1162"/>
      <c r="L13" s="242"/>
      <c r="M13" s="1163"/>
      <c r="N13" s="110"/>
      <c r="O13" s="98" t="s">
        <v>72</v>
      </c>
      <c r="P13" s="2295">
        <f t="shared" ref="P13:U13" si="11">AC22</f>
        <v>0</v>
      </c>
      <c r="Q13" s="2308">
        <f t="shared" si="11"/>
        <v>0</v>
      </c>
      <c r="R13" s="2295">
        <f t="shared" si="11"/>
        <v>234.74</v>
      </c>
      <c r="S13" s="2219">
        <f t="shared" si="11"/>
        <v>205.7</v>
      </c>
      <c r="T13" s="2295">
        <f t="shared" si="11"/>
        <v>0</v>
      </c>
      <c r="U13" s="2219">
        <f t="shared" si="11"/>
        <v>0</v>
      </c>
      <c r="V13" s="2274">
        <f t="shared" si="9"/>
        <v>234.74</v>
      </c>
      <c r="W13" s="2214">
        <f t="shared" ref="W13:W17" si="12">Q13+S13</f>
        <v>205.7</v>
      </c>
      <c r="X13" s="2273">
        <f t="shared" ref="X13:X37" si="13">R13+T13</f>
        <v>234.74</v>
      </c>
      <c r="Y13" s="2209">
        <f t="shared" ref="Y13:Y37" si="14">S13+U13</f>
        <v>205.7</v>
      </c>
      <c r="Z13" s="2372">
        <f t="shared" si="1"/>
        <v>234.74</v>
      </c>
      <c r="AA13" s="844">
        <f t="shared" si="1"/>
        <v>205.7</v>
      </c>
      <c r="AB13" s="157" t="s">
        <v>144</v>
      </c>
      <c r="AC13" s="2273"/>
      <c r="AD13" s="2246"/>
      <c r="AE13" s="2273">
        <f>F20</f>
        <v>25</v>
      </c>
      <c r="AF13" s="2241">
        <f>G20</f>
        <v>20</v>
      </c>
      <c r="AG13" s="2273"/>
      <c r="AH13" s="2242"/>
      <c r="AI13" s="2274">
        <f t="shared" si="2"/>
        <v>25</v>
      </c>
      <c r="AJ13" s="2214">
        <f t="shared" si="3"/>
        <v>20</v>
      </c>
      <c r="AK13" s="2271">
        <f t="shared" si="4"/>
        <v>25</v>
      </c>
      <c r="AL13" s="2243">
        <f t="shared" si="5"/>
        <v>20</v>
      </c>
      <c r="AM13" s="2286">
        <f t="shared" si="6"/>
        <v>25</v>
      </c>
      <c r="AN13" s="841">
        <f t="shared" si="7"/>
        <v>20</v>
      </c>
      <c r="AQ13" s="11"/>
      <c r="AR13" s="11"/>
      <c r="AS13" s="11"/>
      <c r="AT13" s="11"/>
      <c r="AU13" s="11"/>
    </row>
    <row r="14" spans="2:47" ht="14.25" customHeight="1">
      <c r="B14" s="301" t="s">
        <v>9</v>
      </c>
      <c r="C14" s="295" t="s">
        <v>643</v>
      </c>
      <c r="D14" s="294">
        <v>40</v>
      </c>
      <c r="E14" s="235" t="s">
        <v>89</v>
      </c>
      <c r="F14" s="1006">
        <v>0.4</v>
      </c>
      <c r="G14" s="1590">
        <v>0.4</v>
      </c>
      <c r="H14" s="124"/>
      <c r="I14" s="127"/>
      <c r="J14" s="127"/>
      <c r="K14" s="124"/>
      <c r="L14" s="121"/>
      <c r="M14" s="1164"/>
      <c r="N14" s="110"/>
      <c r="O14" s="829" t="s">
        <v>74</v>
      </c>
      <c r="P14" s="2297">
        <f>AC28</f>
        <v>119.175</v>
      </c>
      <c r="Q14" s="2209">
        <f>AD28</f>
        <v>105</v>
      </c>
      <c r="R14" s="2297">
        <f>AE28</f>
        <v>0</v>
      </c>
      <c r="S14" s="2213"/>
      <c r="T14" s="2297">
        <f>AG28</f>
        <v>160</v>
      </c>
      <c r="U14" s="2213">
        <f>AH28</f>
        <v>110</v>
      </c>
      <c r="V14" s="2274">
        <f>P14+R14</f>
        <v>119.175</v>
      </c>
      <c r="W14" s="2214">
        <f>Q14+S14</f>
        <v>105</v>
      </c>
      <c r="X14" s="2275">
        <f t="shared" si="13"/>
        <v>160</v>
      </c>
      <c r="Y14" s="2209">
        <f t="shared" si="14"/>
        <v>110</v>
      </c>
      <c r="Z14" s="2372">
        <f t="shared" ref="Z14:Z16" si="15">P14+R14+T14</f>
        <v>279.17500000000001</v>
      </c>
      <c r="AA14" s="844">
        <f t="shared" ref="AA14:AA17" si="16">Q14+S14+U14</f>
        <v>215</v>
      </c>
      <c r="AB14" s="157" t="s">
        <v>147</v>
      </c>
      <c r="AC14" s="2273"/>
      <c r="AD14" s="2248"/>
      <c r="AE14" s="2273"/>
      <c r="AF14" s="2241"/>
      <c r="AG14" s="2273"/>
      <c r="AH14" s="2242"/>
      <c r="AI14" s="2274">
        <f t="shared" si="2"/>
        <v>0</v>
      </c>
      <c r="AJ14" s="2214">
        <f t="shared" si="3"/>
        <v>0</v>
      </c>
      <c r="AK14" s="2271">
        <f t="shared" si="4"/>
        <v>0</v>
      </c>
      <c r="AL14" s="2243">
        <f t="shared" si="5"/>
        <v>0</v>
      </c>
      <c r="AM14" s="2286">
        <f t="shared" si="6"/>
        <v>0</v>
      </c>
      <c r="AN14" s="841">
        <f t="shared" si="7"/>
        <v>0</v>
      </c>
      <c r="AQ14" s="11"/>
      <c r="AR14" s="11"/>
      <c r="AS14" s="11"/>
      <c r="AT14" s="11"/>
      <c r="AU14" s="11"/>
    </row>
    <row r="15" spans="2:47" ht="15" customHeight="1" thickBot="1">
      <c r="B15" s="2574" t="s">
        <v>737</v>
      </c>
      <c r="C15" s="295" t="s">
        <v>727</v>
      </c>
      <c r="D15" s="206">
        <v>105</v>
      </c>
      <c r="E15" s="1643" t="s">
        <v>86</v>
      </c>
      <c r="F15" s="1586">
        <v>24.1</v>
      </c>
      <c r="G15" s="1644">
        <v>24.1</v>
      </c>
      <c r="H15" s="124"/>
      <c r="I15" s="127"/>
      <c r="J15" s="127"/>
      <c r="K15" s="1385"/>
      <c r="L15" s="1430"/>
      <c r="M15" s="1431"/>
      <c r="N15" s="110"/>
      <c r="O15" s="830" t="s">
        <v>114</v>
      </c>
      <c r="P15" s="2295"/>
      <c r="Q15" s="2220"/>
      <c r="R15" s="2295"/>
      <c r="S15" s="2221"/>
      <c r="T15" s="2295"/>
      <c r="U15" s="2220"/>
      <c r="V15" s="2274">
        <f t="shared" si="9"/>
        <v>0</v>
      </c>
      <c r="W15" s="2214">
        <f t="shared" si="12"/>
        <v>0</v>
      </c>
      <c r="X15" s="2273">
        <f t="shared" si="13"/>
        <v>0</v>
      </c>
      <c r="Y15" s="2209">
        <f t="shared" si="14"/>
        <v>0</v>
      </c>
      <c r="Z15" s="2372">
        <f t="shared" si="15"/>
        <v>0</v>
      </c>
      <c r="AA15" s="844">
        <f t="shared" si="16"/>
        <v>0</v>
      </c>
      <c r="AB15" s="157" t="s">
        <v>93</v>
      </c>
      <c r="AC15" s="2273"/>
      <c r="AD15" s="2248"/>
      <c r="AE15" s="2273">
        <f>F23+I26</f>
        <v>19.14</v>
      </c>
      <c r="AF15" s="2241">
        <f>G23+J26</f>
        <v>16</v>
      </c>
      <c r="AG15" s="2273"/>
      <c r="AH15" s="2242"/>
      <c r="AI15" s="2274">
        <f t="shared" si="2"/>
        <v>19.14</v>
      </c>
      <c r="AJ15" s="2214">
        <f t="shared" si="3"/>
        <v>16</v>
      </c>
      <c r="AK15" s="2271">
        <f t="shared" si="4"/>
        <v>19.14</v>
      </c>
      <c r="AL15" s="2243">
        <f t="shared" si="5"/>
        <v>16</v>
      </c>
      <c r="AM15" s="2286">
        <f t="shared" si="6"/>
        <v>19.14</v>
      </c>
      <c r="AN15" s="841">
        <f t="shared" si="7"/>
        <v>16</v>
      </c>
      <c r="AQ15" s="11"/>
      <c r="AR15" s="11"/>
      <c r="AS15" s="11"/>
      <c r="AT15" s="11"/>
      <c r="AU15" s="11"/>
    </row>
    <row r="16" spans="2:47" ht="15.75" thickBot="1">
      <c r="B16" s="1167"/>
      <c r="C16" s="326"/>
      <c r="D16" s="206"/>
      <c r="E16" s="1645" t="s">
        <v>201</v>
      </c>
      <c r="F16" s="134"/>
      <c r="G16" s="134"/>
      <c r="H16" s="1646" t="s">
        <v>316</v>
      </c>
      <c r="I16" s="146"/>
      <c r="J16" s="133"/>
      <c r="K16" s="1458" t="s">
        <v>306</v>
      </c>
      <c r="L16" s="864"/>
      <c r="M16" s="865"/>
      <c r="N16" s="110"/>
      <c r="O16" s="94" t="s">
        <v>151</v>
      </c>
      <c r="P16" s="2295">
        <f>AC33</f>
        <v>0</v>
      </c>
      <c r="Q16" s="2213">
        <f>AD33</f>
        <v>0</v>
      </c>
      <c r="R16" s="2295">
        <f>AE33</f>
        <v>0</v>
      </c>
      <c r="S16" s="2213"/>
      <c r="T16" s="2295">
        <f>AG33</f>
        <v>0</v>
      </c>
      <c r="U16" s="2213"/>
      <c r="V16" s="2274">
        <f t="shared" si="9"/>
        <v>0</v>
      </c>
      <c r="W16" s="2214">
        <f t="shared" si="12"/>
        <v>0</v>
      </c>
      <c r="X16" s="2273">
        <f t="shared" si="13"/>
        <v>0</v>
      </c>
      <c r="Y16" s="2209">
        <f t="shared" si="14"/>
        <v>0</v>
      </c>
      <c r="Z16" s="2372">
        <f t="shared" si="15"/>
        <v>0</v>
      </c>
      <c r="AA16" s="844">
        <f t="shared" si="16"/>
        <v>0</v>
      </c>
      <c r="AB16" s="157" t="s">
        <v>70</v>
      </c>
      <c r="AC16" s="2273"/>
      <c r="AD16" s="2246"/>
      <c r="AE16" s="2273">
        <f>F22+L20</f>
        <v>47.4</v>
      </c>
      <c r="AF16" s="2241">
        <f>G22+M20</f>
        <v>38</v>
      </c>
      <c r="AG16" s="2273"/>
      <c r="AH16" s="2242"/>
      <c r="AI16" s="2274">
        <f t="shared" si="2"/>
        <v>47.4</v>
      </c>
      <c r="AJ16" s="2214">
        <f t="shared" si="3"/>
        <v>38</v>
      </c>
      <c r="AK16" s="2271">
        <f t="shared" si="4"/>
        <v>47.4</v>
      </c>
      <c r="AL16" s="2243">
        <f t="shared" si="5"/>
        <v>38</v>
      </c>
      <c r="AM16" s="2286">
        <f t="shared" si="6"/>
        <v>47.4</v>
      </c>
      <c r="AN16" s="841">
        <f t="shared" si="7"/>
        <v>38</v>
      </c>
      <c r="AQ16" s="11"/>
      <c r="AR16" s="11"/>
      <c r="AS16" s="11"/>
      <c r="AT16" s="11"/>
      <c r="AU16" s="11"/>
    </row>
    <row r="17" spans="2:50" ht="15.75" thickBot="1">
      <c r="B17" s="1168"/>
      <c r="C17" s="1169"/>
      <c r="D17" s="1170"/>
      <c r="E17" s="1647" t="s">
        <v>202</v>
      </c>
      <c r="F17" s="1430"/>
      <c r="G17" s="1430"/>
      <c r="H17" s="452" t="s">
        <v>110</v>
      </c>
      <c r="I17" s="192" t="s">
        <v>111</v>
      </c>
      <c r="J17" s="193" t="s">
        <v>112</v>
      </c>
      <c r="K17" s="1459" t="s">
        <v>343</v>
      </c>
      <c r="L17" s="1460"/>
      <c r="M17" s="1461"/>
      <c r="N17" s="110"/>
      <c r="O17" s="235" t="s">
        <v>91</v>
      </c>
      <c r="P17" s="2295">
        <f>AC39</f>
        <v>0</v>
      </c>
      <c r="Q17" s="2213">
        <f>AD39</f>
        <v>0</v>
      </c>
      <c r="R17" s="2295">
        <f>AE39</f>
        <v>2.9449999999999998</v>
      </c>
      <c r="S17" s="2213">
        <f>AF39</f>
        <v>2.5</v>
      </c>
      <c r="T17" s="2295">
        <f>AG39</f>
        <v>0</v>
      </c>
      <c r="U17" s="2213"/>
      <c r="V17" s="2274">
        <f t="shared" si="9"/>
        <v>2.9449999999999998</v>
      </c>
      <c r="W17" s="2214">
        <f t="shared" si="12"/>
        <v>2.5</v>
      </c>
      <c r="X17" s="2273">
        <f t="shared" si="13"/>
        <v>2.9449999999999998</v>
      </c>
      <c r="Y17" s="2209">
        <f t="shared" si="14"/>
        <v>2.5</v>
      </c>
      <c r="Z17" s="2372">
        <f t="shared" ref="Z17:Z37" si="17">P17+R17+T17</f>
        <v>2.9449999999999998</v>
      </c>
      <c r="AA17" s="844">
        <f t="shared" si="16"/>
        <v>2.5</v>
      </c>
      <c r="AB17" s="157" t="s">
        <v>78</v>
      </c>
      <c r="AC17" s="2273"/>
      <c r="AD17" s="2249"/>
      <c r="AE17" s="2273">
        <f>F19</f>
        <v>50</v>
      </c>
      <c r="AF17" s="2241">
        <f>G19</f>
        <v>40</v>
      </c>
      <c r="AG17" s="2273"/>
      <c r="AH17" s="2242"/>
      <c r="AI17" s="2274">
        <f t="shared" si="2"/>
        <v>50</v>
      </c>
      <c r="AJ17" s="2214">
        <f t="shared" si="3"/>
        <v>40</v>
      </c>
      <c r="AK17" s="2271">
        <f t="shared" si="4"/>
        <v>50</v>
      </c>
      <c r="AL17" s="2243">
        <f t="shared" si="5"/>
        <v>40</v>
      </c>
      <c r="AM17" s="2286">
        <f t="shared" si="6"/>
        <v>50</v>
      </c>
      <c r="AN17" s="841">
        <f t="shared" si="7"/>
        <v>40</v>
      </c>
      <c r="AQ17" s="11"/>
      <c r="AR17" s="11"/>
      <c r="AS17" s="11"/>
      <c r="AT17" s="11"/>
      <c r="AU17" s="11"/>
    </row>
    <row r="18" spans="2:50" ht="15.75" thickBot="1">
      <c r="B18" s="930"/>
      <c r="C18" s="215" t="s">
        <v>141</v>
      </c>
      <c r="D18" s="123"/>
      <c r="E18" s="428" t="s">
        <v>110</v>
      </c>
      <c r="F18" s="192" t="s">
        <v>111</v>
      </c>
      <c r="G18" s="193" t="s">
        <v>112</v>
      </c>
      <c r="H18" s="155" t="s">
        <v>65</v>
      </c>
      <c r="I18" s="1648">
        <v>168</v>
      </c>
      <c r="J18" s="1649">
        <v>140</v>
      </c>
      <c r="K18" s="452" t="s">
        <v>110</v>
      </c>
      <c r="L18" s="192" t="s">
        <v>111</v>
      </c>
      <c r="M18" s="193" t="s">
        <v>112</v>
      </c>
      <c r="N18" s="110"/>
      <c r="O18" s="829" t="s">
        <v>321</v>
      </c>
      <c r="P18" s="2295">
        <f>AC36</f>
        <v>0</v>
      </c>
      <c r="Q18" s="2217">
        <f>AD36</f>
        <v>0</v>
      </c>
      <c r="R18" s="2295">
        <f>AE36</f>
        <v>0</v>
      </c>
      <c r="S18" s="2217"/>
      <c r="T18" s="2295">
        <f>AG36</f>
        <v>0</v>
      </c>
      <c r="U18" s="2217"/>
      <c r="V18" s="2274">
        <f t="shared" ref="V18:V37" si="18">P18+R18</f>
        <v>0</v>
      </c>
      <c r="W18" s="2214">
        <f t="shared" ref="W18:W37" si="19">Q18+S18</f>
        <v>0</v>
      </c>
      <c r="X18" s="2273">
        <f t="shared" si="13"/>
        <v>0</v>
      </c>
      <c r="Y18" s="2209">
        <f t="shared" si="14"/>
        <v>0</v>
      </c>
      <c r="Z18" s="2372">
        <f t="shared" si="17"/>
        <v>0</v>
      </c>
      <c r="AA18" s="844">
        <f t="shared" ref="AA18:AA37" si="20">Q18+S18+U18</f>
        <v>0</v>
      </c>
      <c r="AB18" s="157" t="s">
        <v>149</v>
      </c>
      <c r="AC18" s="2273"/>
      <c r="AD18" s="2250"/>
      <c r="AE18" s="2273"/>
      <c r="AF18" s="2241"/>
      <c r="AG18" s="2273"/>
      <c r="AH18" s="2242"/>
      <c r="AI18" s="2274">
        <f t="shared" si="2"/>
        <v>0</v>
      </c>
      <c r="AJ18" s="2214">
        <f t="shared" si="3"/>
        <v>0</v>
      </c>
      <c r="AK18" s="2271">
        <f t="shared" si="4"/>
        <v>0</v>
      </c>
      <c r="AL18" s="2243">
        <f t="shared" si="5"/>
        <v>0</v>
      </c>
      <c r="AM18" s="2286">
        <f t="shared" si="6"/>
        <v>0</v>
      </c>
      <c r="AN18" s="841">
        <f t="shared" si="7"/>
        <v>0</v>
      </c>
      <c r="AQ18" s="11"/>
      <c r="AR18" s="11"/>
      <c r="AS18" s="11"/>
      <c r="AT18" s="11"/>
      <c r="AU18" s="11"/>
    </row>
    <row r="19" spans="2:50" ht="14.25" customHeight="1">
      <c r="B19" s="392" t="s">
        <v>753</v>
      </c>
      <c r="C19" s="326" t="s">
        <v>754</v>
      </c>
      <c r="D19" s="206">
        <v>60</v>
      </c>
      <c r="E19" s="155" t="s">
        <v>78</v>
      </c>
      <c r="F19" s="154">
        <v>50</v>
      </c>
      <c r="G19" s="1650">
        <v>40</v>
      </c>
      <c r="H19" s="235" t="s">
        <v>95</v>
      </c>
      <c r="I19" s="287">
        <v>8</v>
      </c>
      <c r="J19" s="920">
        <v>8</v>
      </c>
      <c r="K19" s="1930" t="s">
        <v>66</v>
      </c>
      <c r="L19" s="1931">
        <v>49.1</v>
      </c>
      <c r="M19" s="1932">
        <v>49.1</v>
      </c>
      <c r="N19" s="110"/>
      <c r="O19" s="829" t="s">
        <v>139</v>
      </c>
      <c r="P19" s="2295"/>
      <c r="Q19" s="2213"/>
      <c r="R19" s="2295"/>
      <c r="S19" s="2213"/>
      <c r="T19" s="2295"/>
      <c r="U19" s="2213"/>
      <c r="V19" s="2274">
        <f t="shared" si="18"/>
        <v>0</v>
      </c>
      <c r="W19" s="2214">
        <f t="shared" si="19"/>
        <v>0</v>
      </c>
      <c r="X19" s="2273">
        <f t="shared" si="13"/>
        <v>0</v>
      </c>
      <c r="Y19" s="2209">
        <f t="shared" si="14"/>
        <v>0</v>
      </c>
      <c r="Z19" s="2372">
        <f t="shared" si="17"/>
        <v>0</v>
      </c>
      <c r="AA19" s="844">
        <f t="shared" si="20"/>
        <v>0</v>
      </c>
      <c r="AB19" s="157" t="s">
        <v>146</v>
      </c>
      <c r="AC19" s="2273"/>
      <c r="AD19" s="2250"/>
      <c r="AE19" s="2273"/>
      <c r="AF19" s="2241"/>
      <c r="AG19" s="2273"/>
      <c r="AH19" s="2242"/>
      <c r="AI19" s="2274">
        <f t="shared" si="2"/>
        <v>0</v>
      </c>
      <c r="AJ19" s="2214">
        <f t="shared" si="3"/>
        <v>0</v>
      </c>
      <c r="AK19" s="2271">
        <f t="shared" si="4"/>
        <v>0</v>
      </c>
      <c r="AL19" s="2243">
        <f t="shared" si="5"/>
        <v>0</v>
      </c>
      <c r="AM19" s="2286">
        <f t="shared" si="6"/>
        <v>0</v>
      </c>
      <c r="AN19" s="841">
        <f t="shared" si="7"/>
        <v>0</v>
      </c>
      <c r="AQ19" s="11"/>
      <c r="AR19" s="11"/>
      <c r="AS19" s="11"/>
      <c r="AT19" s="11"/>
      <c r="AU19" s="11"/>
    </row>
    <row r="20" spans="2:50" ht="15" customHeight="1">
      <c r="B20" s="1970"/>
      <c r="C20" s="207" t="s">
        <v>755</v>
      </c>
      <c r="E20" s="230" t="s">
        <v>109</v>
      </c>
      <c r="F20" s="287">
        <v>25</v>
      </c>
      <c r="G20" s="820">
        <v>20</v>
      </c>
      <c r="H20" s="122" t="s">
        <v>102</v>
      </c>
      <c r="I20" s="287"/>
      <c r="J20" s="920"/>
      <c r="K20" s="1933" t="s">
        <v>70</v>
      </c>
      <c r="L20" s="302">
        <v>34.9</v>
      </c>
      <c r="M20" s="1934">
        <v>28</v>
      </c>
      <c r="N20" s="110"/>
      <c r="O20" s="829" t="s">
        <v>65</v>
      </c>
      <c r="P20" s="2295"/>
      <c r="Q20" s="2213"/>
      <c r="R20" s="2295">
        <f>I18</f>
        <v>168</v>
      </c>
      <c r="S20" s="2213">
        <f>J18</f>
        <v>140</v>
      </c>
      <c r="T20" s="2295"/>
      <c r="U20" s="2213"/>
      <c r="V20" s="2274">
        <f t="shared" si="18"/>
        <v>168</v>
      </c>
      <c r="W20" s="2214">
        <f t="shared" si="19"/>
        <v>140</v>
      </c>
      <c r="X20" s="2273">
        <f t="shared" si="13"/>
        <v>168</v>
      </c>
      <c r="Y20" s="2209">
        <f t="shared" si="14"/>
        <v>140</v>
      </c>
      <c r="Z20" s="2372">
        <f t="shared" si="17"/>
        <v>168</v>
      </c>
      <c r="AA20" s="844">
        <f t="shared" si="20"/>
        <v>140</v>
      </c>
      <c r="AB20" s="157" t="s">
        <v>145</v>
      </c>
      <c r="AC20" s="2273"/>
      <c r="AD20" s="2249"/>
      <c r="AE20" s="2273"/>
      <c r="AF20" s="2241"/>
      <c r="AG20" s="2273"/>
      <c r="AH20" s="2242"/>
      <c r="AI20" s="2274">
        <f t="shared" si="2"/>
        <v>0</v>
      </c>
      <c r="AJ20" s="2214">
        <f t="shared" si="3"/>
        <v>0</v>
      </c>
      <c r="AK20" s="2271">
        <f t="shared" si="4"/>
        <v>0</v>
      </c>
      <c r="AL20" s="2243">
        <f t="shared" si="5"/>
        <v>0</v>
      </c>
      <c r="AM20" s="2286">
        <f t="shared" si="6"/>
        <v>0</v>
      </c>
      <c r="AN20" s="841">
        <f t="shared" si="7"/>
        <v>0</v>
      </c>
      <c r="AQ20" s="11"/>
      <c r="AR20" s="11"/>
      <c r="AS20" s="11"/>
      <c r="AT20" s="11"/>
      <c r="AU20" s="11"/>
    </row>
    <row r="21" spans="2:50" ht="13.5" customHeight="1">
      <c r="B21" s="392" t="s">
        <v>456</v>
      </c>
      <c r="C21" s="2575" t="s">
        <v>201</v>
      </c>
      <c r="D21" s="1405">
        <v>250</v>
      </c>
      <c r="E21" s="230" t="s">
        <v>43</v>
      </c>
      <c r="F21" s="287">
        <v>26.75</v>
      </c>
      <c r="G21" s="820">
        <v>20</v>
      </c>
      <c r="H21" s="235" t="s">
        <v>99</v>
      </c>
      <c r="I21" s="289">
        <v>6.9</v>
      </c>
      <c r="J21" s="920">
        <v>6.9</v>
      </c>
      <c r="K21" s="1935" t="s">
        <v>104</v>
      </c>
      <c r="L21" s="1936">
        <v>12</v>
      </c>
      <c r="M21" s="1937">
        <v>12</v>
      </c>
      <c r="N21" s="110"/>
      <c r="O21" s="831" t="s">
        <v>58</v>
      </c>
      <c r="P21" s="2295">
        <f>F11</f>
        <v>175.79</v>
      </c>
      <c r="Q21" s="2217">
        <f>G11</f>
        <v>175.79</v>
      </c>
      <c r="R21" s="2295">
        <f>L31</f>
        <v>205</v>
      </c>
      <c r="S21" s="2222">
        <f>M31</f>
        <v>205</v>
      </c>
      <c r="T21" s="2295"/>
      <c r="U21" s="2222"/>
      <c r="V21" s="2274">
        <f t="shared" si="18"/>
        <v>380.78999999999996</v>
      </c>
      <c r="W21" s="2214">
        <f t="shared" si="19"/>
        <v>380.78999999999996</v>
      </c>
      <c r="X21" s="2273">
        <f t="shared" si="13"/>
        <v>205</v>
      </c>
      <c r="Y21" s="2209">
        <f t="shared" si="14"/>
        <v>205</v>
      </c>
      <c r="Z21" s="2372">
        <f t="shared" si="17"/>
        <v>380.78999999999996</v>
      </c>
      <c r="AA21" s="844">
        <f t="shared" si="20"/>
        <v>380.78999999999996</v>
      </c>
      <c r="AB21" s="160" t="s">
        <v>190</v>
      </c>
      <c r="AC21" s="2273"/>
      <c r="AD21" s="2245"/>
      <c r="AE21" s="2273"/>
      <c r="AF21" s="2241"/>
      <c r="AG21" s="2273"/>
      <c r="AH21" s="2242"/>
      <c r="AI21" s="2274">
        <f t="shared" si="2"/>
        <v>0</v>
      </c>
      <c r="AJ21" s="2214">
        <f t="shared" si="3"/>
        <v>0</v>
      </c>
      <c r="AK21" s="2271">
        <f t="shared" si="4"/>
        <v>0</v>
      </c>
      <c r="AL21" s="2243">
        <f t="shared" si="5"/>
        <v>0</v>
      </c>
      <c r="AM21" s="2286">
        <f t="shared" si="6"/>
        <v>0</v>
      </c>
      <c r="AN21" s="841">
        <f t="shared" si="7"/>
        <v>0</v>
      </c>
    </row>
    <row r="22" spans="2:50">
      <c r="B22" s="414" t="s">
        <v>756</v>
      </c>
      <c r="C22" s="2573" t="s">
        <v>202</v>
      </c>
      <c r="D22" s="123"/>
      <c r="E22" s="230" t="s">
        <v>70</v>
      </c>
      <c r="F22" s="287">
        <v>12.5</v>
      </c>
      <c r="G22" s="820">
        <v>10</v>
      </c>
      <c r="H22" s="235" t="s">
        <v>84</v>
      </c>
      <c r="I22" s="287">
        <v>2.0699999999999998</v>
      </c>
      <c r="J22" s="920">
        <v>2.0699999999999998</v>
      </c>
      <c r="K22" s="1933" t="s">
        <v>629</v>
      </c>
      <c r="L22" s="302">
        <v>12.5</v>
      </c>
      <c r="M22" s="1934">
        <v>11.1</v>
      </c>
      <c r="N22" s="110"/>
      <c r="O22" s="153" t="s">
        <v>159</v>
      </c>
      <c r="P22" s="2295"/>
      <c r="Q22" s="2213"/>
      <c r="R22" s="2295"/>
      <c r="S22" s="2213"/>
      <c r="T22" s="2295"/>
      <c r="U22" s="2213"/>
      <c r="V22" s="2274">
        <f t="shared" si="18"/>
        <v>0</v>
      </c>
      <c r="W22" s="2214">
        <f t="shared" si="19"/>
        <v>0</v>
      </c>
      <c r="X22" s="2273">
        <f t="shared" si="13"/>
        <v>0</v>
      </c>
      <c r="Y22" s="2209">
        <f t="shared" si="14"/>
        <v>0</v>
      </c>
      <c r="Z22" s="2373">
        <f t="shared" si="17"/>
        <v>0</v>
      </c>
      <c r="AA22" s="842">
        <f t="shared" si="20"/>
        <v>0</v>
      </c>
      <c r="AB22" s="222" t="s">
        <v>88</v>
      </c>
      <c r="AC22" s="2273">
        <f t="shared" ref="AC22:AL22" si="21">SUM(AC7:AC21)</f>
        <v>0</v>
      </c>
      <c r="AD22" s="2251">
        <f t="shared" si="21"/>
        <v>0</v>
      </c>
      <c r="AE22" s="2273">
        <f t="shared" si="21"/>
        <v>234.74</v>
      </c>
      <c r="AF22" s="2241">
        <f t="shared" si="21"/>
        <v>205.7</v>
      </c>
      <c r="AG22" s="2273">
        <f t="shared" si="21"/>
        <v>0</v>
      </c>
      <c r="AH22" s="2242">
        <f t="shared" si="21"/>
        <v>0</v>
      </c>
      <c r="AI22" s="2274">
        <f t="shared" si="21"/>
        <v>234.74</v>
      </c>
      <c r="AJ22" s="2214">
        <f t="shared" si="21"/>
        <v>205.7</v>
      </c>
      <c r="AK22" s="2271">
        <f t="shared" si="21"/>
        <v>234.74</v>
      </c>
      <c r="AL22" s="2243">
        <f t="shared" si="21"/>
        <v>205.7</v>
      </c>
      <c r="AM22" s="2286">
        <f t="shared" si="6"/>
        <v>234.74</v>
      </c>
      <c r="AN22" s="841">
        <f t="shared" si="7"/>
        <v>205.7</v>
      </c>
    </row>
    <row r="23" spans="2:50" ht="14.25" customHeight="1">
      <c r="B23" s="392" t="s">
        <v>631</v>
      </c>
      <c r="C23" s="312" t="s">
        <v>306</v>
      </c>
      <c r="D23" s="206">
        <v>200</v>
      </c>
      <c r="E23" s="230" t="s">
        <v>198</v>
      </c>
      <c r="F23" s="287">
        <v>12</v>
      </c>
      <c r="G23" s="820">
        <v>10</v>
      </c>
      <c r="H23" s="235" t="s">
        <v>86</v>
      </c>
      <c r="I23" s="304">
        <v>20.7</v>
      </c>
      <c r="J23" s="818">
        <v>20.7</v>
      </c>
      <c r="K23" s="1933" t="s">
        <v>630</v>
      </c>
      <c r="L23" s="302">
        <v>1.2</v>
      </c>
      <c r="M23" s="1934">
        <v>1.1000000000000001</v>
      </c>
      <c r="N23" s="110"/>
      <c r="O23" s="153" t="s">
        <v>63</v>
      </c>
      <c r="P23" s="2295"/>
      <c r="Q23" s="2223"/>
      <c r="R23" s="2295"/>
      <c r="S23" s="2223"/>
      <c r="T23" s="2295"/>
      <c r="U23" s="2223"/>
      <c r="V23" s="2274">
        <f t="shared" si="18"/>
        <v>0</v>
      </c>
      <c r="W23" s="2214">
        <f t="shared" si="19"/>
        <v>0</v>
      </c>
      <c r="X23" s="2273">
        <f t="shared" si="13"/>
        <v>0</v>
      </c>
      <c r="Y23" s="2209">
        <f t="shared" si="14"/>
        <v>0</v>
      </c>
      <c r="Z23" s="2373">
        <f t="shared" si="17"/>
        <v>0</v>
      </c>
      <c r="AA23" s="842">
        <f t="shared" si="20"/>
        <v>0</v>
      </c>
      <c r="AB23" s="489" t="s">
        <v>155</v>
      </c>
      <c r="AC23" s="2312"/>
      <c r="AD23" s="2346"/>
      <c r="AE23" s="2312"/>
      <c r="AF23" s="2208" t="e">
        <f>G19+G20+G22+G23+G25+J26+J30+M20+M21+M22+M23</f>
        <v>#VALUE!</v>
      </c>
      <c r="AG23" s="2312"/>
      <c r="AH23" s="2208"/>
      <c r="AI23" s="2312"/>
      <c r="AJ23" s="2208"/>
      <c r="AK23" s="2313"/>
      <c r="AL23" s="2226"/>
      <c r="AM23" s="2353"/>
      <c r="AN23" s="1737"/>
    </row>
    <row r="24" spans="2:50" ht="15" customHeight="1">
      <c r="B24" s="1970"/>
      <c r="C24" s="389" t="s">
        <v>218</v>
      </c>
      <c r="D24" s="123"/>
      <c r="E24" s="303" t="s">
        <v>87</v>
      </c>
      <c r="F24" s="304">
        <v>5</v>
      </c>
      <c r="G24" s="1653">
        <v>5</v>
      </c>
      <c r="H24" s="1654" t="s">
        <v>199</v>
      </c>
      <c r="I24" s="287">
        <v>1E-3</v>
      </c>
      <c r="J24" s="920">
        <v>1E-3</v>
      </c>
      <c r="K24" s="1935" t="s">
        <v>87</v>
      </c>
      <c r="L24" s="1938">
        <v>12</v>
      </c>
      <c r="M24" s="1939">
        <v>12</v>
      </c>
      <c r="N24" s="110"/>
      <c r="O24" s="153" t="s">
        <v>45</v>
      </c>
      <c r="P24" s="2295"/>
      <c r="Q24" s="2223"/>
      <c r="R24" s="2295"/>
      <c r="S24" s="2223"/>
      <c r="T24" s="2295">
        <f>I36</f>
        <v>15.51</v>
      </c>
      <c r="U24" s="2223">
        <f>J36</f>
        <v>15</v>
      </c>
      <c r="V24" s="2274">
        <f t="shared" si="18"/>
        <v>0</v>
      </c>
      <c r="W24" s="2214">
        <f t="shared" si="19"/>
        <v>0</v>
      </c>
      <c r="X24" s="2273">
        <f t="shared" si="13"/>
        <v>15.51</v>
      </c>
      <c r="Y24" s="2209">
        <f t="shared" si="14"/>
        <v>15</v>
      </c>
      <c r="Z24" s="2373">
        <f t="shared" si="17"/>
        <v>15.51</v>
      </c>
      <c r="AA24" s="842">
        <f t="shared" si="20"/>
        <v>15</v>
      </c>
      <c r="AB24" s="829" t="s">
        <v>305</v>
      </c>
      <c r="AC24" s="2378">
        <f>L9</f>
        <v>119.175</v>
      </c>
      <c r="AD24" s="2217">
        <f>D15</f>
        <v>105</v>
      </c>
      <c r="AE24" s="2273"/>
      <c r="AF24" s="2209"/>
      <c r="AG24" s="2273"/>
      <c r="AH24" s="2209"/>
      <c r="AI24" s="2274">
        <f t="shared" ref="AI24:AI48" si="22">AC24+AE24</f>
        <v>119.175</v>
      </c>
      <c r="AJ24" s="2214">
        <f t="shared" ref="AJ24:AJ48" si="23">AD24+AF24</f>
        <v>105</v>
      </c>
      <c r="AK24" s="2273">
        <f t="shared" ref="AK24:AK48" si="24">AE24+AG24</f>
        <v>0</v>
      </c>
      <c r="AL24" s="2209">
        <f t="shared" ref="AL24:AL48" si="25">AF24+AH24</f>
        <v>0</v>
      </c>
      <c r="AM24" s="2272"/>
    </row>
    <row r="25" spans="2:50" ht="14.25" customHeight="1">
      <c r="B25" s="1971" t="s">
        <v>757</v>
      </c>
      <c r="C25" s="305" t="s">
        <v>316</v>
      </c>
      <c r="D25" s="314" t="s">
        <v>509</v>
      </c>
      <c r="E25" s="230" t="s">
        <v>104</v>
      </c>
      <c r="F25" s="289">
        <v>7.5</v>
      </c>
      <c r="G25" s="820">
        <v>7.5</v>
      </c>
      <c r="H25" s="235" t="s">
        <v>52</v>
      </c>
      <c r="I25" s="1152">
        <v>0.5</v>
      </c>
      <c r="J25" s="1944">
        <v>0.5</v>
      </c>
      <c r="K25" s="1933" t="s">
        <v>52</v>
      </c>
      <c r="L25" s="1940">
        <v>0.7</v>
      </c>
      <c r="M25" s="1941">
        <v>0.7</v>
      </c>
      <c r="N25" s="484"/>
      <c r="O25" s="153" t="s">
        <v>68</v>
      </c>
      <c r="P25" s="2295"/>
      <c r="Q25" s="2223"/>
      <c r="R25" s="2295">
        <f>I21</f>
        <v>6.9</v>
      </c>
      <c r="S25" s="2223">
        <f>J21</f>
        <v>6.9</v>
      </c>
      <c r="T25" s="2295"/>
      <c r="U25" s="2223"/>
      <c r="V25" s="2274">
        <f t="shared" si="18"/>
        <v>6.9</v>
      </c>
      <c r="W25" s="2214">
        <f t="shared" si="19"/>
        <v>6.9</v>
      </c>
      <c r="X25" s="2273">
        <f t="shared" si="13"/>
        <v>6.9</v>
      </c>
      <c r="Y25" s="2209">
        <f t="shared" si="14"/>
        <v>6.9</v>
      </c>
      <c r="Z25" s="2373">
        <f t="shared" si="17"/>
        <v>6.9</v>
      </c>
      <c r="AA25" s="842">
        <f t="shared" si="20"/>
        <v>6.9</v>
      </c>
      <c r="AB25" s="279" t="s">
        <v>553</v>
      </c>
      <c r="AC25" s="2273"/>
      <c r="AD25" s="2226"/>
      <c r="AE25" s="2312"/>
      <c r="AF25" s="2226"/>
      <c r="AG25" s="2312"/>
      <c r="AH25" s="2226"/>
      <c r="AI25" s="2274">
        <f t="shared" si="22"/>
        <v>0</v>
      </c>
      <c r="AJ25" s="2214">
        <f t="shared" si="23"/>
        <v>0</v>
      </c>
      <c r="AK25" s="2273">
        <f t="shared" si="24"/>
        <v>0</v>
      </c>
      <c r="AL25" s="2209">
        <f t="shared" si="25"/>
        <v>0</v>
      </c>
      <c r="AM25" s="2272"/>
    </row>
    <row r="26" spans="2:50" ht="14.25" customHeight="1" thickBot="1">
      <c r="B26" s="300" t="s">
        <v>456</v>
      </c>
      <c r="C26" s="312" t="s">
        <v>143</v>
      </c>
      <c r="D26" s="206">
        <v>200</v>
      </c>
      <c r="E26" s="230" t="s">
        <v>48</v>
      </c>
      <c r="F26" s="287">
        <v>1.6</v>
      </c>
      <c r="G26" s="820">
        <v>1.6</v>
      </c>
      <c r="H26" s="235" t="s">
        <v>198</v>
      </c>
      <c r="I26" s="304">
        <v>7.14</v>
      </c>
      <c r="J26" s="1656">
        <v>6</v>
      </c>
      <c r="K26" s="309" t="s">
        <v>86</v>
      </c>
      <c r="L26" s="1942">
        <v>294</v>
      </c>
      <c r="M26" s="1943">
        <v>294</v>
      </c>
      <c r="N26" s="477"/>
      <c r="O26" s="153" t="s">
        <v>87</v>
      </c>
      <c r="P26" s="2295">
        <f>F13</f>
        <v>12.3</v>
      </c>
      <c r="Q26" s="2217">
        <f>F13</f>
        <v>12.3</v>
      </c>
      <c r="R26" s="2295">
        <f>F24+I27+L24</f>
        <v>17.600000000000001</v>
      </c>
      <c r="S26" s="2217">
        <f>G24+J27+M24</f>
        <v>17.600000000000001</v>
      </c>
      <c r="T26" s="2295"/>
      <c r="U26" s="2217"/>
      <c r="V26" s="2274">
        <f t="shared" si="18"/>
        <v>29.900000000000002</v>
      </c>
      <c r="W26" s="2214">
        <f t="shared" si="19"/>
        <v>29.900000000000002</v>
      </c>
      <c r="X26" s="2273">
        <f t="shared" si="13"/>
        <v>17.600000000000001</v>
      </c>
      <c r="Y26" s="2209">
        <f t="shared" si="14"/>
        <v>17.600000000000001</v>
      </c>
      <c r="Z26" s="2373">
        <f t="shared" si="17"/>
        <v>29.900000000000002</v>
      </c>
      <c r="AA26" s="842">
        <f t="shared" si="20"/>
        <v>29.900000000000002</v>
      </c>
      <c r="AB26" s="279" t="s">
        <v>695</v>
      </c>
      <c r="AC26" s="2273"/>
      <c r="AD26" s="2208"/>
      <c r="AE26" s="2312"/>
      <c r="AF26" s="2208"/>
      <c r="AG26" s="2392">
        <f>L36</f>
        <v>160</v>
      </c>
      <c r="AH26" s="2208">
        <f>D37</f>
        <v>110</v>
      </c>
      <c r="AI26" s="2274">
        <f t="shared" si="22"/>
        <v>0</v>
      </c>
      <c r="AJ26" s="2214">
        <f t="shared" si="23"/>
        <v>0</v>
      </c>
      <c r="AK26" s="2273">
        <f t="shared" si="24"/>
        <v>160</v>
      </c>
      <c r="AL26" s="2209">
        <f t="shared" si="25"/>
        <v>110</v>
      </c>
      <c r="AM26" s="2272"/>
    </row>
    <row r="27" spans="2:50" ht="17.25" customHeight="1" thickBot="1">
      <c r="B27" s="1972" t="s">
        <v>722</v>
      </c>
      <c r="C27" s="2573" t="s">
        <v>723</v>
      </c>
      <c r="D27" s="123"/>
      <c r="E27" s="230" t="s">
        <v>199</v>
      </c>
      <c r="F27" s="287">
        <v>0.01</v>
      </c>
      <c r="G27" s="820">
        <v>0.01</v>
      </c>
      <c r="H27" s="1657" t="s">
        <v>87</v>
      </c>
      <c r="I27" s="304">
        <v>0.6</v>
      </c>
      <c r="J27" s="818">
        <v>0.6</v>
      </c>
      <c r="K27" s="855" t="s">
        <v>143</v>
      </c>
      <c r="L27" s="1416"/>
      <c r="M27" s="1417"/>
      <c r="N27" s="110"/>
      <c r="O27" s="153" t="s">
        <v>95</v>
      </c>
      <c r="P27" s="2295"/>
      <c r="Q27" s="2213"/>
      <c r="R27" s="2295">
        <f>I19</f>
        <v>8</v>
      </c>
      <c r="S27" s="2213">
        <f>J19</f>
        <v>8</v>
      </c>
      <c r="T27" s="2295"/>
      <c r="U27" s="2213"/>
      <c r="V27" s="2274">
        <f t="shared" si="18"/>
        <v>8</v>
      </c>
      <c r="W27" s="2214">
        <f t="shared" si="19"/>
        <v>8</v>
      </c>
      <c r="X27" s="2273">
        <f t="shared" si="13"/>
        <v>8</v>
      </c>
      <c r="Y27" s="2209">
        <f t="shared" si="14"/>
        <v>8</v>
      </c>
      <c r="Z27" s="2373">
        <f t="shared" si="17"/>
        <v>8</v>
      </c>
      <c r="AA27" s="842">
        <f t="shared" si="20"/>
        <v>8</v>
      </c>
      <c r="AB27" s="279" t="s">
        <v>552</v>
      </c>
      <c r="AC27" s="2273"/>
      <c r="AD27" s="2226"/>
      <c r="AE27" s="2312"/>
      <c r="AF27" s="2226"/>
      <c r="AG27" s="2312"/>
      <c r="AH27" s="2226"/>
      <c r="AI27" s="2274">
        <f t="shared" si="22"/>
        <v>0</v>
      </c>
      <c r="AJ27" s="2214">
        <f t="shared" si="23"/>
        <v>0</v>
      </c>
      <c r="AK27" s="2273">
        <f t="shared" si="24"/>
        <v>0</v>
      </c>
      <c r="AL27" s="2209">
        <f t="shared" si="25"/>
        <v>0</v>
      </c>
      <c r="AM27" s="2272"/>
      <c r="AO27" s="132"/>
    </row>
    <row r="28" spans="2:50" ht="14.25" customHeight="1" thickBot="1">
      <c r="B28" s="301" t="s">
        <v>9</v>
      </c>
      <c r="C28" s="295" t="s">
        <v>10</v>
      </c>
      <c r="D28" s="294">
        <v>70</v>
      </c>
      <c r="E28" s="230" t="s">
        <v>52</v>
      </c>
      <c r="F28" s="1152">
        <v>1.3</v>
      </c>
      <c r="G28" s="1944">
        <v>1.3</v>
      </c>
      <c r="H28" s="2576" t="s">
        <v>754</v>
      </c>
      <c r="I28" s="2577"/>
      <c r="J28" s="2578"/>
      <c r="K28" s="1418" t="s">
        <v>723</v>
      </c>
      <c r="L28" s="1419"/>
      <c r="M28" s="1420"/>
      <c r="N28" s="1611"/>
      <c r="O28" s="153" t="s">
        <v>219</v>
      </c>
      <c r="P28" s="2295"/>
      <c r="Q28" s="2217"/>
      <c r="R28" s="2295"/>
      <c r="S28" s="2217"/>
      <c r="T28" s="2295"/>
      <c r="U28" s="2217"/>
      <c r="V28" s="2274">
        <f t="shared" si="18"/>
        <v>0</v>
      </c>
      <c r="W28" s="2214">
        <f t="shared" si="19"/>
        <v>0</v>
      </c>
      <c r="X28" s="2273">
        <f t="shared" si="13"/>
        <v>0</v>
      </c>
      <c r="Y28" s="2209">
        <f t="shared" si="14"/>
        <v>0</v>
      </c>
      <c r="Z28" s="2373">
        <f t="shared" si="17"/>
        <v>0</v>
      </c>
      <c r="AA28" s="842">
        <f t="shared" si="20"/>
        <v>0</v>
      </c>
      <c r="AB28" s="2314" t="s">
        <v>694</v>
      </c>
      <c r="AC28" s="2315">
        <f t="shared" ref="AC28:AH28" si="26">SUM(AC24:AC27)</f>
        <v>119.175</v>
      </c>
      <c r="AD28" s="2316">
        <f t="shared" si="26"/>
        <v>105</v>
      </c>
      <c r="AE28" s="2315">
        <f t="shared" si="26"/>
        <v>0</v>
      </c>
      <c r="AF28" s="2316">
        <f t="shared" si="26"/>
        <v>0</v>
      </c>
      <c r="AG28" s="2315">
        <f t="shared" si="26"/>
        <v>160</v>
      </c>
      <c r="AH28" s="2316">
        <f t="shared" si="26"/>
        <v>110</v>
      </c>
      <c r="AI28" s="2317">
        <f t="shared" si="22"/>
        <v>119.175</v>
      </c>
      <c r="AJ28" s="2318">
        <f t="shared" si="23"/>
        <v>105</v>
      </c>
      <c r="AK28" s="2319">
        <f t="shared" si="24"/>
        <v>160</v>
      </c>
      <c r="AL28" s="2242">
        <f t="shared" si="25"/>
        <v>110</v>
      </c>
      <c r="AM28" s="2272"/>
      <c r="AO28" s="125"/>
    </row>
    <row r="29" spans="2:50" ht="15" customHeight="1" thickBot="1">
      <c r="B29" s="301" t="s">
        <v>9</v>
      </c>
      <c r="C29" s="295" t="s">
        <v>643</v>
      </c>
      <c r="D29" s="294">
        <v>40</v>
      </c>
      <c r="E29" s="1767" t="s">
        <v>718</v>
      </c>
      <c r="F29" s="304">
        <v>200</v>
      </c>
      <c r="G29" s="1028">
        <v>200</v>
      </c>
      <c r="H29" s="2579" t="s">
        <v>755</v>
      </c>
      <c r="I29" s="2580"/>
      <c r="J29" s="2581"/>
      <c r="K29" s="452" t="s">
        <v>110</v>
      </c>
      <c r="L29" s="192" t="s">
        <v>111</v>
      </c>
      <c r="M29" s="193" t="s">
        <v>112</v>
      </c>
      <c r="N29" s="110"/>
      <c r="O29" s="153" t="s">
        <v>48</v>
      </c>
      <c r="P29" s="2295">
        <f>F12+I11</f>
        <v>13.2</v>
      </c>
      <c r="Q29" s="2216">
        <f>F12+I11</f>
        <v>13.2</v>
      </c>
      <c r="R29" s="2295">
        <f>F26+L32</f>
        <v>21.1</v>
      </c>
      <c r="S29" s="2216">
        <f>G26+M32</f>
        <v>21.1</v>
      </c>
      <c r="T29" s="2295">
        <f>F38</f>
        <v>7</v>
      </c>
      <c r="U29" s="2216">
        <f>G38</f>
        <v>7</v>
      </c>
      <c r="V29" s="2274">
        <f t="shared" si="18"/>
        <v>34.299999999999997</v>
      </c>
      <c r="W29" s="2214">
        <f t="shared" si="19"/>
        <v>34.299999999999997</v>
      </c>
      <c r="X29" s="2273">
        <f t="shared" si="13"/>
        <v>28.1</v>
      </c>
      <c r="Y29" s="2209">
        <f t="shared" si="14"/>
        <v>28.1</v>
      </c>
      <c r="Z29" s="2373">
        <f t="shared" si="17"/>
        <v>41.3</v>
      </c>
      <c r="AA29" s="842">
        <f t="shared" si="20"/>
        <v>41.3</v>
      </c>
      <c r="AB29" s="829" t="s">
        <v>697</v>
      </c>
      <c r="AC29" s="2273"/>
      <c r="AD29" s="2208"/>
      <c r="AE29" s="2312"/>
      <c r="AF29" s="2208"/>
      <c r="AG29" s="2312"/>
      <c r="AH29" s="2208"/>
      <c r="AI29" s="2274">
        <f t="shared" si="22"/>
        <v>0</v>
      </c>
      <c r="AJ29" s="2214">
        <f t="shared" si="23"/>
        <v>0</v>
      </c>
      <c r="AK29" s="2273">
        <f t="shared" si="24"/>
        <v>0</v>
      </c>
      <c r="AL29" s="2209">
        <f t="shared" si="25"/>
        <v>0</v>
      </c>
      <c r="AM29" s="2272"/>
      <c r="AO29" s="122"/>
    </row>
    <row r="30" spans="2:50" ht="13.5" customHeight="1" thickBot="1">
      <c r="B30" s="124"/>
      <c r="C30" s="1388"/>
      <c r="D30" s="123"/>
      <c r="E30" s="1659" t="s">
        <v>632</v>
      </c>
      <c r="F30" s="304"/>
      <c r="G30" s="818">
        <v>1.1000000000000001</v>
      </c>
      <c r="H30" s="2582" t="s">
        <v>110</v>
      </c>
      <c r="I30" s="2300" t="s">
        <v>111</v>
      </c>
      <c r="J30" s="2301" t="s">
        <v>112</v>
      </c>
      <c r="K30" s="159" t="s">
        <v>398</v>
      </c>
      <c r="L30" s="162">
        <v>2.7</v>
      </c>
      <c r="M30" s="163">
        <v>2.7</v>
      </c>
      <c r="N30" s="110"/>
      <c r="O30" s="153" t="s">
        <v>160</v>
      </c>
      <c r="P30" s="2295">
        <f>D11</f>
        <v>37</v>
      </c>
      <c r="Q30" s="2213">
        <f>D11</f>
        <v>37</v>
      </c>
      <c r="R30" s="2295"/>
      <c r="S30" s="2213"/>
      <c r="T30" s="2295"/>
      <c r="U30" s="2213"/>
      <c r="V30" s="2274">
        <f t="shared" si="18"/>
        <v>37</v>
      </c>
      <c r="W30" s="2214">
        <f t="shared" si="19"/>
        <v>37</v>
      </c>
      <c r="X30" s="2273">
        <f t="shared" si="13"/>
        <v>0</v>
      </c>
      <c r="Y30" s="2209">
        <f t="shared" si="14"/>
        <v>0</v>
      </c>
      <c r="Z30" s="2373">
        <f t="shared" si="17"/>
        <v>37</v>
      </c>
      <c r="AA30" s="842">
        <f t="shared" si="20"/>
        <v>37</v>
      </c>
      <c r="AB30" s="279" t="s">
        <v>698</v>
      </c>
      <c r="AC30" s="2273"/>
      <c r="AD30" s="2226"/>
      <c r="AE30" s="2312"/>
      <c r="AF30" s="2226"/>
      <c r="AG30" s="2312"/>
      <c r="AH30" s="2226"/>
      <c r="AI30" s="2274">
        <f t="shared" si="22"/>
        <v>0</v>
      </c>
      <c r="AJ30" s="2214">
        <f t="shared" si="23"/>
        <v>0</v>
      </c>
      <c r="AK30" s="2273">
        <f t="shared" si="24"/>
        <v>0</v>
      </c>
      <c r="AL30" s="2209">
        <f t="shared" si="25"/>
        <v>0</v>
      </c>
      <c r="AM30" s="2272"/>
      <c r="AO30" s="150"/>
      <c r="AP30" s="11"/>
      <c r="AQ30" s="11"/>
      <c r="AR30" s="11"/>
      <c r="AS30" s="11"/>
      <c r="AT30" s="11"/>
      <c r="AU30" s="11"/>
      <c r="AV30" s="11"/>
      <c r="AW30" s="11"/>
      <c r="AX30" s="11"/>
    </row>
    <row r="31" spans="2:50" ht="12.75" customHeight="1" thickBot="1">
      <c r="B31" s="124"/>
      <c r="C31" s="1388"/>
      <c r="D31" s="123"/>
      <c r="E31" s="303" t="s">
        <v>91</v>
      </c>
      <c r="F31" s="304">
        <v>2.9449999999999998</v>
      </c>
      <c r="G31" s="818">
        <v>2.5</v>
      </c>
      <c r="H31" s="309" t="s">
        <v>759</v>
      </c>
      <c r="I31" s="1942">
        <v>60</v>
      </c>
      <c r="J31" s="2583">
        <v>60</v>
      </c>
      <c r="K31" s="1457" t="s">
        <v>58</v>
      </c>
      <c r="L31" s="287">
        <v>205</v>
      </c>
      <c r="M31" s="290">
        <v>205</v>
      </c>
      <c r="N31" s="110"/>
      <c r="O31" s="153" t="s">
        <v>50</v>
      </c>
      <c r="P31" s="2295">
        <f>I9</f>
        <v>1</v>
      </c>
      <c r="Q31" s="2213">
        <f>J9</f>
        <v>1</v>
      </c>
      <c r="R31" s="2295"/>
      <c r="S31" s="2213"/>
      <c r="T31" s="2295">
        <f>F36</f>
        <v>1</v>
      </c>
      <c r="U31" s="2213">
        <f>G36</f>
        <v>1</v>
      </c>
      <c r="V31" s="2274">
        <f t="shared" si="18"/>
        <v>1</v>
      </c>
      <c r="W31" s="2214">
        <f t="shared" si="19"/>
        <v>1</v>
      </c>
      <c r="X31" s="2273">
        <f t="shared" si="13"/>
        <v>1</v>
      </c>
      <c r="Y31" s="2209">
        <f t="shared" si="14"/>
        <v>1</v>
      </c>
      <c r="Z31" s="2373">
        <f t="shared" si="17"/>
        <v>2</v>
      </c>
      <c r="AA31" s="842">
        <f t="shared" si="20"/>
        <v>2</v>
      </c>
      <c r="AB31" s="279" t="s">
        <v>699</v>
      </c>
      <c r="AC31" s="2273"/>
      <c r="AD31" s="2208"/>
      <c r="AE31" s="2312"/>
      <c r="AF31" s="2208"/>
      <c r="AG31" s="2312"/>
      <c r="AH31" s="2208"/>
      <c r="AI31" s="2274">
        <f t="shared" si="22"/>
        <v>0</v>
      </c>
      <c r="AJ31" s="2214">
        <f t="shared" si="23"/>
        <v>0</v>
      </c>
      <c r="AK31" s="2273">
        <f t="shared" si="24"/>
        <v>0</v>
      </c>
      <c r="AL31" s="2209">
        <f t="shared" si="25"/>
        <v>0</v>
      </c>
      <c r="AM31" s="2272"/>
      <c r="AO31" s="122"/>
      <c r="AP31" s="127"/>
      <c r="AQ31" s="150"/>
      <c r="AR31" s="11"/>
      <c r="AS31" s="11"/>
      <c r="AT31" s="7"/>
      <c r="AU31" s="11"/>
      <c r="AV31" s="11"/>
      <c r="AW31" s="11"/>
      <c r="AX31" s="11"/>
    </row>
    <row r="32" spans="2:50" ht="13.5" customHeight="1">
      <c r="B32" s="124"/>
      <c r="C32" s="1388"/>
      <c r="D32" s="123"/>
      <c r="E32" s="487"/>
      <c r="F32" s="229"/>
      <c r="G32" s="205"/>
      <c r="H32" s="68"/>
      <c r="I32" s="11"/>
      <c r="J32" s="79"/>
      <c r="K32" s="235" t="s">
        <v>48</v>
      </c>
      <c r="L32" s="287">
        <v>19.5</v>
      </c>
      <c r="M32" s="1024">
        <v>19.5</v>
      </c>
      <c r="N32" s="110"/>
      <c r="O32" s="153" t="s">
        <v>158</v>
      </c>
      <c r="P32" s="2295"/>
      <c r="Q32" s="2213"/>
      <c r="R32" s="2295">
        <f>L30</f>
        <v>2.7</v>
      </c>
      <c r="S32" s="2213">
        <f>M30</f>
        <v>2.7</v>
      </c>
      <c r="T32" s="2295"/>
      <c r="U32" s="2213"/>
      <c r="V32" s="2274">
        <f t="shared" si="18"/>
        <v>2.7</v>
      </c>
      <c r="W32" s="2214">
        <f t="shared" si="19"/>
        <v>2.7</v>
      </c>
      <c r="X32" s="2273">
        <f t="shared" si="13"/>
        <v>2.7</v>
      </c>
      <c r="Y32" s="2209">
        <f t="shared" si="14"/>
        <v>2.7</v>
      </c>
      <c r="Z32" s="2373">
        <f t="shared" si="17"/>
        <v>2.7</v>
      </c>
      <c r="AA32" s="842">
        <f t="shared" si="20"/>
        <v>2.7</v>
      </c>
      <c r="AB32" s="2311" t="s">
        <v>700</v>
      </c>
      <c r="AC32" s="2273"/>
      <c r="AD32" s="2226"/>
      <c r="AE32" s="2312"/>
      <c r="AF32" s="2226"/>
      <c r="AG32" s="2312"/>
      <c r="AH32" s="2226"/>
      <c r="AI32" s="2274">
        <f t="shared" si="22"/>
        <v>0</v>
      </c>
      <c r="AJ32" s="2214">
        <f t="shared" si="23"/>
        <v>0</v>
      </c>
      <c r="AK32" s="2273">
        <f t="shared" si="24"/>
        <v>0</v>
      </c>
      <c r="AL32" s="2209">
        <f t="shared" si="25"/>
        <v>0</v>
      </c>
      <c r="AM32" s="2272"/>
      <c r="AO32" s="127"/>
      <c r="AP32" s="243"/>
      <c r="AQ32" s="416"/>
      <c r="AR32" s="96"/>
      <c r="AS32" s="165"/>
      <c r="AT32" s="416"/>
      <c r="AU32" s="96"/>
      <c r="AV32" s="165"/>
      <c r="AW32" s="11"/>
      <c r="AX32" s="11"/>
    </row>
    <row r="33" spans="1:57" ht="15.75" thickBot="1">
      <c r="B33" s="1385"/>
      <c r="C33" s="1389"/>
      <c r="D33" s="1431"/>
      <c r="E33" s="64"/>
      <c r="F33" s="38"/>
      <c r="G33" s="82"/>
      <c r="H33" s="64"/>
      <c r="I33" s="38"/>
      <c r="J33" s="82"/>
      <c r="K33" s="1030" t="s">
        <v>86</v>
      </c>
      <c r="L33" s="2483">
        <v>5</v>
      </c>
      <c r="M33" s="2484">
        <v>5</v>
      </c>
      <c r="N33" s="127"/>
      <c r="O33" s="153" t="s">
        <v>157</v>
      </c>
      <c r="P33" s="2295"/>
      <c r="Q33" s="2224"/>
      <c r="R33" s="2295"/>
      <c r="S33" s="2224"/>
      <c r="T33" s="2295"/>
      <c r="U33" s="2224"/>
      <c r="V33" s="2274">
        <f t="shared" si="18"/>
        <v>0</v>
      </c>
      <c r="W33" s="2214">
        <f t="shared" si="19"/>
        <v>0</v>
      </c>
      <c r="X33" s="2273">
        <f t="shared" si="13"/>
        <v>0</v>
      </c>
      <c r="Y33" s="2209">
        <f t="shared" si="14"/>
        <v>0</v>
      </c>
      <c r="Z33" s="2373">
        <f t="shared" si="17"/>
        <v>0</v>
      </c>
      <c r="AA33" s="842">
        <f t="shared" si="20"/>
        <v>0</v>
      </c>
      <c r="AB33" s="2320" t="s">
        <v>696</v>
      </c>
      <c r="AC33" s="2321">
        <f t="shared" ref="AC33:AH33" si="27">SUM(AC29:AC32)</f>
        <v>0</v>
      </c>
      <c r="AD33" s="2322">
        <f t="shared" si="27"/>
        <v>0</v>
      </c>
      <c r="AE33" s="2321">
        <f t="shared" si="27"/>
        <v>0</v>
      </c>
      <c r="AF33" s="2322">
        <f t="shared" si="27"/>
        <v>0</v>
      </c>
      <c r="AG33" s="2321">
        <f t="shared" si="27"/>
        <v>0</v>
      </c>
      <c r="AH33" s="2322">
        <f t="shared" si="27"/>
        <v>0</v>
      </c>
      <c r="AI33" s="2323">
        <f t="shared" si="22"/>
        <v>0</v>
      </c>
      <c r="AJ33" s="2324">
        <f t="shared" si="23"/>
        <v>0</v>
      </c>
      <c r="AK33" s="2325">
        <f t="shared" si="24"/>
        <v>0</v>
      </c>
      <c r="AL33" s="2326">
        <f t="shared" si="25"/>
        <v>0</v>
      </c>
      <c r="AM33" s="2272"/>
      <c r="AO33" s="223"/>
      <c r="AP33" s="156"/>
      <c r="AQ33" s="453"/>
      <c r="AR33" s="126"/>
      <c r="AS33" s="156"/>
      <c r="AT33" s="122"/>
      <c r="AU33" s="121"/>
      <c r="AV33" s="156"/>
      <c r="AW33" s="11"/>
      <c r="AX33" s="11"/>
    </row>
    <row r="34" spans="1:57" ht="12" customHeight="1" thickBot="1">
      <c r="B34" s="826"/>
      <c r="C34" s="411" t="s">
        <v>303</v>
      </c>
      <c r="D34" s="1668"/>
      <c r="E34" s="1450" t="s">
        <v>136</v>
      </c>
      <c r="F34" s="146"/>
      <c r="G34" s="133"/>
      <c r="H34" s="2093" t="s">
        <v>666</v>
      </c>
      <c r="I34" s="76"/>
      <c r="J34" s="61"/>
      <c r="K34" s="1751" t="s">
        <v>730</v>
      </c>
      <c r="L34" s="146"/>
      <c r="M34" s="133"/>
      <c r="N34" s="110"/>
      <c r="O34" s="153" t="s">
        <v>81</v>
      </c>
      <c r="P34" s="2295"/>
      <c r="Q34" s="2224"/>
      <c r="R34" s="2295"/>
      <c r="S34" s="2224"/>
      <c r="T34" s="2295"/>
      <c r="U34" s="2224"/>
      <c r="V34" s="2274">
        <f t="shared" si="18"/>
        <v>0</v>
      </c>
      <c r="W34" s="2214">
        <f t="shared" si="19"/>
        <v>0</v>
      </c>
      <c r="X34" s="2273">
        <f t="shared" si="13"/>
        <v>0</v>
      </c>
      <c r="Y34" s="2209">
        <f t="shared" si="14"/>
        <v>0</v>
      </c>
      <c r="Z34" s="2373">
        <f t="shared" si="17"/>
        <v>0</v>
      </c>
      <c r="AA34" s="842">
        <f t="shared" si="20"/>
        <v>0</v>
      </c>
      <c r="AB34" s="2327" t="s">
        <v>113</v>
      </c>
      <c r="AC34" s="2312"/>
      <c r="AD34" s="2208"/>
      <c r="AE34" s="2312"/>
      <c r="AF34" s="2208"/>
      <c r="AG34" s="2312"/>
      <c r="AH34" s="2208"/>
      <c r="AI34" s="2274">
        <f t="shared" si="22"/>
        <v>0</v>
      </c>
      <c r="AJ34" s="2214">
        <f t="shared" si="23"/>
        <v>0</v>
      </c>
      <c r="AK34" s="2273">
        <f t="shared" si="24"/>
        <v>0</v>
      </c>
      <c r="AL34" s="2209">
        <f t="shared" si="25"/>
        <v>0</v>
      </c>
      <c r="AM34" s="2272"/>
      <c r="AO34" s="264"/>
      <c r="AP34" s="156"/>
      <c r="AQ34" s="122"/>
      <c r="AR34" s="121"/>
      <c r="AS34" s="173"/>
      <c r="AT34" s="7"/>
      <c r="AU34" s="14"/>
      <c r="AV34" s="172"/>
      <c r="AW34" s="11"/>
      <c r="AX34" s="11"/>
    </row>
    <row r="35" spans="1:57" ht="15.75" customHeight="1" thickBot="1">
      <c r="B35" s="234" t="s">
        <v>614</v>
      </c>
      <c r="C35" s="306" t="s">
        <v>96</v>
      </c>
      <c r="D35" s="314">
        <v>200</v>
      </c>
      <c r="E35" s="1607" t="s">
        <v>110</v>
      </c>
      <c r="F35" s="1413" t="s">
        <v>111</v>
      </c>
      <c r="G35" s="1414" t="s">
        <v>112</v>
      </c>
      <c r="H35" s="452" t="s">
        <v>110</v>
      </c>
      <c r="I35" s="192" t="s">
        <v>111</v>
      </c>
      <c r="J35" s="193" t="s">
        <v>112</v>
      </c>
      <c r="K35" s="428" t="s">
        <v>110</v>
      </c>
      <c r="L35" s="192" t="s">
        <v>111</v>
      </c>
      <c r="M35" s="193" t="s">
        <v>112</v>
      </c>
      <c r="N35" s="110"/>
      <c r="O35" s="153" t="s">
        <v>52</v>
      </c>
      <c r="P35" s="2295">
        <f>F14</f>
        <v>0.4</v>
      </c>
      <c r="Q35" s="2224">
        <f>F14</f>
        <v>0.4</v>
      </c>
      <c r="R35" s="2295">
        <f>F28+I25+L25</f>
        <v>2.5</v>
      </c>
      <c r="S35" s="2224">
        <f>G28+J25+M25</f>
        <v>2.5</v>
      </c>
      <c r="T35" s="2295"/>
      <c r="U35" s="2224"/>
      <c r="V35" s="2274">
        <f t="shared" si="18"/>
        <v>2.9</v>
      </c>
      <c r="W35" s="2214">
        <f t="shared" si="19"/>
        <v>2.9</v>
      </c>
      <c r="X35" s="2273">
        <f t="shared" si="13"/>
        <v>2.5</v>
      </c>
      <c r="Y35" s="2209">
        <f t="shared" si="14"/>
        <v>2.5</v>
      </c>
      <c r="Z35" s="2373">
        <f t="shared" si="17"/>
        <v>2.9</v>
      </c>
      <c r="AA35" s="842">
        <f t="shared" si="20"/>
        <v>2.9</v>
      </c>
      <c r="AB35" s="2327" t="s">
        <v>354</v>
      </c>
      <c r="AC35" s="2312"/>
      <c r="AD35" s="2226"/>
      <c r="AE35" s="2312"/>
      <c r="AF35" s="2226"/>
      <c r="AG35" s="2312"/>
      <c r="AH35" s="2226"/>
      <c r="AI35" s="2274">
        <f t="shared" si="22"/>
        <v>0</v>
      </c>
      <c r="AJ35" s="2214">
        <f t="shared" si="23"/>
        <v>0</v>
      </c>
      <c r="AK35" s="2273">
        <f t="shared" si="24"/>
        <v>0</v>
      </c>
      <c r="AL35" s="2209">
        <f t="shared" si="25"/>
        <v>0</v>
      </c>
      <c r="AM35" s="2272"/>
      <c r="AO35" s="122"/>
      <c r="AP35" s="156"/>
      <c r="AQ35" s="125"/>
      <c r="AR35" s="126"/>
      <c r="AS35" s="156"/>
      <c r="AT35" s="7"/>
      <c r="AU35" s="14"/>
      <c r="AV35" s="172"/>
      <c r="AW35" s="11"/>
      <c r="AX35" s="11"/>
    </row>
    <row r="36" spans="1:57">
      <c r="B36" s="1582" t="s">
        <v>758</v>
      </c>
      <c r="C36" s="306" t="s">
        <v>666</v>
      </c>
      <c r="D36" s="2113" t="s">
        <v>670</v>
      </c>
      <c r="E36" s="155" t="s">
        <v>98</v>
      </c>
      <c r="F36" s="154">
        <v>1</v>
      </c>
      <c r="G36" s="1588">
        <v>1</v>
      </c>
      <c r="H36" s="1463" t="s">
        <v>619</v>
      </c>
      <c r="I36" s="154">
        <v>15.51</v>
      </c>
      <c r="J36" s="163">
        <v>15</v>
      </c>
      <c r="K36" s="2111" t="s">
        <v>206</v>
      </c>
      <c r="L36" s="2114">
        <v>160</v>
      </c>
      <c r="M36" s="1588">
        <v>110</v>
      </c>
      <c r="N36" s="110"/>
      <c r="O36" s="153" t="s">
        <v>132</v>
      </c>
      <c r="P36" s="2295"/>
      <c r="Q36" s="2224"/>
      <c r="R36" s="2295"/>
      <c r="S36" s="2224"/>
      <c r="T36" s="2295"/>
      <c r="U36" s="2224"/>
      <c r="V36" s="2274">
        <f t="shared" si="18"/>
        <v>0</v>
      </c>
      <c r="W36" s="2214">
        <f t="shared" si="19"/>
        <v>0</v>
      </c>
      <c r="X36" s="2273">
        <f t="shared" si="13"/>
        <v>0</v>
      </c>
      <c r="Y36" s="2209">
        <f t="shared" si="14"/>
        <v>0</v>
      </c>
      <c r="Z36" s="2373">
        <f t="shared" si="17"/>
        <v>0</v>
      </c>
      <c r="AA36" s="842">
        <f t="shared" si="20"/>
        <v>0</v>
      </c>
      <c r="AB36" s="2328" t="s">
        <v>687</v>
      </c>
      <c r="AC36" s="2329">
        <f t="shared" ref="AC36:AH36" si="28">SUM(AC34:AC35)</f>
        <v>0</v>
      </c>
      <c r="AD36" s="2330">
        <f t="shared" si="28"/>
        <v>0</v>
      </c>
      <c r="AE36" s="2329">
        <f t="shared" si="28"/>
        <v>0</v>
      </c>
      <c r="AF36" s="2330">
        <f t="shared" si="28"/>
        <v>0</v>
      </c>
      <c r="AG36" s="2329">
        <f t="shared" si="28"/>
        <v>0</v>
      </c>
      <c r="AH36" s="2330">
        <f t="shared" si="28"/>
        <v>0</v>
      </c>
      <c r="AI36" s="2331">
        <f t="shared" si="22"/>
        <v>0</v>
      </c>
      <c r="AJ36" s="2332">
        <f t="shared" si="23"/>
        <v>0</v>
      </c>
      <c r="AK36" s="2333">
        <f t="shared" si="24"/>
        <v>0</v>
      </c>
      <c r="AL36" s="2334">
        <f t="shared" si="25"/>
        <v>0</v>
      </c>
      <c r="AM36" s="2272"/>
      <c r="AO36" s="122"/>
      <c r="AP36" s="325"/>
      <c r="AQ36" s="125"/>
      <c r="AR36" s="147"/>
      <c r="AS36" s="173"/>
      <c r="AT36" s="7"/>
      <c r="AU36" s="14"/>
      <c r="AV36" s="172"/>
      <c r="AW36" s="11"/>
      <c r="AX36" s="11"/>
    </row>
    <row r="37" spans="1:57" ht="11.25" customHeight="1">
      <c r="B37" s="2470" t="s">
        <v>728</v>
      </c>
      <c r="C37" s="306" t="s">
        <v>730</v>
      </c>
      <c r="D37" s="294">
        <v>110</v>
      </c>
      <c r="E37" s="303" t="s">
        <v>86</v>
      </c>
      <c r="F37" s="304">
        <v>66</v>
      </c>
      <c r="G37" s="311">
        <v>66</v>
      </c>
      <c r="H37" s="306" t="s">
        <v>10</v>
      </c>
      <c r="I37" s="289">
        <v>35</v>
      </c>
      <c r="J37" s="2092">
        <v>35</v>
      </c>
      <c r="K37" s="931"/>
      <c r="L37" s="1640"/>
      <c r="M37" s="1632"/>
      <c r="N37" s="110"/>
      <c r="O37" s="479" t="s">
        <v>207</v>
      </c>
      <c r="P37" s="2310">
        <f t="shared" ref="P37:U37" si="29">P38+P39+P40</f>
        <v>0</v>
      </c>
      <c r="Q37" s="2394">
        <f t="shared" si="29"/>
        <v>0</v>
      </c>
      <c r="R37" s="2310">
        <f t="shared" si="29"/>
        <v>1.111</v>
      </c>
      <c r="S37" s="2225">
        <f t="shared" si="29"/>
        <v>1.111</v>
      </c>
      <c r="T37" s="2310">
        <f t="shared" si="29"/>
        <v>0</v>
      </c>
      <c r="U37" s="2226">
        <f t="shared" si="29"/>
        <v>0</v>
      </c>
      <c r="V37" s="2274">
        <f t="shared" si="18"/>
        <v>1.111</v>
      </c>
      <c r="W37" s="2214">
        <f t="shared" si="19"/>
        <v>1.111</v>
      </c>
      <c r="X37" s="2273">
        <f t="shared" si="13"/>
        <v>1.111</v>
      </c>
      <c r="Y37" s="2209">
        <f t="shared" si="14"/>
        <v>1.111</v>
      </c>
      <c r="Z37" s="2373">
        <f t="shared" si="17"/>
        <v>1.111</v>
      </c>
      <c r="AA37" s="842">
        <f t="shared" si="20"/>
        <v>1.111</v>
      </c>
      <c r="AB37" s="2327" t="s">
        <v>355</v>
      </c>
      <c r="AC37" s="2312"/>
      <c r="AD37" s="2226"/>
      <c r="AE37" s="2312">
        <f>F31</f>
        <v>2.9449999999999998</v>
      </c>
      <c r="AF37" s="2226">
        <f>G31</f>
        <v>2.5</v>
      </c>
      <c r="AG37" s="2312"/>
      <c r="AH37" s="2226"/>
      <c r="AI37" s="2274">
        <f t="shared" si="22"/>
        <v>2.9449999999999998</v>
      </c>
      <c r="AJ37" s="2214">
        <f t="shared" si="23"/>
        <v>2.5</v>
      </c>
      <c r="AK37" s="2273">
        <f t="shared" si="24"/>
        <v>2.9449999999999998</v>
      </c>
      <c r="AL37" s="2209">
        <f t="shared" si="25"/>
        <v>2.5</v>
      </c>
      <c r="AM37" s="2272"/>
      <c r="AO37" s="132"/>
      <c r="AP37" s="622"/>
      <c r="AQ37" s="125"/>
      <c r="AR37" s="126"/>
      <c r="AS37" s="171"/>
      <c r="AT37" s="122"/>
      <c r="AU37" s="14"/>
      <c r="AV37" s="172"/>
      <c r="AW37" s="11"/>
      <c r="AX37" s="11"/>
    </row>
    <row r="38" spans="1:57" ht="12.75" customHeight="1">
      <c r="B38" s="68"/>
      <c r="C38" s="47"/>
      <c r="D38" s="79"/>
      <c r="E38" s="231" t="s">
        <v>48</v>
      </c>
      <c r="F38" s="1589">
        <v>7</v>
      </c>
      <c r="G38" s="1156">
        <v>7</v>
      </c>
      <c r="K38" s="124"/>
      <c r="L38" s="127"/>
      <c r="M38" s="123"/>
      <c r="N38" s="110"/>
      <c r="O38" s="480" t="s">
        <v>199</v>
      </c>
      <c r="P38" s="2295"/>
      <c r="Q38" s="2227"/>
      <c r="R38" s="2295">
        <f>F27+I24</f>
        <v>1.0999999999999999E-2</v>
      </c>
      <c r="S38" s="2227">
        <f>G27+J24</f>
        <v>1.0999999999999999E-2</v>
      </c>
      <c r="T38" s="2295"/>
      <c r="U38" s="2227"/>
      <c r="V38" s="2363"/>
      <c r="W38" s="2227"/>
      <c r="X38" s="2363"/>
      <c r="Y38" s="2227"/>
      <c r="Z38" s="2374"/>
      <c r="AA38" s="843"/>
      <c r="AB38" s="2327" t="s">
        <v>174</v>
      </c>
      <c r="AC38" s="2312"/>
      <c r="AD38" s="2226"/>
      <c r="AE38" s="2312"/>
      <c r="AF38" s="2226"/>
      <c r="AG38" s="2312"/>
      <c r="AH38" s="2226"/>
      <c r="AI38" s="2274">
        <f t="shared" si="22"/>
        <v>0</v>
      </c>
      <c r="AJ38" s="2214">
        <f t="shared" si="23"/>
        <v>0</v>
      </c>
      <c r="AK38" s="2273">
        <f t="shared" si="24"/>
        <v>0</v>
      </c>
      <c r="AL38" s="2209">
        <f t="shared" si="25"/>
        <v>0</v>
      </c>
      <c r="AM38" s="2272"/>
      <c r="AO38" s="122"/>
      <c r="AP38" s="156"/>
      <c r="AQ38" s="125"/>
      <c r="AR38" s="126"/>
      <c r="AS38" s="171"/>
      <c r="AT38" s="122"/>
      <c r="AU38" s="41"/>
      <c r="AV38" s="172"/>
      <c r="AW38" s="11"/>
      <c r="AX38" s="11"/>
    </row>
    <row r="39" spans="1:57" ht="12.75" customHeight="1" thickBot="1">
      <c r="B39" s="1385"/>
      <c r="C39" s="1578"/>
      <c r="D39" s="1431"/>
      <c r="E39" s="239" t="s">
        <v>86</v>
      </c>
      <c r="F39" s="1455">
        <v>150</v>
      </c>
      <c r="G39" s="1464">
        <v>150</v>
      </c>
      <c r="H39" s="1385"/>
      <c r="I39" s="1430"/>
      <c r="J39" s="1431"/>
      <c r="K39" s="1385"/>
      <c r="L39" s="1430"/>
      <c r="M39" s="1431"/>
      <c r="N39" s="110"/>
      <c r="O39" s="2089" t="s">
        <v>632</v>
      </c>
      <c r="P39" s="2295"/>
      <c r="Q39" s="2228"/>
      <c r="R39" s="2295">
        <f>G30</f>
        <v>1.1000000000000001</v>
      </c>
      <c r="S39" s="2228">
        <f>G30</f>
        <v>1.1000000000000001</v>
      </c>
      <c r="T39" s="2295"/>
      <c r="U39" s="2228"/>
      <c r="V39" s="2364"/>
      <c r="W39" s="2228"/>
      <c r="X39" s="2364"/>
      <c r="Y39" s="2228"/>
      <c r="Z39" s="2272"/>
      <c r="AB39" s="2335" t="s">
        <v>69</v>
      </c>
      <c r="AC39" s="2336">
        <f t="shared" ref="AC39:AH39" si="30">SUM(AC37:AC38)</f>
        <v>0</v>
      </c>
      <c r="AD39" s="2337">
        <f t="shared" si="30"/>
        <v>0</v>
      </c>
      <c r="AE39" s="2336">
        <f t="shared" si="30"/>
        <v>2.9449999999999998</v>
      </c>
      <c r="AF39" s="2337">
        <f t="shared" si="30"/>
        <v>2.5</v>
      </c>
      <c r="AG39" s="2336">
        <f t="shared" si="30"/>
        <v>0</v>
      </c>
      <c r="AH39" s="2337">
        <f t="shared" si="30"/>
        <v>0</v>
      </c>
      <c r="AI39" s="2338">
        <f t="shared" si="22"/>
        <v>2.9449999999999998</v>
      </c>
      <c r="AJ39" s="2339">
        <f t="shared" si="23"/>
        <v>2.5</v>
      </c>
      <c r="AK39" s="2340">
        <f t="shared" si="24"/>
        <v>2.9449999999999998</v>
      </c>
      <c r="AL39" s="2341">
        <f t="shared" si="25"/>
        <v>2.5</v>
      </c>
      <c r="AM39" s="2272"/>
      <c r="AO39" s="132"/>
      <c r="AP39" s="127"/>
      <c r="AQ39" s="125"/>
      <c r="AR39" s="126"/>
      <c r="AS39" s="171"/>
      <c r="AT39" s="169"/>
      <c r="AU39" s="127"/>
      <c r="AV39" s="127"/>
      <c r="AW39" s="11"/>
      <c r="AX39" s="11"/>
    </row>
    <row r="40" spans="1:57">
      <c r="B40" s="110"/>
      <c r="C40" s="158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2358" t="s">
        <v>156</v>
      </c>
      <c r="P40" s="2359"/>
      <c r="Q40" s="2360"/>
      <c r="R40" s="2359"/>
      <c r="S40" s="2360"/>
      <c r="T40" s="2359"/>
      <c r="U40" s="2360"/>
      <c r="V40" s="2365"/>
      <c r="W40" s="2360"/>
      <c r="X40" s="2365"/>
      <c r="Y40" s="2360"/>
      <c r="Z40" s="2272"/>
      <c r="AB40" s="2342" t="s">
        <v>189</v>
      </c>
      <c r="AC40" s="2312"/>
      <c r="AD40" s="2226"/>
      <c r="AE40" s="2312"/>
      <c r="AF40" s="2226"/>
      <c r="AG40" s="2312"/>
      <c r="AH40" s="2226"/>
      <c r="AI40" s="2343">
        <f t="shared" si="22"/>
        <v>0</v>
      </c>
      <c r="AJ40" s="2214">
        <f t="shared" si="23"/>
        <v>0</v>
      </c>
      <c r="AK40" s="2273">
        <f t="shared" si="24"/>
        <v>0</v>
      </c>
      <c r="AL40" s="2209">
        <f t="shared" si="25"/>
        <v>0</v>
      </c>
      <c r="AM40" s="2272"/>
      <c r="AO40" s="122"/>
      <c r="AP40" s="127"/>
      <c r="AQ40" s="122"/>
      <c r="AR40" s="121"/>
      <c r="AS40" s="173"/>
      <c r="AT40" s="416"/>
      <c r="AU40" s="96"/>
      <c r="AV40" s="165"/>
      <c r="AW40" s="11"/>
      <c r="AX40" s="11"/>
    </row>
    <row r="41" spans="1:57" ht="15.75" customHeight="1">
      <c r="B41" s="110"/>
      <c r="C41" s="1580"/>
      <c r="D41" s="110"/>
      <c r="E41" s="110"/>
      <c r="F41" s="110"/>
      <c r="G41" s="110"/>
      <c r="H41" s="251"/>
      <c r="I41" s="127"/>
      <c r="J41" s="127"/>
      <c r="K41" s="110"/>
      <c r="L41" s="110"/>
      <c r="M41" s="110"/>
      <c r="N41" s="110"/>
      <c r="O41" s="295" t="s">
        <v>108</v>
      </c>
      <c r="P41" s="2298"/>
      <c r="Q41" s="2361"/>
      <c r="R41" s="2298"/>
      <c r="S41" s="2361"/>
      <c r="T41" s="2298"/>
      <c r="U41" s="2361"/>
      <c r="V41" s="2275"/>
      <c r="W41" s="2361"/>
      <c r="X41" s="2275"/>
      <c r="Y41" s="2361"/>
      <c r="Z41" s="2272"/>
      <c r="AB41" s="2342" t="s">
        <v>73</v>
      </c>
      <c r="AC41" s="2312"/>
      <c r="AD41" s="2226"/>
      <c r="AE41" s="2312"/>
      <c r="AF41" s="2226"/>
      <c r="AG41" s="2312"/>
      <c r="AH41" s="2226"/>
      <c r="AI41" s="2343">
        <f t="shared" si="22"/>
        <v>0</v>
      </c>
      <c r="AJ41" s="2214">
        <f t="shared" si="23"/>
        <v>0</v>
      </c>
      <c r="AK41" s="2273">
        <f t="shared" si="24"/>
        <v>0</v>
      </c>
      <c r="AL41" s="2209">
        <f t="shared" si="25"/>
        <v>0</v>
      </c>
      <c r="AM41" s="2272"/>
      <c r="AO41" s="122"/>
      <c r="AP41" s="243"/>
      <c r="AQ41" s="11"/>
      <c r="AR41" s="11"/>
      <c r="AS41" s="11"/>
      <c r="AT41" s="122"/>
      <c r="AU41" s="121"/>
      <c r="AV41" s="173"/>
      <c r="AW41" s="11"/>
      <c r="AX41" s="11"/>
    </row>
    <row r="42" spans="1:57" ht="13.5" customHeight="1">
      <c r="B42" s="141"/>
      <c r="C42" s="122"/>
      <c r="D42" s="118"/>
      <c r="E42" s="110"/>
      <c r="F42" s="110"/>
      <c r="G42" s="110"/>
      <c r="H42" s="264"/>
      <c r="I42" s="242"/>
      <c r="J42" s="243"/>
      <c r="K42" s="110"/>
      <c r="L42" s="110"/>
      <c r="M42" s="110"/>
      <c r="N42" s="110"/>
      <c r="O42" s="11"/>
      <c r="Q42" s="2207"/>
      <c r="S42" s="2207"/>
      <c r="U42" s="2200"/>
      <c r="V42" s="2279"/>
      <c r="W42" s="2207"/>
      <c r="X42" s="2279"/>
      <c r="Y42" s="2207"/>
      <c r="Z42" s="241"/>
      <c r="AA42" s="127"/>
      <c r="AB42" s="2342" t="s">
        <v>75</v>
      </c>
      <c r="AC42" s="2343">
        <f>F10</f>
        <v>35.299999999999997</v>
      </c>
      <c r="AD42" s="2344">
        <f>G10</f>
        <v>35.299999999999997</v>
      </c>
      <c r="AE42" s="2343"/>
      <c r="AF42" s="2344"/>
      <c r="AG42" s="2343"/>
      <c r="AH42" s="2344"/>
      <c r="AI42" s="2343">
        <f t="shared" si="22"/>
        <v>35.299999999999997</v>
      </c>
      <c r="AJ42" s="2214">
        <f t="shared" si="23"/>
        <v>35.299999999999997</v>
      </c>
      <c r="AK42" s="2273">
        <f t="shared" si="24"/>
        <v>0</v>
      </c>
      <c r="AL42" s="2209">
        <f t="shared" si="25"/>
        <v>0</v>
      </c>
      <c r="AM42" s="2272"/>
      <c r="AO42" s="122"/>
      <c r="AP42" s="173"/>
      <c r="AQ42" s="169"/>
      <c r="AR42" s="127"/>
      <c r="AS42" s="127"/>
      <c r="AT42" s="122"/>
      <c r="AU42" s="121"/>
      <c r="AV42" s="173"/>
      <c r="AW42" s="11"/>
      <c r="AX42" s="11"/>
    </row>
    <row r="43" spans="1:57" ht="14.25" customHeight="1">
      <c r="B43" s="110"/>
      <c r="C43" s="1580"/>
      <c r="D43" s="110"/>
      <c r="E43" s="110"/>
      <c r="F43" s="110"/>
      <c r="G43" s="110"/>
      <c r="H43" s="122"/>
      <c r="I43" s="1434"/>
      <c r="J43" s="173"/>
      <c r="K43" s="110"/>
      <c r="L43" s="110"/>
      <c r="M43" s="110"/>
      <c r="N43" s="110"/>
      <c r="O43" s="11"/>
      <c r="Q43" s="2207"/>
      <c r="S43" s="2207"/>
      <c r="U43" s="2200"/>
      <c r="V43" s="2279"/>
      <c r="W43" s="2207"/>
      <c r="X43" s="2279"/>
      <c r="Y43" s="2207"/>
      <c r="Z43" s="241"/>
      <c r="AA43" s="127"/>
      <c r="AB43" s="2342" t="s">
        <v>76</v>
      </c>
      <c r="AC43" s="2312"/>
      <c r="AD43" s="2344"/>
      <c r="AE43" s="2312"/>
      <c r="AF43" s="2344"/>
      <c r="AG43" s="2312"/>
      <c r="AH43" s="2344"/>
      <c r="AI43" s="2343">
        <f t="shared" si="22"/>
        <v>0</v>
      </c>
      <c r="AJ43" s="2214">
        <f t="shared" si="23"/>
        <v>0</v>
      </c>
      <c r="AK43" s="2273">
        <f t="shared" si="24"/>
        <v>0</v>
      </c>
      <c r="AL43" s="2209">
        <f t="shared" si="25"/>
        <v>0</v>
      </c>
      <c r="AM43" s="667"/>
      <c r="AN43" s="173"/>
      <c r="AO43" s="122"/>
      <c r="AP43" s="173"/>
      <c r="AQ43" s="194"/>
      <c r="AR43" s="242"/>
      <c r="AS43" s="243"/>
      <c r="AT43" s="122"/>
      <c r="AU43" s="121"/>
      <c r="AV43" s="173"/>
      <c r="AW43" s="11"/>
      <c r="AX43" s="11"/>
      <c r="BA43" s="11"/>
      <c r="BB43" s="11"/>
      <c r="BC43" s="11"/>
      <c r="BD43" s="11"/>
      <c r="BE43" s="11"/>
    </row>
    <row r="44" spans="1:57" ht="15" customHeight="1">
      <c r="A44" s="110"/>
      <c r="B44" s="110"/>
      <c r="C44" s="158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27"/>
      <c r="Q44" s="2202"/>
      <c r="S44" s="649"/>
      <c r="U44" s="2207"/>
      <c r="V44" s="2279"/>
      <c r="W44" s="2207"/>
      <c r="X44" s="2279"/>
      <c r="Y44" s="2207"/>
      <c r="Z44" s="241"/>
      <c r="AA44" s="127"/>
      <c r="AB44" s="2342" t="s">
        <v>77</v>
      </c>
      <c r="AC44" s="2312"/>
      <c r="AD44" s="2220"/>
      <c r="AE44" s="2312"/>
      <c r="AF44" s="2220"/>
      <c r="AG44" s="2312"/>
      <c r="AH44" s="2220"/>
      <c r="AI44" s="2343">
        <f t="shared" si="22"/>
        <v>0</v>
      </c>
      <c r="AJ44" s="2214">
        <f t="shared" si="23"/>
        <v>0</v>
      </c>
      <c r="AK44" s="2273">
        <f t="shared" si="24"/>
        <v>0</v>
      </c>
      <c r="AL44" s="2209">
        <f t="shared" si="25"/>
        <v>0</v>
      </c>
      <c r="AM44" s="241"/>
      <c r="AN44" s="127"/>
      <c r="AO44" s="122"/>
      <c r="AP44" s="170"/>
      <c r="AQ44" s="7"/>
      <c r="AR44" s="391"/>
      <c r="AS44" s="408"/>
      <c r="AT44" s="122"/>
      <c r="AU44" s="121"/>
      <c r="AV44" s="173"/>
      <c r="AW44" s="11"/>
      <c r="AX44" s="11"/>
      <c r="BA44" s="11"/>
      <c r="BB44" s="11"/>
      <c r="BC44" s="11"/>
      <c r="BD44" s="11"/>
      <c r="BE44" s="11"/>
    </row>
    <row r="45" spans="1:57" ht="14.25" customHeight="1">
      <c r="B45" s="110"/>
      <c r="C45" s="158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27"/>
      <c r="Q45" s="2202"/>
      <c r="S45" s="649"/>
      <c r="U45" s="2207"/>
      <c r="V45" s="2282"/>
      <c r="W45" s="2200"/>
      <c r="X45" s="2282"/>
      <c r="Y45" s="2200"/>
      <c r="Z45" s="241"/>
      <c r="AA45" s="127"/>
      <c r="AB45" s="2342" t="s">
        <v>79</v>
      </c>
      <c r="AC45" s="2312"/>
      <c r="AD45" s="2221"/>
      <c r="AE45" s="2312"/>
      <c r="AF45" s="2220"/>
      <c r="AG45" s="2312"/>
      <c r="AH45" s="2220"/>
      <c r="AI45" s="2343">
        <f t="shared" si="22"/>
        <v>0</v>
      </c>
      <c r="AJ45" s="2214">
        <f t="shared" si="23"/>
        <v>0</v>
      </c>
      <c r="AK45" s="2273">
        <f t="shared" si="24"/>
        <v>0</v>
      </c>
      <c r="AL45" s="2209">
        <f t="shared" si="25"/>
        <v>0</v>
      </c>
      <c r="AM45" s="241"/>
      <c r="AN45" s="127"/>
      <c r="AO45" s="122"/>
      <c r="AP45" s="173"/>
      <c r="AQ45" s="7"/>
      <c r="AR45" s="391"/>
      <c r="AS45" s="408"/>
      <c r="AT45" s="22"/>
      <c r="AU45" s="11"/>
      <c r="AV45" s="11"/>
      <c r="AW45" s="11"/>
      <c r="AX45" s="11"/>
      <c r="BA45" s="11"/>
      <c r="BB45" s="11"/>
      <c r="BC45" s="11"/>
      <c r="BD45" s="11"/>
      <c r="BE45" s="11"/>
    </row>
    <row r="46" spans="1:57" ht="13.5" customHeight="1">
      <c r="B46" s="110"/>
      <c r="C46" s="158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21"/>
      <c r="Q46" s="2202"/>
      <c r="S46" s="649"/>
      <c r="U46" s="2207"/>
      <c r="V46" s="2282"/>
      <c r="W46" s="2200"/>
      <c r="X46" s="2282"/>
      <c r="Y46" s="2200"/>
      <c r="Z46" s="241"/>
      <c r="AA46" s="127"/>
      <c r="AB46" s="2342" t="s">
        <v>80</v>
      </c>
      <c r="AC46" s="2312"/>
      <c r="AD46" s="2226"/>
      <c r="AE46" s="2312"/>
      <c r="AF46" s="2226"/>
      <c r="AG46" s="2312"/>
      <c r="AH46" s="2226"/>
      <c r="AI46" s="2343">
        <f t="shared" si="22"/>
        <v>0</v>
      </c>
      <c r="AJ46" s="2214">
        <f t="shared" si="23"/>
        <v>0</v>
      </c>
      <c r="AK46" s="2273">
        <f t="shared" si="24"/>
        <v>0</v>
      </c>
      <c r="AL46" s="2209">
        <f t="shared" si="25"/>
        <v>0</v>
      </c>
      <c r="AM46" s="122"/>
      <c r="AN46" s="122"/>
      <c r="AO46" s="128"/>
      <c r="AP46" s="173"/>
      <c r="AQ46" s="7"/>
      <c r="AR46" s="391"/>
      <c r="AS46" s="408"/>
      <c r="AT46" s="416"/>
      <c r="AU46" s="96"/>
      <c r="AV46" s="165"/>
      <c r="AW46" s="11"/>
      <c r="AX46" s="11"/>
      <c r="BA46" s="11"/>
      <c r="BB46" s="11"/>
      <c r="BC46" s="11"/>
      <c r="BD46" s="11"/>
      <c r="BE46" s="11"/>
    </row>
    <row r="47" spans="1:57" ht="14.25" customHeight="1">
      <c r="B47" s="110"/>
      <c r="C47" s="158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27"/>
      <c r="Q47" s="2202"/>
      <c r="S47" s="2202"/>
      <c r="U47" s="2200"/>
      <c r="V47" s="2282"/>
      <c r="W47" s="2200"/>
      <c r="X47" s="2282"/>
      <c r="Y47" s="2200"/>
      <c r="Z47" s="241"/>
      <c r="AA47" s="127"/>
      <c r="AB47" s="2342" t="s">
        <v>82</v>
      </c>
      <c r="AC47" s="2345"/>
      <c r="AD47" s="2346"/>
      <c r="AE47" s="2345"/>
      <c r="AF47" s="2346"/>
      <c r="AG47" s="2345"/>
      <c r="AH47" s="2346"/>
      <c r="AI47" s="2343">
        <f t="shared" si="22"/>
        <v>0</v>
      </c>
      <c r="AJ47" s="2214">
        <f t="shared" si="23"/>
        <v>0</v>
      </c>
      <c r="AK47" s="2273">
        <f t="shared" si="24"/>
        <v>0</v>
      </c>
      <c r="AL47" s="2209">
        <f t="shared" si="25"/>
        <v>0</v>
      </c>
      <c r="AM47" s="241"/>
      <c r="AN47" s="127"/>
      <c r="AO47" s="122"/>
      <c r="AP47" s="173"/>
      <c r="AQ47" s="7"/>
      <c r="AR47" s="391"/>
      <c r="AS47" s="408"/>
      <c r="AT47" s="7"/>
      <c r="AU47" s="41"/>
      <c r="AV47" s="1000"/>
      <c r="AW47" s="11"/>
      <c r="AX47" s="11"/>
      <c r="BA47" s="11"/>
      <c r="BB47" s="11"/>
      <c r="BC47" s="11"/>
      <c r="BD47" s="11"/>
      <c r="BE47" s="11"/>
    </row>
    <row r="48" spans="1:57" ht="14.25" customHeight="1">
      <c r="B48" s="110"/>
      <c r="C48" s="158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27"/>
      <c r="Q48" s="2202"/>
      <c r="S48" s="2202"/>
      <c r="U48" s="2200"/>
      <c r="V48" s="2282"/>
      <c r="W48" s="2200"/>
      <c r="X48" s="2282"/>
      <c r="Y48" s="2200"/>
      <c r="Z48" s="241"/>
      <c r="AA48" s="127"/>
      <c r="AB48" s="2352" t="s">
        <v>701</v>
      </c>
      <c r="AC48" s="2350">
        <f t="shared" ref="AC48:AH48" si="31">SUM(AC40:AC47)</f>
        <v>35.299999999999997</v>
      </c>
      <c r="AD48" s="2351">
        <f t="shared" si="31"/>
        <v>35.299999999999997</v>
      </c>
      <c r="AE48" s="2350">
        <f t="shared" si="31"/>
        <v>0</v>
      </c>
      <c r="AF48" s="2351">
        <f t="shared" si="31"/>
        <v>0</v>
      </c>
      <c r="AG48" s="2350">
        <f t="shared" si="31"/>
        <v>0</v>
      </c>
      <c r="AH48" s="2351">
        <f t="shared" si="31"/>
        <v>0</v>
      </c>
      <c r="AI48" s="2348">
        <f t="shared" si="22"/>
        <v>35.299999999999997</v>
      </c>
      <c r="AJ48" s="2349">
        <f t="shared" si="23"/>
        <v>35.299999999999997</v>
      </c>
      <c r="AK48" s="2350">
        <f t="shared" si="24"/>
        <v>0</v>
      </c>
      <c r="AL48" s="2351">
        <f t="shared" si="25"/>
        <v>0</v>
      </c>
      <c r="AM48" s="241"/>
      <c r="AN48" s="127"/>
      <c r="AO48" s="122"/>
      <c r="AP48" s="173"/>
      <c r="AQ48" s="101"/>
      <c r="AR48" s="112"/>
      <c r="AS48" s="417"/>
      <c r="AT48" s="56"/>
      <c r="AU48" s="14"/>
      <c r="AV48" s="419"/>
      <c r="AW48" s="11"/>
      <c r="AX48" s="11"/>
      <c r="BA48" s="11"/>
      <c r="BB48" s="11"/>
      <c r="BC48" s="11"/>
      <c r="BD48" s="11"/>
      <c r="BE48" s="11"/>
    </row>
    <row r="49" spans="2:57" ht="15" customHeight="1">
      <c r="B49" s="110"/>
      <c r="C49" s="158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27"/>
      <c r="Q49" s="2202"/>
      <c r="S49" s="2202"/>
      <c r="U49" s="2202"/>
      <c r="V49" s="2280"/>
      <c r="W49" s="2202"/>
      <c r="X49" s="2280"/>
      <c r="Y49" s="2202"/>
      <c r="Z49" s="241"/>
      <c r="AA49" s="127"/>
      <c r="AB49" s="127"/>
      <c r="AC49" s="2276"/>
      <c r="AD49" s="2202"/>
      <c r="AE49" s="2276"/>
      <c r="AF49" s="2230"/>
      <c r="AG49" s="2276"/>
      <c r="AH49" s="2230"/>
      <c r="AI49" s="2279"/>
      <c r="AJ49" s="2207"/>
      <c r="AK49" s="2280"/>
      <c r="AL49" s="2202"/>
      <c r="AM49" s="241"/>
      <c r="AN49" s="127"/>
      <c r="AO49" s="122"/>
      <c r="AP49" s="173"/>
      <c r="AQ49" s="101"/>
      <c r="AR49" s="420"/>
      <c r="AS49" s="421"/>
      <c r="AT49" s="7"/>
      <c r="AU49" s="14"/>
      <c r="AV49" s="419"/>
      <c r="AW49" s="11"/>
      <c r="AX49" s="11"/>
      <c r="BA49" s="11"/>
      <c r="BB49" s="11"/>
      <c r="BC49" s="11"/>
      <c r="BD49" s="11"/>
      <c r="BE49" s="11"/>
    </row>
    <row r="50" spans="2:57" ht="14.25" customHeight="1">
      <c r="B50" s="110"/>
      <c r="C50" s="158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27"/>
      <c r="Q50" s="2202"/>
      <c r="S50" s="2202"/>
      <c r="U50" s="2202"/>
      <c r="V50" s="2280"/>
      <c r="W50" s="2202"/>
      <c r="X50" s="2280"/>
      <c r="Y50" s="2202"/>
      <c r="Z50" s="241"/>
      <c r="AA50" s="127"/>
      <c r="AB50" s="264"/>
      <c r="AC50" s="2276"/>
      <c r="AD50" s="2202"/>
      <c r="AE50" s="2276"/>
      <c r="AF50" s="2230"/>
      <c r="AG50" s="2276"/>
      <c r="AH50" s="2230"/>
      <c r="AI50" s="2277"/>
      <c r="AJ50" s="2230"/>
      <c r="AK50" s="2280"/>
      <c r="AL50" s="2202"/>
      <c r="AM50" s="241"/>
      <c r="AN50" s="127"/>
      <c r="AO50" s="127"/>
      <c r="AP50" s="173"/>
      <c r="AQ50" s="7"/>
      <c r="AR50" s="14"/>
      <c r="AS50" s="172"/>
      <c r="AT50" s="813"/>
      <c r="AU50" s="11"/>
      <c r="AV50" s="11"/>
      <c r="AW50" s="11"/>
      <c r="AX50" s="11"/>
      <c r="BA50" s="11"/>
      <c r="BB50" s="11"/>
      <c r="BC50" s="11"/>
      <c r="BD50" s="11"/>
      <c r="BE50" s="11"/>
    </row>
    <row r="51" spans="2:57" ht="14.25" customHeight="1">
      <c r="B51" s="110"/>
      <c r="C51" s="158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27"/>
      <c r="Q51" s="2202"/>
      <c r="S51" s="2202"/>
      <c r="U51" s="2202"/>
      <c r="V51" s="2280"/>
      <c r="W51" s="2202"/>
      <c r="X51" s="2280"/>
      <c r="Y51" s="2202"/>
      <c r="Z51" s="241"/>
      <c r="AA51" s="127"/>
      <c r="AB51" s="122"/>
      <c r="AC51" s="2276"/>
      <c r="AD51" s="2202"/>
      <c r="AE51" s="2276"/>
      <c r="AF51" s="2230"/>
      <c r="AG51" s="2276"/>
      <c r="AH51" s="2230"/>
      <c r="AI51" s="2277"/>
      <c r="AJ51" s="2230"/>
      <c r="AK51" s="2280"/>
      <c r="AL51" s="2202"/>
      <c r="AM51" s="241"/>
      <c r="AN51" s="127"/>
      <c r="AO51" s="127"/>
      <c r="AP51" s="166"/>
      <c r="AQ51" s="11"/>
      <c r="AR51" s="11"/>
      <c r="AS51" s="11"/>
      <c r="AT51" s="393"/>
      <c r="AU51" s="393"/>
      <c r="AV51" s="174"/>
      <c r="AW51" s="11"/>
      <c r="AX51" s="11"/>
      <c r="BA51" s="11"/>
      <c r="BB51" s="11"/>
      <c r="BC51" s="11"/>
      <c r="BD51" s="11"/>
      <c r="BE51" s="11"/>
    </row>
    <row r="52" spans="2:57" ht="14.25" customHeight="1">
      <c r="B52" s="110"/>
      <c r="C52" s="158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27"/>
      <c r="Q52" s="2202"/>
      <c r="S52" s="2202"/>
      <c r="U52" s="2202"/>
      <c r="V52" s="2280"/>
      <c r="W52" s="2202"/>
      <c r="X52" s="2280"/>
      <c r="Y52" s="2202"/>
      <c r="Z52" s="241"/>
      <c r="AA52" s="127"/>
      <c r="AB52" s="348"/>
      <c r="AC52" s="2276"/>
      <c r="AD52" s="2202"/>
      <c r="AE52" s="2276"/>
      <c r="AF52" s="2230"/>
      <c r="AG52" s="2276"/>
      <c r="AH52" s="2230"/>
      <c r="AI52" s="2277"/>
      <c r="AJ52" s="2230"/>
      <c r="AK52" s="2280"/>
      <c r="AL52" s="2202"/>
      <c r="AM52" s="241"/>
      <c r="AN52" s="127"/>
      <c r="AO52" s="127"/>
      <c r="AP52" s="170"/>
      <c r="AQ52" s="331"/>
      <c r="AR52" s="127"/>
      <c r="AS52" s="127"/>
      <c r="AT52" s="393"/>
      <c r="AU52" s="393"/>
      <c r="AV52" s="174"/>
      <c r="AW52" s="11"/>
      <c r="AX52" s="11"/>
      <c r="BA52" s="11"/>
      <c r="BB52" s="11"/>
      <c r="BC52" s="11"/>
      <c r="BD52" s="11"/>
      <c r="BE52" s="11"/>
    </row>
    <row r="53" spans="2:57" ht="13.5" customHeight="1">
      <c r="B53" s="110"/>
      <c r="C53" s="158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27"/>
      <c r="Q53" s="2202"/>
      <c r="S53" s="2202"/>
      <c r="U53" s="2202"/>
      <c r="V53" s="2280"/>
      <c r="W53" s="2202"/>
      <c r="X53" s="2280"/>
      <c r="Y53" s="2202"/>
      <c r="Z53" s="241"/>
      <c r="AA53" s="127"/>
      <c r="AB53" s="348"/>
      <c r="AC53" s="2276"/>
      <c r="AD53" s="2202"/>
      <c r="AE53" s="2276"/>
      <c r="AF53" s="2230"/>
      <c r="AG53" s="2276"/>
      <c r="AH53" s="2230"/>
      <c r="AI53" s="2277"/>
      <c r="AJ53" s="2230"/>
      <c r="AK53" s="2280"/>
      <c r="AL53" s="2202"/>
      <c r="AM53" s="241"/>
      <c r="AN53" s="127"/>
      <c r="AO53" s="127"/>
      <c r="AP53" s="173"/>
      <c r="AQ53" s="416"/>
      <c r="AR53" s="96"/>
      <c r="AS53" s="165"/>
      <c r="AT53" s="54"/>
      <c r="AU53" s="814"/>
      <c r="AV53" s="174"/>
      <c r="AW53" s="11"/>
      <c r="AX53" s="11"/>
      <c r="BA53" s="11"/>
      <c r="BB53" s="11"/>
      <c r="BC53" s="11"/>
      <c r="BD53" s="11"/>
      <c r="BE53" s="11"/>
    </row>
    <row r="54" spans="2:57" ht="13.5" customHeight="1">
      <c r="B54" s="110"/>
      <c r="C54" s="158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242"/>
      <c r="Q54" s="2202"/>
      <c r="S54" s="2202"/>
      <c r="U54" s="2202"/>
      <c r="V54" s="2280"/>
      <c r="W54" s="2202"/>
      <c r="X54" s="2280"/>
      <c r="Y54" s="2202"/>
      <c r="Z54" s="241"/>
      <c r="AA54" s="127"/>
      <c r="AB54" s="132"/>
      <c r="AC54" s="2276"/>
      <c r="AD54" s="2202"/>
      <c r="AE54" s="2276"/>
      <c r="AF54" s="2230"/>
      <c r="AG54" s="2276"/>
      <c r="AH54" s="2230"/>
      <c r="AI54" s="2277"/>
      <c r="AJ54" s="2230"/>
      <c r="AK54" s="2280"/>
      <c r="AL54" s="2202"/>
      <c r="AM54" s="2288"/>
      <c r="AN54" s="264"/>
      <c r="AO54" s="127"/>
      <c r="AP54" s="173"/>
      <c r="AQ54" s="122"/>
      <c r="AR54" s="121"/>
      <c r="AS54" s="173"/>
      <c r="AT54" s="393"/>
      <c r="AU54" s="393"/>
      <c r="AV54" s="172"/>
      <c r="AW54" s="11"/>
      <c r="AX54" s="11"/>
      <c r="BA54" s="11"/>
      <c r="BB54" s="11"/>
      <c r="BC54" s="11"/>
      <c r="BD54" s="11"/>
      <c r="BE54" s="11"/>
    </row>
    <row r="55" spans="2:57" ht="13.5" customHeight="1">
      <c r="B55" s="110"/>
      <c r="C55" s="158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27"/>
      <c r="Q55" s="2202"/>
      <c r="S55" s="2202"/>
      <c r="U55" s="2202"/>
      <c r="V55" s="2280"/>
      <c r="W55" s="2202"/>
      <c r="X55" s="2280"/>
      <c r="Y55" s="2202"/>
      <c r="Z55" s="241"/>
      <c r="AA55" s="127"/>
      <c r="AB55" s="127"/>
      <c r="AC55" s="2276"/>
      <c r="AD55" s="2202"/>
      <c r="AE55" s="2276"/>
      <c r="AF55" s="2230"/>
      <c r="AG55" s="2276"/>
      <c r="AH55" s="2230"/>
      <c r="AI55" s="2277"/>
      <c r="AJ55" s="2230"/>
      <c r="AK55" s="2280"/>
      <c r="AL55" s="2202"/>
      <c r="AM55" s="241"/>
      <c r="AN55" s="127"/>
      <c r="AO55" s="127"/>
      <c r="AP55" s="173"/>
      <c r="AQ55" s="122"/>
      <c r="AR55" s="121"/>
      <c r="AS55" s="173"/>
      <c r="AT55" s="393"/>
      <c r="AU55" s="393"/>
      <c r="AV55" s="172"/>
      <c r="AW55" s="11"/>
      <c r="AX55" s="11"/>
      <c r="BA55" s="11"/>
      <c r="BB55" s="11"/>
      <c r="BC55" s="11"/>
      <c r="BD55" s="11"/>
      <c r="BE55" s="11"/>
    </row>
    <row r="56" spans="2:57" ht="14.25" customHeight="1">
      <c r="B56" s="110"/>
      <c r="C56" s="158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27"/>
      <c r="Q56" s="2202"/>
      <c r="S56" s="861"/>
      <c r="U56" s="861"/>
      <c r="V56" s="2280"/>
      <c r="W56" s="2202"/>
      <c r="X56" s="2280"/>
      <c r="Y56" s="2202"/>
      <c r="Z56" s="885"/>
      <c r="AA56" s="259"/>
      <c r="AB56" s="122"/>
      <c r="AC56" s="2276"/>
      <c r="AD56" s="649"/>
      <c r="AE56" s="2276"/>
      <c r="AF56" s="2230"/>
      <c r="AG56" s="2276"/>
      <c r="AH56" s="2230"/>
      <c r="AI56" s="2277"/>
      <c r="AJ56" s="2230"/>
      <c r="AK56" s="2280"/>
      <c r="AL56" s="2202"/>
      <c r="AM56" s="241"/>
      <c r="AN56" s="127"/>
      <c r="AO56" s="127"/>
      <c r="AP56" s="173"/>
      <c r="AQ56" s="122"/>
      <c r="AR56" s="121"/>
      <c r="AS56" s="173"/>
      <c r="AT56" s="14"/>
      <c r="AU56" s="14"/>
      <c r="AV56" s="174"/>
      <c r="AW56" s="11"/>
      <c r="AX56" s="11"/>
      <c r="BA56" s="11"/>
      <c r="BB56" s="11"/>
      <c r="BC56" s="11"/>
      <c r="BD56" s="11"/>
      <c r="BE56" s="11"/>
    </row>
    <row r="57" spans="2:57" ht="12.75" customHeight="1">
      <c r="B57" s="110"/>
      <c r="C57" s="158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2561" t="s">
        <v>748</v>
      </c>
      <c r="S57" s="1625" t="s">
        <v>163</v>
      </c>
      <c r="AB57" s="127"/>
      <c r="AC57" s="2276"/>
      <c r="AD57" s="2202"/>
      <c r="AE57" s="2276"/>
      <c r="AF57" s="861"/>
      <c r="AG57" s="2276"/>
      <c r="AH57" s="2202"/>
      <c r="AI57" s="2280"/>
      <c r="AJ57" s="2202"/>
      <c r="AK57" s="2280"/>
      <c r="AL57" s="2202"/>
      <c r="AM57" s="241"/>
      <c r="AN57" s="127"/>
      <c r="AO57" s="127"/>
      <c r="AP57" s="127"/>
      <c r="AQ57" s="122"/>
      <c r="AR57" s="121"/>
      <c r="AS57" s="173"/>
      <c r="AT57" s="14"/>
      <c r="AU57" s="14"/>
      <c r="AV57" s="408"/>
      <c r="AW57" s="11"/>
      <c r="AX57" s="11"/>
      <c r="BA57" s="11"/>
      <c r="BB57" s="11"/>
      <c r="BC57" s="11"/>
      <c r="BD57" s="11"/>
      <c r="BE57" s="11"/>
    </row>
    <row r="58" spans="2:57" ht="13.5" customHeight="1" thickBot="1">
      <c r="B58" s="110"/>
      <c r="C58" s="158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2303" t="s">
        <v>689</v>
      </c>
      <c r="R58" s="705" t="s">
        <v>690</v>
      </c>
      <c r="V58" t="s">
        <v>691</v>
      </c>
      <c r="AB58" s="127"/>
      <c r="AC58" s="2276"/>
      <c r="AD58" s="2202"/>
      <c r="AE58" s="2276"/>
      <c r="AF58" s="861"/>
      <c r="AG58" s="2276"/>
      <c r="AH58" s="2202"/>
      <c r="AI58" s="2280"/>
      <c r="AJ58" s="2202"/>
      <c r="AK58" s="2280"/>
      <c r="AL58" s="2202"/>
      <c r="AM58" s="241"/>
      <c r="AN58" s="127"/>
      <c r="AO58" s="127"/>
      <c r="AP58" s="127"/>
      <c r="AQ58" s="11"/>
      <c r="AR58" s="11"/>
      <c r="AS58" s="11"/>
      <c r="AT58" s="11"/>
      <c r="AU58" s="11"/>
      <c r="AV58" s="11"/>
      <c r="AW58" s="11"/>
      <c r="AX58" s="11"/>
      <c r="BA58" s="11"/>
      <c r="BB58" s="11"/>
      <c r="BC58" s="11"/>
      <c r="BD58" s="11"/>
      <c r="BE58" s="11"/>
    </row>
    <row r="59" spans="2:57" ht="15" customHeight="1" thickBot="1">
      <c r="B59" s="110"/>
      <c r="C59" s="158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2" t="s">
        <v>693</v>
      </c>
      <c r="Q59" s="2304"/>
      <c r="R59" s="2304"/>
      <c r="S59" s="211" t="s">
        <v>692</v>
      </c>
      <c r="T59" s="2304"/>
      <c r="U59" s="2304"/>
      <c r="V59" s="2304"/>
      <c r="Z59" s="327" t="s">
        <v>681</v>
      </c>
      <c r="AA59" s="2305"/>
      <c r="AM59" s="327" t="s">
        <v>681</v>
      </c>
      <c r="AN59" s="2264"/>
      <c r="AO59" s="127"/>
      <c r="AP59" s="127"/>
      <c r="AQ59" s="11"/>
      <c r="AR59" s="11"/>
      <c r="AS59" s="11"/>
      <c r="AT59" s="11"/>
      <c r="AU59" s="11"/>
      <c r="AV59" s="11"/>
      <c r="AW59" s="11"/>
      <c r="AX59" s="11"/>
      <c r="BA59" s="11"/>
      <c r="BB59" s="11"/>
      <c r="BC59" s="11"/>
      <c r="BD59" s="11"/>
      <c r="BE59" s="11"/>
    </row>
    <row r="60" spans="2:57" ht="16.5" customHeight="1" thickBot="1">
      <c r="B60" s="110"/>
      <c r="C60" s="1511" t="s">
        <v>300</v>
      </c>
      <c r="D60" s="110"/>
      <c r="E60" s="110"/>
      <c r="F60" s="110"/>
      <c r="G60" s="1407"/>
      <c r="H60" s="1407"/>
      <c r="I60" s="1407"/>
      <c r="J60" s="110"/>
      <c r="K60" s="110"/>
      <c r="L60" s="1407"/>
      <c r="M60" s="110"/>
      <c r="N60" s="110"/>
      <c r="O60" s="327" t="s">
        <v>710</v>
      </c>
      <c r="P60" s="2265" t="s">
        <v>682</v>
      </c>
      <c r="Q60" s="2266"/>
      <c r="R60" s="2265" t="s">
        <v>683</v>
      </c>
      <c r="S60" s="2266"/>
      <c r="T60" s="2265" t="s">
        <v>688</v>
      </c>
      <c r="U60" s="2266"/>
      <c r="V60" s="2265" t="s">
        <v>685</v>
      </c>
      <c r="W60" s="2266"/>
      <c r="X60" s="2265" t="s">
        <v>686</v>
      </c>
      <c r="Y60" s="2266"/>
      <c r="Z60" s="2267" t="s">
        <v>586</v>
      </c>
      <c r="AA60" s="76"/>
      <c r="AB60" s="2356" t="s">
        <v>110</v>
      </c>
      <c r="AC60" s="2355" t="s">
        <v>682</v>
      </c>
      <c r="AD60" s="2266"/>
      <c r="AE60" s="2265" t="s">
        <v>683</v>
      </c>
      <c r="AF60" s="2266"/>
      <c r="AG60" s="2265" t="s">
        <v>684</v>
      </c>
      <c r="AH60" s="2266"/>
      <c r="AI60" s="2265" t="s">
        <v>685</v>
      </c>
      <c r="AJ60" s="2266"/>
      <c r="AK60" s="2265" t="s">
        <v>686</v>
      </c>
      <c r="AL60" s="2266"/>
      <c r="AM60" s="2267" t="s">
        <v>586</v>
      </c>
      <c r="AN60" s="61"/>
      <c r="AP60" s="127"/>
      <c r="AQ60" s="11"/>
      <c r="AR60" s="11"/>
      <c r="AS60" s="11"/>
      <c r="AT60" s="11"/>
      <c r="AU60" s="11"/>
      <c r="AV60" s="11"/>
      <c r="AW60" s="11"/>
      <c r="AX60" s="11"/>
      <c r="BA60" s="11"/>
      <c r="BB60" s="11"/>
      <c r="BC60" s="11"/>
      <c r="BD60" s="11"/>
      <c r="BE60" s="11"/>
    </row>
    <row r="61" spans="2:57" ht="15.75" customHeight="1" thickBot="1">
      <c r="B61" s="110"/>
      <c r="C61" s="110"/>
      <c r="D61" s="1621" t="s">
        <v>327</v>
      </c>
      <c r="E61" s="110"/>
      <c r="F61" s="1622"/>
      <c r="G61" s="110"/>
      <c r="H61" s="110"/>
      <c r="I61" s="110"/>
      <c r="J61" s="110"/>
      <c r="K61" s="1623" t="s">
        <v>134</v>
      </c>
      <c r="L61" s="110"/>
      <c r="M61" s="110"/>
      <c r="N61" s="110"/>
      <c r="O61" s="2299" t="s">
        <v>469</v>
      </c>
      <c r="P61" s="2300" t="s">
        <v>111</v>
      </c>
      <c r="Q61" s="2301" t="s">
        <v>112</v>
      </c>
      <c r="R61" s="2300" t="s">
        <v>111</v>
      </c>
      <c r="S61" s="2301" t="s">
        <v>112</v>
      </c>
      <c r="T61" s="2300" t="s">
        <v>111</v>
      </c>
      <c r="U61" s="2301" t="s">
        <v>112</v>
      </c>
      <c r="V61" s="2300" t="s">
        <v>111</v>
      </c>
      <c r="W61" s="2302" t="s">
        <v>112</v>
      </c>
      <c r="X61" s="2300" t="s">
        <v>111</v>
      </c>
      <c r="Y61" s="2301" t="s">
        <v>112</v>
      </c>
      <c r="Z61" s="2306" t="s">
        <v>111</v>
      </c>
      <c r="AA61" s="2307" t="s">
        <v>112</v>
      </c>
      <c r="AB61" s="91" t="s">
        <v>57</v>
      </c>
      <c r="AC61" s="2263" t="s">
        <v>111</v>
      </c>
      <c r="AD61" s="2268" t="s">
        <v>112</v>
      </c>
      <c r="AE61" s="2263" t="s">
        <v>111</v>
      </c>
      <c r="AF61" s="2268" t="s">
        <v>112</v>
      </c>
      <c r="AG61" s="2263" t="s">
        <v>111</v>
      </c>
      <c r="AH61" s="2268" t="s">
        <v>112</v>
      </c>
      <c r="AI61" s="2263" t="s">
        <v>111</v>
      </c>
      <c r="AJ61" s="2268" t="s">
        <v>112</v>
      </c>
      <c r="AK61" s="2263" t="s">
        <v>111</v>
      </c>
      <c r="AL61" s="2268" t="s">
        <v>112</v>
      </c>
      <c r="AM61" s="2269" t="s">
        <v>111</v>
      </c>
      <c r="AN61" s="2270" t="s">
        <v>112</v>
      </c>
      <c r="AP61" s="127"/>
      <c r="AQ61" s="11"/>
      <c r="AR61" s="11"/>
      <c r="AS61" s="11"/>
      <c r="AT61" s="11"/>
      <c r="AU61" s="11"/>
      <c r="AV61" s="11"/>
      <c r="AW61" s="11"/>
      <c r="AX61" s="11"/>
      <c r="BA61" s="11"/>
      <c r="BB61" s="11"/>
      <c r="BC61" s="11"/>
      <c r="BD61" s="11"/>
      <c r="BE61" s="11"/>
    </row>
    <row r="62" spans="2:57">
      <c r="B62" s="1407" t="s">
        <v>474</v>
      </c>
      <c r="C62" s="1407"/>
      <c r="D62" s="1624"/>
      <c r="E62" s="110"/>
      <c r="F62" s="1625" t="s">
        <v>163</v>
      </c>
      <c r="G62" s="110"/>
      <c r="H62" s="110"/>
      <c r="I62" s="2561" t="s">
        <v>748</v>
      </c>
      <c r="J62" s="110"/>
      <c r="K62" s="1626"/>
      <c r="L62" s="110"/>
      <c r="M62" s="110"/>
      <c r="N62" s="110"/>
      <c r="O62" s="829" t="s">
        <v>153</v>
      </c>
      <c r="P62" s="2294">
        <f>D74</f>
        <v>30</v>
      </c>
      <c r="Q62" s="2213">
        <f>D74</f>
        <v>30</v>
      </c>
      <c r="R62" s="2294">
        <f>D81</f>
        <v>50</v>
      </c>
      <c r="S62" s="2213">
        <f>D81</f>
        <v>50</v>
      </c>
      <c r="T62" s="2294"/>
      <c r="U62" s="2213"/>
      <c r="V62" s="2274">
        <f t="shared" ref="V62:V92" si="32">P62+R62</f>
        <v>80</v>
      </c>
      <c r="W62" s="2214">
        <f t="shared" ref="W62:W92" si="33">Q62+S62</f>
        <v>80</v>
      </c>
      <c r="X62" s="2273">
        <f t="shared" ref="X62:X92" si="34">R62+T62</f>
        <v>50</v>
      </c>
      <c r="Y62" s="2209">
        <f t="shared" ref="Y62:Y92" si="35">S62+U62</f>
        <v>50</v>
      </c>
      <c r="Z62" s="2372">
        <f t="shared" ref="Z62:Z92" si="36">P62+R62+T62</f>
        <v>80</v>
      </c>
      <c r="AA62" s="844">
        <f t="shared" ref="AA62:AA92" si="37">Q62+S62+U62</f>
        <v>80</v>
      </c>
      <c r="AB62" s="221" t="s">
        <v>148</v>
      </c>
      <c r="AC62" s="2273"/>
      <c r="AD62" s="2244"/>
      <c r="AE62" s="2273"/>
      <c r="AF62" s="2241"/>
      <c r="AG62" s="2273"/>
      <c r="AH62" s="2242"/>
      <c r="AI62" s="2274">
        <f t="shared" ref="AI62:AI76" si="38">AC62+AE62</f>
        <v>0</v>
      </c>
      <c r="AJ62" s="2214">
        <f t="shared" ref="AJ62:AJ76" si="39">AD62+AF62</f>
        <v>0</v>
      </c>
      <c r="AK62" s="2271">
        <f t="shared" ref="AK62:AK76" si="40">AE62+AG62</f>
        <v>0</v>
      </c>
      <c r="AL62" s="2243">
        <f t="shared" ref="AL62:AL76" si="41">AF62+AH62</f>
        <v>0</v>
      </c>
      <c r="AM62" s="2286">
        <f t="shared" ref="AM62:AM77" si="42">AC62+AE62+AG62</f>
        <v>0</v>
      </c>
      <c r="AN62" s="841">
        <f t="shared" ref="AN62:AN77" si="43">AD62+AF62+AH62</f>
        <v>0</v>
      </c>
      <c r="AP62" s="127"/>
      <c r="AZ62" s="11"/>
      <c r="BA62" s="11"/>
      <c r="BB62" s="11"/>
      <c r="BC62" s="11"/>
      <c r="BD62" s="11"/>
      <c r="BE62" s="11"/>
    </row>
    <row r="63" spans="2:57" ht="15.75" thickBot="1">
      <c r="B63" s="127"/>
      <c r="C63" s="136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10"/>
      <c r="O63" s="829" t="s">
        <v>152</v>
      </c>
      <c r="P63" s="2295">
        <f>D73</f>
        <v>50</v>
      </c>
      <c r="Q63" s="2215">
        <f>D73</f>
        <v>50</v>
      </c>
      <c r="R63" s="2295">
        <f>D80</f>
        <v>70</v>
      </c>
      <c r="S63" s="2215">
        <f>D80</f>
        <v>70</v>
      </c>
      <c r="T63" s="2295">
        <f>D94</f>
        <v>40</v>
      </c>
      <c r="U63" s="2215">
        <f>D94</f>
        <v>40</v>
      </c>
      <c r="V63" s="2274">
        <f t="shared" si="32"/>
        <v>120</v>
      </c>
      <c r="W63" s="2214">
        <f t="shared" si="33"/>
        <v>120</v>
      </c>
      <c r="X63" s="2273">
        <f t="shared" si="34"/>
        <v>110</v>
      </c>
      <c r="Y63" s="2209">
        <f t="shared" si="35"/>
        <v>110</v>
      </c>
      <c r="Z63" s="2372">
        <f t="shared" si="36"/>
        <v>160</v>
      </c>
      <c r="AA63" s="844">
        <f t="shared" si="37"/>
        <v>160</v>
      </c>
      <c r="AB63" s="221" t="s">
        <v>60</v>
      </c>
      <c r="AC63" s="2273"/>
      <c r="AD63" s="2245"/>
      <c r="AE63" s="2273"/>
      <c r="AF63" s="2241"/>
      <c r="AG63" s="2273"/>
      <c r="AH63" s="2242"/>
      <c r="AI63" s="2274">
        <f t="shared" si="38"/>
        <v>0</v>
      </c>
      <c r="AJ63" s="2214">
        <f t="shared" si="39"/>
        <v>0</v>
      </c>
      <c r="AK63" s="2271">
        <f t="shared" si="40"/>
        <v>0</v>
      </c>
      <c r="AL63" s="2243">
        <f t="shared" si="41"/>
        <v>0</v>
      </c>
      <c r="AM63" s="2286">
        <f t="shared" si="42"/>
        <v>0</v>
      </c>
      <c r="AN63" s="841">
        <f t="shared" si="43"/>
        <v>0</v>
      </c>
      <c r="AP63" s="127"/>
      <c r="AZ63" s="11"/>
      <c r="BA63" s="11"/>
      <c r="BB63" s="11"/>
      <c r="BC63" s="11"/>
      <c r="BD63" s="11"/>
      <c r="BE63" s="11"/>
    </row>
    <row r="64" spans="2:57" ht="12.75" customHeight="1">
      <c r="B64" s="846" t="s">
        <v>2</v>
      </c>
      <c r="C64" s="849" t="s">
        <v>3</v>
      </c>
      <c r="D64" s="848" t="s">
        <v>4</v>
      </c>
      <c r="E64" s="825" t="s">
        <v>59</v>
      </c>
      <c r="F64" s="134"/>
      <c r="G64" s="134"/>
      <c r="H64" s="134"/>
      <c r="I64" s="134"/>
      <c r="J64" s="134"/>
      <c r="K64" s="134"/>
      <c r="L64" s="134"/>
      <c r="M64" s="282"/>
      <c r="N64" s="110"/>
      <c r="O64" s="94" t="s">
        <v>84</v>
      </c>
      <c r="P64" s="2295"/>
      <c r="Q64" s="2216"/>
      <c r="R64" s="2295"/>
      <c r="S64" s="2216"/>
      <c r="T64" s="2295">
        <f>L94</f>
        <v>1.35</v>
      </c>
      <c r="U64" s="2217">
        <f>M94</f>
        <v>1.35</v>
      </c>
      <c r="V64" s="2274">
        <f t="shared" si="32"/>
        <v>0</v>
      </c>
      <c r="W64" s="2214">
        <f t="shared" si="33"/>
        <v>0</v>
      </c>
      <c r="X64" s="2273">
        <f t="shared" si="34"/>
        <v>1.35</v>
      </c>
      <c r="Y64" s="2209">
        <f t="shared" si="35"/>
        <v>1.35</v>
      </c>
      <c r="Z64" s="2372">
        <f t="shared" si="36"/>
        <v>1.35</v>
      </c>
      <c r="AA64" s="844">
        <f t="shared" si="37"/>
        <v>1.35</v>
      </c>
      <c r="AB64" s="856" t="s">
        <v>62</v>
      </c>
      <c r="AC64" s="2273"/>
      <c r="AD64" s="2246"/>
      <c r="AE64" s="2273"/>
      <c r="AF64" s="2241"/>
      <c r="AG64" s="2273"/>
      <c r="AH64" s="2242"/>
      <c r="AI64" s="2274">
        <f t="shared" si="38"/>
        <v>0</v>
      </c>
      <c r="AJ64" s="2214">
        <f t="shared" si="39"/>
        <v>0</v>
      </c>
      <c r="AK64" s="2271">
        <f t="shared" si="40"/>
        <v>0</v>
      </c>
      <c r="AL64" s="2243">
        <f t="shared" si="41"/>
        <v>0</v>
      </c>
      <c r="AM64" s="2286">
        <f t="shared" si="42"/>
        <v>0</v>
      </c>
      <c r="AN64" s="841">
        <f t="shared" si="43"/>
        <v>0</v>
      </c>
      <c r="AP64" s="127"/>
      <c r="AZ64" s="11"/>
      <c r="BA64" s="11"/>
      <c r="BB64" s="11"/>
      <c r="BC64" s="11"/>
      <c r="BD64" s="11"/>
      <c r="BE64" s="11"/>
    </row>
    <row r="65" spans="2:57" ht="15.75" thickBot="1">
      <c r="B65" s="847" t="s">
        <v>5</v>
      </c>
      <c r="C65" s="850"/>
      <c r="D65" s="121" t="s">
        <v>61</v>
      </c>
      <c r="E65" s="1001"/>
      <c r="F65" s="127"/>
      <c r="G65" s="127"/>
      <c r="H65" s="169"/>
      <c r="I65" s="127"/>
      <c r="J65" s="127"/>
      <c r="K65" s="852"/>
      <c r="L65" s="1430"/>
      <c r="M65" s="1431"/>
      <c r="N65" s="110"/>
      <c r="O65" s="95" t="s">
        <v>154</v>
      </c>
      <c r="P65" s="2296">
        <f t="shared" ref="P65:U65" si="44">AC103</f>
        <v>54.4</v>
      </c>
      <c r="Q65" s="2218">
        <f t="shared" si="44"/>
        <v>54.4</v>
      </c>
      <c r="R65" s="2296">
        <f t="shared" si="44"/>
        <v>0</v>
      </c>
      <c r="S65" s="2218">
        <f t="shared" si="44"/>
        <v>0</v>
      </c>
      <c r="T65" s="2296">
        <f t="shared" si="44"/>
        <v>20.7</v>
      </c>
      <c r="U65" s="2218">
        <f t="shared" si="44"/>
        <v>20.7</v>
      </c>
      <c r="V65" s="2274">
        <f t="shared" si="32"/>
        <v>54.4</v>
      </c>
      <c r="W65" s="2214">
        <f t="shared" si="33"/>
        <v>54.4</v>
      </c>
      <c r="X65" s="2273">
        <f t="shared" si="34"/>
        <v>20.7</v>
      </c>
      <c r="Y65" s="2209">
        <f t="shared" si="35"/>
        <v>20.7</v>
      </c>
      <c r="Z65" s="2372">
        <f t="shared" si="36"/>
        <v>75.099999999999994</v>
      </c>
      <c r="AA65" s="844">
        <f t="shared" si="37"/>
        <v>75.099999999999994</v>
      </c>
      <c r="AB65" s="856" t="s">
        <v>64</v>
      </c>
      <c r="AC65" s="2273"/>
      <c r="AD65" s="2247"/>
      <c r="AE65" s="2273"/>
      <c r="AF65" s="2241"/>
      <c r="AG65" s="2273"/>
      <c r="AH65" s="2242"/>
      <c r="AI65" s="2274">
        <f t="shared" si="38"/>
        <v>0</v>
      </c>
      <c r="AJ65" s="2214">
        <f t="shared" si="39"/>
        <v>0</v>
      </c>
      <c r="AK65" s="2271">
        <f t="shared" si="40"/>
        <v>0</v>
      </c>
      <c r="AL65" s="2243">
        <f t="shared" si="41"/>
        <v>0</v>
      </c>
      <c r="AM65" s="2286">
        <f t="shared" si="42"/>
        <v>0</v>
      </c>
      <c r="AN65" s="841">
        <f t="shared" si="43"/>
        <v>0</v>
      </c>
      <c r="AP65" s="127"/>
      <c r="AZ65" s="11"/>
      <c r="BA65" s="11"/>
      <c r="BB65" s="11"/>
      <c r="BC65" s="11"/>
      <c r="BD65" s="11"/>
      <c r="BE65" s="11"/>
    </row>
    <row r="66" spans="2:57" ht="16.5" thickBot="1">
      <c r="B66" s="935" t="s">
        <v>363</v>
      </c>
      <c r="C66" s="1612"/>
      <c r="D66" s="1670"/>
      <c r="E66" s="1671"/>
      <c r="F66" s="1606" t="s">
        <v>362</v>
      </c>
      <c r="G66" s="1672"/>
      <c r="H66" s="146"/>
      <c r="I66" s="146"/>
      <c r="J66" s="133"/>
      <c r="K66" s="1458" t="s">
        <v>208</v>
      </c>
      <c r="L66" s="929"/>
      <c r="M66" s="1417"/>
      <c r="N66" s="1612"/>
      <c r="O66" s="829" t="s">
        <v>115</v>
      </c>
      <c r="P66" s="2295"/>
      <c r="Q66" s="2213"/>
      <c r="R66" s="2295">
        <f>F77</f>
        <v>20.9</v>
      </c>
      <c r="S66" s="2213">
        <f>G77</f>
        <v>20.9</v>
      </c>
      <c r="T66" s="2295"/>
      <c r="U66" s="2213"/>
      <c r="V66" s="2274">
        <f t="shared" si="32"/>
        <v>20.9</v>
      </c>
      <c r="W66" s="2214">
        <f t="shared" si="33"/>
        <v>20.9</v>
      </c>
      <c r="X66" s="2273">
        <f t="shared" si="34"/>
        <v>20.9</v>
      </c>
      <c r="Y66" s="2209">
        <f t="shared" si="35"/>
        <v>20.9</v>
      </c>
      <c r="Z66" s="2372">
        <f t="shared" si="36"/>
        <v>20.9</v>
      </c>
      <c r="AA66" s="844">
        <f t="shared" si="37"/>
        <v>20.9</v>
      </c>
      <c r="AB66" s="857" t="s">
        <v>104</v>
      </c>
      <c r="AC66" s="2273">
        <f>F73</f>
        <v>2.8</v>
      </c>
      <c r="AD66" s="2246">
        <f>F73</f>
        <v>2.8</v>
      </c>
      <c r="AE66" s="2274">
        <f>L78</f>
        <v>16.8</v>
      </c>
      <c r="AF66" s="2254">
        <f>M78</f>
        <v>16.8</v>
      </c>
      <c r="AG66" s="2273"/>
      <c r="AH66" s="2242"/>
      <c r="AI66" s="2274">
        <f t="shared" si="38"/>
        <v>19.600000000000001</v>
      </c>
      <c r="AJ66" s="2214">
        <f t="shared" si="39"/>
        <v>19.600000000000001</v>
      </c>
      <c r="AK66" s="2271">
        <f t="shared" si="40"/>
        <v>16.8</v>
      </c>
      <c r="AL66" s="2243">
        <f t="shared" si="41"/>
        <v>16.8</v>
      </c>
      <c r="AM66" s="2286">
        <f t="shared" si="42"/>
        <v>19.600000000000001</v>
      </c>
      <c r="AN66" s="841">
        <f t="shared" si="43"/>
        <v>19.600000000000001</v>
      </c>
      <c r="AP66" s="127"/>
      <c r="AZ66" s="11"/>
      <c r="BA66" s="11"/>
      <c r="BB66" s="11"/>
      <c r="BC66" s="11"/>
      <c r="BD66" s="11"/>
      <c r="BE66" s="11"/>
    </row>
    <row r="67" spans="2:57" ht="15.75" thickBot="1">
      <c r="B67" s="791"/>
      <c r="C67" s="411" t="s">
        <v>183</v>
      </c>
      <c r="D67" s="815"/>
      <c r="E67" s="264" t="s">
        <v>110</v>
      </c>
      <c r="F67" s="1451" t="s">
        <v>111</v>
      </c>
      <c r="G67" s="1163" t="s">
        <v>112</v>
      </c>
      <c r="H67" s="1673" t="s">
        <v>110</v>
      </c>
      <c r="I67" s="1674" t="s">
        <v>111</v>
      </c>
      <c r="J67" s="1675" t="s">
        <v>112</v>
      </c>
      <c r="K67" s="1459" t="s">
        <v>299</v>
      </c>
      <c r="L67" s="1676"/>
      <c r="M67" s="1677"/>
      <c r="N67" s="110"/>
      <c r="O67" s="553" t="s">
        <v>43</v>
      </c>
      <c r="P67" s="2295"/>
      <c r="Q67" s="2213"/>
      <c r="R67" s="2295"/>
      <c r="S67" s="2213"/>
      <c r="T67" s="2295"/>
      <c r="U67" s="2213"/>
      <c r="V67" s="2274">
        <f t="shared" si="32"/>
        <v>0</v>
      </c>
      <c r="W67" s="2214">
        <f t="shared" si="33"/>
        <v>0</v>
      </c>
      <c r="X67" s="2273">
        <f t="shared" si="34"/>
        <v>0</v>
      </c>
      <c r="Y67" s="2209">
        <f t="shared" si="35"/>
        <v>0</v>
      </c>
      <c r="Z67" s="2372">
        <f t="shared" si="36"/>
        <v>0</v>
      </c>
      <c r="AA67" s="844">
        <f t="shared" si="37"/>
        <v>0</v>
      </c>
      <c r="AB67" s="856" t="s">
        <v>150</v>
      </c>
      <c r="AC67" s="2273"/>
      <c r="AD67" s="2246"/>
      <c r="AE67" s="2273"/>
      <c r="AF67" s="2241"/>
      <c r="AG67" s="2273"/>
      <c r="AH67" s="2242"/>
      <c r="AI67" s="2274">
        <f t="shared" si="38"/>
        <v>0</v>
      </c>
      <c r="AJ67" s="2214">
        <f t="shared" si="39"/>
        <v>0</v>
      </c>
      <c r="AK67" s="2271">
        <f t="shared" si="40"/>
        <v>0</v>
      </c>
      <c r="AL67" s="2243">
        <f t="shared" si="41"/>
        <v>0</v>
      </c>
      <c r="AM67" s="2286">
        <f t="shared" si="42"/>
        <v>0</v>
      </c>
      <c r="AN67" s="841">
        <f t="shared" si="43"/>
        <v>0</v>
      </c>
      <c r="AZ67" s="11"/>
      <c r="BA67" s="11"/>
      <c r="BB67" s="11"/>
      <c r="BC67" s="11"/>
      <c r="BD67" s="11"/>
      <c r="BE67" s="11"/>
    </row>
    <row r="68" spans="2:57" ht="15.75" thickBot="1">
      <c r="B68" s="195" t="s">
        <v>768</v>
      </c>
      <c r="C68" s="326" t="s">
        <v>769</v>
      </c>
      <c r="D68" s="1405">
        <v>60</v>
      </c>
      <c r="E68" s="1679" t="s">
        <v>91</v>
      </c>
      <c r="F68" s="285">
        <v>110</v>
      </c>
      <c r="G68" s="1680">
        <v>94.8</v>
      </c>
      <c r="H68" s="1681" t="s">
        <v>89</v>
      </c>
      <c r="I68" s="1682">
        <v>1.4</v>
      </c>
      <c r="J68" s="1683">
        <v>1.4</v>
      </c>
      <c r="K68" s="1442" t="s">
        <v>110</v>
      </c>
      <c r="L68" s="1413" t="s">
        <v>111</v>
      </c>
      <c r="M68" s="1414" t="s">
        <v>112</v>
      </c>
      <c r="N68" s="110"/>
      <c r="O68" s="98" t="s">
        <v>72</v>
      </c>
      <c r="P68" s="2295">
        <f t="shared" ref="P68:U68" si="45">AC77</f>
        <v>106.9</v>
      </c>
      <c r="Q68" s="2219">
        <f t="shared" si="45"/>
        <v>93.6</v>
      </c>
      <c r="R68" s="2295">
        <f t="shared" si="45"/>
        <v>121.01000000000002</v>
      </c>
      <c r="S68" s="2219">
        <f t="shared" si="45"/>
        <v>101.1</v>
      </c>
      <c r="T68" s="2295">
        <f t="shared" si="45"/>
        <v>21.16</v>
      </c>
      <c r="U68" s="2219">
        <f t="shared" si="45"/>
        <v>17.100000000000001</v>
      </c>
      <c r="V68" s="2274">
        <f t="shared" si="32"/>
        <v>227.91000000000003</v>
      </c>
      <c r="W68" s="2214">
        <f t="shared" si="33"/>
        <v>194.7</v>
      </c>
      <c r="X68" s="2273">
        <f t="shared" si="34"/>
        <v>142.17000000000002</v>
      </c>
      <c r="Y68" s="2209">
        <f t="shared" si="35"/>
        <v>118.19999999999999</v>
      </c>
      <c r="Z68" s="2372">
        <f t="shared" si="36"/>
        <v>249.07000000000002</v>
      </c>
      <c r="AA68" s="844">
        <f t="shared" si="37"/>
        <v>211.79999999999998</v>
      </c>
      <c r="AB68" s="856" t="s">
        <v>144</v>
      </c>
      <c r="AC68" s="2273"/>
      <c r="AD68" s="2246"/>
      <c r="AE68" s="2273"/>
      <c r="AF68" s="2241"/>
      <c r="AG68" s="2273"/>
      <c r="AH68" s="2242"/>
      <c r="AI68" s="2274">
        <f t="shared" si="38"/>
        <v>0</v>
      </c>
      <c r="AJ68" s="2214">
        <f t="shared" si="39"/>
        <v>0</v>
      </c>
      <c r="AK68" s="2271">
        <f t="shared" si="40"/>
        <v>0</v>
      </c>
      <c r="AL68" s="2243">
        <f t="shared" si="41"/>
        <v>0</v>
      </c>
      <c r="AM68" s="2286">
        <f t="shared" si="42"/>
        <v>0</v>
      </c>
      <c r="AN68" s="841">
        <f t="shared" si="43"/>
        <v>0</v>
      </c>
      <c r="AZ68" s="11"/>
      <c r="BA68" s="11"/>
      <c r="BB68" s="11"/>
      <c r="BC68" s="11"/>
      <c r="BD68" s="11"/>
      <c r="BE68" s="11"/>
    </row>
    <row r="69" spans="2:57" ht="12.75" customHeight="1">
      <c r="B69" s="930"/>
      <c r="C69" s="207" t="s">
        <v>770</v>
      </c>
      <c r="D69" s="123"/>
      <c r="E69" s="1438" t="s">
        <v>106</v>
      </c>
      <c r="F69" s="1685">
        <v>54.4</v>
      </c>
      <c r="G69" s="1686">
        <v>54.4</v>
      </c>
      <c r="H69" s="303" t="s">
        <v>86</v>
      </c>
      <c r="I69" s="304">
        <v>114.3</v>
      </c>
      <c r="J69" s="311">
        <v>114.3</v>
      </c>
      <c r="K69" s="155" t="s">
        <v>92</v>
      </c>
      <c r="L69" s="154">
        <v>15</v>
      </c>
      <c r="M69" s="1415">
        <v>15</v>
      </c>
      <c r="N69" s="110"/>
      <c r="O69" s="829" t="s">
        <v>74</v>
      </c>
      <c r="P69" s="2297">
        <f>AC83</f>
        <v>0</v>
      </c>
      <c r="Q69" s="2217"/>
      <c r="R69" s="2297">
        <f>AE83</f>
        <v>124.85</v>
      </c>
      <c r="S69" s="2213">
        <f>AF83</f>
        <v>110</v>
      </c>
      <c r="T69" s="2297">
        <f>AG83</f>
        <v>0</v>
      </c>
      <c r="U69" s="2213"/>
      <c r="V69" s="2274">
        <f t="shared" si="32"/>
        <v>124.85</v>
      </c>
      <c r="W69" s="2214">
        <f t="shared" si="33"/>
        <v>110</v>
      </c>
      <c r="X69" s="2273">
        <f t="shared" si="34"/>
        <v>124.85</v>
      </c>
      <c r="Y69" s="2209">
        <f t="shared" si="35"/>
        <v>110</v>
      </c>
      <c r="Z69" s="2372">
        <f t="shared" si="36"/>
        <v>124.85</v>
      </c>
      <c r="AA69" s="844">
        <f t="shared" si="37"/>
        <v>110</v>
      </c>
      <c r="AB69" s="856" t="s">
        <v>147</v>
      </c>
      <c r="AC69" s="2273"/>
      <c r="AD69" s="2248"/>
      <c r="AE69" s="2273"/>
      <c r="AF69" s="2241"/>
      <c r="AG69" s="2273"/>
      <c r="AH69" s="2242"/>
      <c r="AI69" s="2274">
        <f t="shared" si="38"/>
        <v>0</v>
      </c>
      <c r="AJ69" s="2214">
        <f t="shared" si="39"/>
        <v>0</v>
      </c>
      <c r="AK69" s="2271">
        <f t="shared" si="40"/>
        <v>0</v>
      </c>
      <c r="AL69" s="2243">
        <f t="shared" si="41"/>
        <v>0</v>
      </c>
      <c r="AM69" s="2286">
        <f t="shared" si="42"/>
        <v>0</v>
      </c>
      <c r="AN69" s="841">
        <f t="shared" si="43"/>
        <v>0</v>
      </c>
      <c r="AZ69" s="11"/>
      <c r="BA69" s="11"/>
      <c r="BB69" s="11"/>
      <c r="BC69" s="11"/>
      <c r="BD69" s="11"/>
      <c r="BE69" s="11"/>
    </row>
    <row r="70" spans="2:57" ht="12.75" customHeight="1" thickBot="1">
      <c r="B70" s="234" t="s">
        <v>761</v>
      </c>
      <c r="C70" s="306" t="s">
        <v>105</v>
      </c>
      <c r="D70" s="1684" t="s">
        <v>476</v>
      </c>
      <c r="E70" s="1438" t="s">
        <v>95</v>
      </c>
      <c r="F70" s="288">
        <v>8</v>
      </c>
      <c r="G70" s="1439">
        <v>8</v>
      </c>
      <c r="H70" s="1687" t="s">
        <v>632</v>
      </c>
      <c r="I70" s="304"/>
      <c r="J70" s="311">
        <v>1.5</v>
      </c>
      <c r="K70" s="230" t="s">
        <v>48</v>
      </c>
      <c r="L70" s="287">
        <v>7</v>
      </c>
      <c r="M70" s="1024">
        <v>7</v>
      </c>
      <c r="N70" s="110"/>
      <c r="O70" s="830" t="s">
        <v>114</v>
      </c>
      <c r="P70" s="2295">
        <f>L69</f>
        <v>15</v>
      </c>
      <c r="Q70" s="2220">
        <f>M69</f>
        <v>15</v>
      </c>
      <c r="R70" s="2295"/>
      <c r="S70" s="2220"/>
      <c r="T70" s="2295"/>
      <c r="U70" s="2220"/>
      <c r="V70" s="2274">
        <f t="shared" si="32"/>
        <v>15</v>
      </c>
      <c r="W70" s="2214">
        <f t="shared" si="33"/>
        <v>15</v>
      </c>
      <c r="X70" s="2273">
        <f t="shared" si="34"/>
        <v>0</v>
      </c>
      <c r="Y70" s="2209">
        <f t="shared" si="35"/>
        <v>0</v>
      </c>
      <c r="Z70" s="2372">
        <f t="shared" si="36"/>
        <v>15</v>
      </c>
      <c r="AA70" s="844">
        <f t="shared" si="37"/>
        <v>15</v>
      </c>
      <c r="AB70" s="856" t="s">
        <v>93</v>
      </c>
      <c r="AC70" s="2273">
        <f>F71</f>
        <v>9.6</v>
      </c>
      <c r="AD70" s="2248">
        <f>G71</f>
        <v>8</v>
      </c>
      <c r="AE70" s="2273">
        <f>F79+L79</f>
        <v>24.3</v>
      </c>
      <c r="AF70" s="2254">
        <f>G79+M79</f>
        <v>19.8</v>
      </c>
      <c r="AG70" s="2273"/>
      <c r="AH70" s="2242"/>
      <c r="AI70" s="2274">
        <f t="shared" si="38"/>
        <v>33.9</v>
      </c>
      <c r="AJ70" s="2214">
        <f t="shared" si="39"/>
        <v>27.8</v>
      </c>
      <c r="AK70" s="2271">
        <f t="shared" si="40"/>
        <v>24.3</v>
      </c>
      <c r="AL70" s="2243">
        <f t="shared" si="41"/>
        <v>19.8</v>
      </c>
      <c r="AM70" s="2286">
        <f t="shared" si="42"/>
        <v>33.9</v>
      </c>
      <c r="AN70" s="841">
        <f t="shared" si="43"/>
        <v>27.8</v>
      </c>
      <c r="AZ70" s="11"/>
      <c r="BA70" s="11"/>
      <c r="BB70" s="11"/>
      <c r="BC70" s="11"/>
      <c r="BD70" s="11"/>
      <c r="BE70" s="11"/>
    </row>
    <row r="71" spans="2:57" ht="13.5" customHeight="1">
      <c r="B71" s="195" t="s">
        <v>456</v>
      </c>
      <c r="C71" s="326" t="s">
        <v>208</v>
      </c>
      <c r="D71" s="1405">
        <v>200</v>
      </c>
      <c r="E71" s="1438" t="s">
        <v>198</v>
      </c>
      <c r="F71" s="288">
        <v>9.6</v>
      </c>
      <c r="G71" s="1439">
        <v>8</v>
      </c>
      <c r="H71" s="2584" t="s">
        <v>769</v>
      </c>
      <c r="I71" s="2585"/>
      <c r="J71" s="2586"/>
      <c r="K71" s="201" t="s">
        <v>384</v>
      </c>
      <c r="L71" s="1584">
        <v>0.2</v>
      </c>
      <c r="M71" s="1688">
        <v>0.2</v>
      </c>
      <c r="N71" s="110"/>
      <c r="O71" s="94" t="s">
        <v>151</v>
      </c>
      <c r="P71" s="2295">
        <f>AC88</f>
        <v>0</v>
      </c>
      <c r="Q71" s="2213"/>
      <c r="R71" s="2295">
        <f>AE88</f>
        <v>0</v>
      </c>
      <c r="S71" s="2213"/>
      <c r="T71" s="2295">
        <f>AG88</f>
        <v>0</v>
      </c>
      <c r="U71" s="2213"/>
      <c r="V71" s="2274">
        <f t="shared" si="32"/>
        <v>0</v>
      </c>
      <c r="W71" s="2214">
        <f t="shared" si="33"/>
        <v>0</v>
      </c>
      <c r="X71" s="2273">
        <f t="shared" si="34"/>
        <v>0</v>
      </c>
      <c r="Y71" s="2209">
        <f t="shared" si="35"/>
        <v>0</v>
      </c>
      <c r="Z71" s="2372">
        <f t="shared" si="36"/>
        <v>0</v>
      </c>
      <c r="AA71" s="844">
        <f t="shared" si="37"/>
        <v>0</v>
      </c>
      <c r="AB71" s="856" t="s">
        <v>70</v>
      </c>
      <c r="AC71" s="2273">
        <f>F72</f>
        <v>28.5</v>
      </c>
      <c r="AD71" s="2246">
        <f>G72</f>
        <v>22.8</v>
      </c>
      <c r="AE71" s="2273">
        <f>F78+L77</f>
        <v>68.7</v>
      </c>
      <c r="AF71" s="2241">
        <f>G78+M77</f>
        <v>55</v>
      </c>
      <c r="AG71" s="2273">
        <f>I94</f>
        <v>21.16</v>
      </c>
      <c r="AH71" s="2242">
        <f>J94</f>
        <v>17.100000000000001</v>
      </c>
      <c r="AI71" s="2274">
        <f t="shared" si="38"/>
        <v>97.2</v>
      </c>
      <c r="AJ71" s="2214">
        <f t="shared" si="39"/>
        <v>77.8</v>
      </c>
      <c r="AK71" s="2271">
        <f t="shared" si="40"/>
        <v>89.86</v>
      </c>
      <c r="AL71" s="2243">
        <f t="shared" si="41"/>
        <v>72.099999999999994</v>
      </c>
      <c r="AM71" s="2286">
        <f t="shared" si="42"/>
        <v>118.36</v>
      </c>
      <c r="AN71" s="841">
        <f t="shared" si="43"/>
        <v>94.9</v>
      </c>
      <c r="AZ71" s="11"/>
      <c r="BA71" s="11"/>
      <c r="BB71" s="11"/>
      <c r="BC71" s="11"/>
      <c r="BD71" s="11"/>
      <c r="BE71" s="11"/>
    </row>
    <row r="72" spans="2:57" ht="15.75" thickBot="1">
      <c r="B72" s="352" t="s">
        <v>762</v>
      </c>
      <c r="C72" s="207" t="s">
        <v>299</v>
      </c>
      <c r="D72" s="429"/>
      <c r="E72" s="1438" t="s">
        <v>70</v>
      </c>
      <c r="F72" s="288">
        <v>28.5</v>
      </c>
      <c r="G72" s="1439">
        <v>22.8</v>
      </c>
      <c r="H72" s="2587" t="s">
        <v>771</v>
      </c>
      <c r="I72" s="2588"/>
      <c r="J72" s="2588"/>
      <c r="K72" s="303" t="s">
        <v>86</v>
      </c>
      <c r="L72" s="304">
        <v>190</v>
      </c>
      <c r="M72" s="1156">
        <v>190</v>
      </c>
      <c r="N72" s="110"/>
      <c r="O72" s="235" t="s">
        <v>293</v>
      </c>
      <c r="P72" s="2295">
        <f>AC94</f>
        <v>110</v>
      </c>
      <c r="Q72" s="2213">
        <f>AD94</f>
        <v>94.8</v>
      </c>
      <c r="R72" s="2295">
        <f>AE94</f>
        <v>0</v>
      </c>
      <c r="S72" s="2217"/>
      <c r="T72" s="2295">
        <f>AG94</f>
        <v>0</v>
      </c>
      <c r="U72" s="2213"/>
      <c r="V72" s="2274">
        <f t="shared" si="32"/>
        <v>110</v>
      </c>
      <c r="W72" s="2214">
        <f t="shared" si="33"/>
        <v>94.8</v>
      </c>
      <c r="X72" s="2273">
        <f t="shared" si="34"/>
        <v>0</v>
      </c>
      <c r="Y72" s="2209">
        <f t="shared" si="35"/>
        <v>0</v>
      </c>
      <c r="Z72" s="2372">
        <f t="shared" si="36"/>
        <v>110</v>
      </c>
      <c r="AA72" s="844">
        <f t="shared" si="37"/>
        <v>94.8</v>
      </c>
      <c r="AB72" s="856" t="s">
        <v>78</v>
      </c>
      <c r="AC72" s="2273"/>
      <c r="AD72" s="2249"/>
      <c r="AE72" s="2273"/>
      <c r="AF72" s="2241"/>
      <c r="AG72" s="2273"/>
      <c r="AH72" s="2242"/>
      <c r="AI72" s="2274">
        <f t="shared" si="38"/>
        <v>0</v>
      </c>
      <c r="AJ72" s="2214">
        <f t="shared" si="39"/>
        <v>0</v>
      </c>
      <c r="AK72" s="2271">
        <f t="shared" si="40"/>
        <v>0</v>
      </c>
      <c r="AL72" s="2243">
        <f t="shared" si="41"/>
        <v>0</v>
      </c>
      <c r="AM72" s="2286">
        <f t="shared" si="42"/>
        <v>0</v>
      </c>
      <c r="AN72" s="841">
        <f t="shared" si="43"/>
        <v>0</v>
      </c>
      <c r="AZ72" s="11"/>
      <c r="BA72" s="11"/>
      <c r="BB72" s="11"/>
      <c r="BC72" s="11"/>
      <c r="BD72" s="11"/>
      <c r="BE72" s="11"/>
    </row>
    <row r="73" spans="2:57" ht="15.75" thickBot="1">
      <c r="B73" s="790" t="s">
        <v>9</v>
      </c>
      <c r="C73" s="306" t="s">
        <v>10</v>
      </c>
      <c r="D73" s="294">
        <v>50</v>
      </c>
      <c r="E73" s="1438" t="s">
        <v>104</v>
      </c>
      <c r="F73" s="288">
        <v>2.8</v>
      </c>
      <c r="G73" s="1439">
        <v>2.8</v>
      </c>
      <c r="H73" s="2582" t="s">
        <v>110</v>
      </c>
      <c r="I73" s="2300" t="s">
        <v>111</v>
      </c>
      <c r="J73" s="2589" t="s">
        <v>112</v>
      </c>
      <c r="K73" s="487"/>
      <c r="L73" s="229"/>
      <c r="M73" s="205"/>
      <c r="N73" s="110"/>
      <c r="O73" s="829" t="s">
        <v>321</v>
      </c>
      <c r="P73" s="2295">
        <f>AC91</f>
        <v>0</v>
      </c>
      <c r="Q73" s="2217"/>
      <c r="R73" s="2295">
        <f>AE91</f>
        <v>66.795000000000002</v>
      </c>
      <c r="S73" s="2217">
        <f>AF91</f>
        <v>59.34</v>
      </c>
      <c r="T73" s="2295">
        <f>AG91</f>
        <v>0</v>
      </c>
      <c r="U73" s="2217"/>
      <c r="V73" s="2274">
        <f t="shared" si="32"/>
        <v>66.795000000000002</v>
      </c>
      <c r="W73" s="2214">
        <f t="shared" si="33"/>
        <v>59.34</v>
      </c>
      <c r="X73" s="2273">
        <f t="shared" si="34"/>
        <v>66.795000000000002</v>
      </c>
      <c r="Y73" s="2209">
        <f t="shared" si="35"/>
        <v>59.34</v>
      </c>
      <c r="Z73" s="2372">
        <f t="shared" si="36"/>
        <v>66.795000000000002</v>
      </c>
      <c r="AA73" s="844">
        <f t="shared" si="37"/>
        <v>59.34</v>
      </c>
      <c r="AB73" s="856" t="s">
        <v>149</v>
      </c>
      <c r="AC73" s="2273"/>
      <c r="AD73" s="2250"/>
      <c r="AE73" s="2273">
        <f>I78</f>
        <v>11.21</v>
      </c>
      <c r="AF73" s="2255">
        <f>J78</f>
        <v>9.5</v>
      </c>
      <c r="AG73" s="2273"/>
      <c r="AH73" s="2242"/>
      <c r="AI73" s="2274">
        <f t="shared" si="38"/>
        <v>11.21</v>
      </c>
      <c r="AJ73" s="2214">
        <f t="shared" si="39"/>
        <v>9.5</v>
      </c>
      <c r="AK73" s="2271">
        <f t="shared" si="40"/>
        <v>11.21</v>
      </c>
      <c r="AL73" s="2243">
        <f t="shared" si="41"/>
        <v>9.5</v>
      </c>
      <c r="AM73" s="2286">
        <f t="shared" si="42"/>
        <v>11.21</v>
      </c>
      <c r="AN73" s="841">
        <f t="shared" si="43"/>
        <v>9.5</v>
      </c>
      <c r="AZ73" s="11"/>
      <c r="BA73" s="11"/>
      <c r="BB73" s="11"/>
      <c r="BC73" s="11"/>
      <c r="BD73" s="11"/>
      <c r="BE73" s="11"/>
    </row>
    <row r="74" spans="2:57" ht="15.75" thickBot="1">
      <c r="B74" s="790" t="s">
        <v>9</v>
      </c>
      <c r="C74" s="1154" t="s">
        <v>643</v>
      </c>
      <c r="D74" s="294">
        <v>30</v>
      </c>
      <c r="H74" s="2590" t="s">
        <v>175</v>
      </c>
      <c r="I74" s="2591">
        <v>66</v>
      </c>
      <c r="J74" s="2592">
        <v>60</v>
      </c>
      <c r="K74" s="64"/>
      <c r="L74" s="38"/>
      <c r="M74" s="82"/>
      <c r="N74" s="127"/>
      <c r="O74" s="829" t="s">
        <v>139</v>
      </c>
      <c r="P74" s="2295"/>
      <c r="Q74" s="2213"/>
      <c r="R74" s="2295"/>
      <c r="S74" s="2213"/>
      <c r="T74" s="2295"/>
      <c r="U74" s="2213"/>
      <c r="V74" s="2274">
        <f t="shared" si="32"/>
        <v>0</v>
      </c>
      <c r="W74" s="2214">
        <f t="shared" si="33"/>
        <v>0</v>
      </c>
      <c r="X74" s="2273">
        <f t="shared" si="34"/>
        <v>0</v>
      </c>
      <c r="Y74" s="2209">
        <f t="shared" si="35"/>
        <v>0</v>
      </c>
      <c r="Z74" s="2372">
        <f t="shared" si="36"/>
        <v>0</v>
      </c>
      <c r="AA74" s="844">
        <f t="shared" si="37"/>
        <v>0</v>
      </c>
      <c r="AB74" s="856" t="s">
        <v>772</v>
      </c>
      <c r="AC74" s="2273">
        <f>I74</f>
        <v>66</v>
      </c>
      <c r="AD74" s="2250">
        <f>J74</f>
        <v>60</v>
      </c>
      <c r="AE74" s="2273"/>
      <c r="AF74" s="2241"/>
      <c r="AG74" s="2273"/>
      <c r="AH74" s="2242"/>
      <c r="AI74" s="2274">
        <f t="shared" si="38"/>
        <v>66</v>
      </c>
      <c r="AJ74" s="2214">
        <f t="shared" si="39"/>
        <v>60</v>
      </c>
      <c r="AK74" s="2271">
        <f t="shared" si="40"/>
        <v>0</v>
      </c>
      <c r="AL74" s="2243">
        <f t="shared" si="41"/>
        <v>0</v>
      </c>
      <c r="AM74" s="2286">
        <f t="shared" si="42"/>
        <v>66</v>
      </c>
      <c r="AN74" s="841">
        <f t="shared" si="43"/>
        <v>60</v>
      </c>
      <c r="AZ74" s="11"/>
      <c r="BA74" s="11"/>
      <c r="BB74" s="11"/>
      <c r="BC74" s="11"/>
      <c r="BD74" s="11"/>
      <c r="BE74" s="11"/>
    </row>
    <row r="75" spans="2:57" ht="14.25" customHeight="1" thickBot="1">
      <c r="B75" s="826"/>
      <c r="C75" s="411" t="s">
        <v>141</v>
      </c>
      <c r="D75" s="134"/>
      <c r="E75" s="1447" t="s">
        <v>209</v>
      </c>
      <c r="F75" s="134"/>
      <c r="G75" s="282"/>
      <c r="H75" s="1458" t="s">
        <v>380</v>
      </c>
      <c r="I75" s="134"/>
      <c r="J75" s="282"/>
      <c r="K75" s="1436" t="s">
        <v>602</v>
      </c>
      <c r="L75" s="1437"/>
      <c r="M75" s="133"/>
      <c r="N75" s="110"/>
      <c r="O75" s="829" t="s">
        <v>65</v>
      </c>
      <c r="P75" s="2295"/>
      <c r="Q75" s="2213"/>
      <c r="R75" s="2295"/>
      <c r="S75" s="2213"/>
      <c r="T75" s="2295"/>
      <c r="U75" s="2213"/>
      <c r="V75" s="2274">
        <f t="shared" si="32"/>
        <v>0</v>
      </c>
      <c r="W75" s="2214">
        <f t="shared" si="33"/>
        <v>0</v>
      </c>
      <c r="X75" s="2273">
        <f t="shared" si="34"/>
        <v>0</v>
      </c>
      <c r="Y75" s="2209">
        <f t="shared" si="35"/>
        <v>0</v>
      </c>
      <c r="Z75" s="2372">
        <f t="shared" si="36"/>
        <v>0</v>
      </c>
      <c r="AA75" s="844">
        <f t="shared" si="37"/>
        <v>0</v>
      </c>
      <c r="AB75" s="856" t="s">
        <v>145</v>
      </c>
      <c r="AC75" s="2273"/>
      <c r="AD75" s="2249"/>
      <c r="AE75" s="2273"/>
      <c r="AF75" s="2241"/>
      <c r="AG75" s="2273"/>
      <c r="AH75" s="2242"/>
      <c r="AI75" s="2274">
        <f t="shared" si="38"/>
        <v>0</v>
      </c>
      <c r="AJ75" s="2214">
        <f t="shared" si="39"/>
        <v>0</v>
      </c>
      <c r="AK75" s="2271">
        <f t="shared" si="40"/>
        <v>0</v>
      </c>
      <c r="AL75" s="2243">
        <f t="shared" si="41"/>
        <v>0</v>
      </c>
      <c r="AM75" s="2286">
        <f t="shared" si="42"/>
        <v>0</v>
      </c>
      <c r="AN75" s="841">
        <f t="shared" si="43"/>
        <v>0</v>
      </c>
      <c r="AZ75" s="11"/>
      <c r="BA75" s="11"/>
      <c r="BB75" s="11"/>
      <c r="BC75" s="11"/>
      <c r="BD75" s="11"/>
      <c r="BE75" s="11"/>
    </row>
    <row r="76" spans="2:57" ht="15.75" customHeight="1" thickBot="1">
      <c r="B76" s="1725" t="s">
        <v>601</v>
      </c>
      <c r="C76" s="306" t="s">
        <v>602</v>
      </c>
      <c r="D76" s="294">
        <v>60</v>
      </c>
      <c r="E76" s="428" t="s">
        <v>110</v>
      </c>
      <c r="F76" s="192" t="s">
        <v>111</v>
      </c>
      <c r="G76" s="193" t="s">
        <v>112</v>
      </c>
      <c r="H76" s="1429" t="s">
        <v>110</v>
      </c>
      <c r="I76" s="192" t="s">
        <v>111</v>
      </c>
      <c r="J76" s="193" t="s">
        <v>112</v>
      </c>
      <c r="K76" s="929" t="s">
        <v>110</v>
      </c>
      <c r="L76" s="1413" t="s">
        <v>111</v>
      </c>
      <c r="M76" s="1414" t="s">
        <v>112</v>
      </c>
      <c r="N76" s="110"/>
      <c r="O76" s="831" t="s">
        <v>58</v>
      </c>
      <c r="P76" s="2295"/>
      <c r="Q76" s="2222"/>
      <c r="R76" s="2386">
        <f>I81+L88</f>
        <v>255</v>
      </c>
      <c r="S76" s="2222">
        <f>J81+M88</f>
        <v>255</v>
      </c>
      <c r="T76" s="2295">
        <f>L92</f>
        <v>30.2</v>
      </c>
      <c r="U76" s="2216">
        <f>M92</f>
        <v>30.2</v>
      </c>
      <c r="V76" s="2274">
        <f t="shared" si="32"/>
        <v>255</v>
      </c>
      <c r="W76" s="2214">
        <f t="shared" si="33"/>
        <v>255</v>
      </c>
      <c r="X76" s="2273">
        <f t="shared" si="34"/>
        <v>285.2</v>
      </c>
      <c r="Y76" s="2209">
        <f t="shared" si="35"/>
        <v>285.2</v>
      </c>
      <c r="Z76" s="2372">
        <f t="shared" si="36"/>
        <v>285.2</v>
      </c>
      <c r="AA76" s="844">
        <f t="shared" si="37"/>
        <v>285.2</v>
      </c>
      <c r="AB76" s="858" t="s">
        <v>190</v>
      </c>
      <c r="AC76" s="2273"/>
      <c r="AD76" s="2245"/>
      <c r="AE76" s="2273"/>
      <c r="AF76" s="2241"/>
      <c r="AG76" s="2273"/>
      <c r="AH76" s="2242"/>
      <c r="AI76" s="2274">
        <f t="shared" si="38"/>
        <v>0</v>
      </c>
      <c r="AJ76" s="2214">
        <f t="shared" si="39"/>
        <v>0</v>
      </c>
      <c r="AK76" s="2271">
        <f t="shared" si="40"/>
        <v>0</v>
      </c>
      <c r="AL76" s="2243">
        <f t="shared" si="41"/>
        <v>0</v>
      </c>
      <c r="AM76" s="2286">
        <f t="shared" si="42"/>
        <v>0</v>
      </c>
      <c r="AN76" s="841">
        <f t="shared" si="43"/>
        <v>0</v>
      </c>
      <c r="AZ76" s="11"/>
      <c r="BA76" s="11"/>
      <c r="BB76" s="11"/>
      <c r="BC76" s="11"/>
      <c r="BD76" s="11"/>
      <c r="BE76" s="11"/>
    </row>
    <row r="77" spans="2:57" ht="15" customHeight="1">
      <c r="B77" s="1973" t="s">
        <v>763</v>
      </c>
      <c r="C77" s="306" t="s">
        <v>172</v>
      </c>
      <c r="D77" s="1690">
        <v>250</v>
      </c>
      <c r="E77" s="155" t="s">
        <v>115</v>
      </c>
      <c r="F77" s="1648">
        <v>20.9</v>
      </c>
      <c r="G77" s="1650">
        <v>20.9</v>
      </c>
      <c r="H77" s="1691" t="s">
        <v>503</v>
      </c>
      <c r="I77" s="1692">
        <v>63.85</v>
      </c>
      <c r="J77" s="163">
        <v>56.84</v>
      </c>
      <c r="K77" s="1950" t="s">
        <v>70</v>
      </c>
      <c r="L77" s="1951">
        <v>56.2</v>
      </c>
      <c r="M77" s="1952">
        <v>45</v>
      </c>
      <c r="N77" s="110"/>
      <c r="O77" s="153" t="s">
        <v>159</v>
      </c>
      <c r="P77" s="2295"/>
      <c r="Q77" s="2213"/>
      <c r="R77" s="2295"/>
      <c r="S77" s="2213"/>
      <c r="T77" s="2295">
        <f>F92</f>
        <v>207</v>
      </c>
      <c r="U77" s="2213">
        <f>G92</f>
        <v>200</v>
      </c>
      <c r="V77" s="2274">
        <f t="shared" si="32"/>
        <v>0</v>
      </c>
      <c r="W77" s="2214">
        <f t="shared" si="33"/>
        <v>0</v>
      </c>
      <c r="X77" s="2273">
        <f t="shared" si="34"/>
        <v>207</v>
      </c>
      <c r="Y77" s="2209">
        <f t="shared" si="35"/>
        <v>200</v>
      </c>
      <c r="Z77" s="2373">
        <f t="shared" si="36"/>
        <v>207</v>
      </c>
      <c r="AA77" s="842">
        <f t="shared" si="37"/>
        <v>200</v>
      </c>
      <c r="AB77" s="222" t="s">
        <v>88</v>
      </c>
      <c r="AC77" s="2273">
        <f t="shared" ref="AC77:AL77" si="46">SUM(AC62:AC76)</f>
        <v>106.9</v>
      </c>
      <c r="AD77" s="2251">
        <f t="shared" si="46"/>
        <v>93.6</v>
      </c>
      <c r="AE77" s="2273">
        <f t="shared" si="46"/>
        <v>121.01000000000002</v>
      </c>
      <c r="AF77" s="2241">
        <f t="shared" si="46"/>
        <v>101.1</v>
      </c>
      <c r="AG77" s="2273">
        <f t="shared" si="46"/>
        <v>21.16</v>
      </c>
      <c r="AH77" s="2242">
        <f t="shared" si="46"/>
        <v>17.100000000000001</v>
      </c>
      <c r="AI77" s="2274">
        <f t="shared" si="46"/>
        <v>227.91</v>
      </c>
      <c r="AJ77" s="2214">
        <f t="shared" si="46"/>
        <v>194.7</v>
      </c>
      <c r="AK77" s="2271">
        <f t="shared" si="46"/>
        <v>142.17000000000002</v>
      </c>
      <c r="AL77" s="2243">
        <f t="shared" si="46"/>
        <v>118.19999999999999</v>
      </c>
      <c r="AM77" s="2286">
        <f t="shared" si="42"/>
        <v>249.07000000000002</v>
      </c>
      <c r="AN77" s="841">
        <f t="shared" si="43"/>
        <v>211.79999999999998</v>
      </c>
      <c r="AZ77" s="11"/>
      <c r="BA77" s="11"/>
      <c r="BB77" s="11"/>
      <c r="BC77" s="11"/>
      <c r="BD77" s="11"/>
      <c r="BE77" s="11"/>
    </row>
    <row r="78" spans="2:57">
      <c r="B78" s="1973" t="s">
        <v>764</v>
      </c>
      <c r="C78" s="326" t="s">
        <v>380</v>
      </c>
      <c r="D78" s="316">
        <v>190</v>
      </c>
      <c r="E78" s="230" t="s">
        <v>70</v>
      </c>
      <c r="F78" s="317">
        <v>12.5</v>
      </c>
      <c r="G78" s="820">
        <v>10</v>
      </c>
      <c r="H78" s="1457" t="s">
        <v>178</v>
      </c>
      <c r="I78" s="287">
        <v>11.21</v>
      </c>
      <c r="J78" s="290">
        <v>9.5</v>
      </c>
      <c r="K78" s="1949" t="s">
        <v>104</v>
      </c>
      <c r="L78" s="1953">
        <v>16.8</v>
      </c>
      <c r="M78" s="1934">
        <v>16.8</v>
      </c>
      <c r="N78" s="110"/>
      <c r="O78" s="153" t="s">
        <v>63</v>
      </c>
      <c r="P78" s="2295"/>
      <c r="Q78" s="2223"/>
      <c r="R78" s="2295"/>
      <c r="S78" s="2223"/>
      <c r="T78" s="2295"/>
      <c r="U78" s="2223"/>
      <c r="V78" s="2274">
        <f t="shared" si="32"/>
        <v>0</v>
      </c>
      <c r="W78" s="2214">
        <f t="shared" si="33"/>
        <v>0</v>
      </c>
      <c r="X78" s="2273">
        <f t="shared" si="34"/>
        <v>0</v>
      </c>
      <c r="Y78" s="2209">
        <f t="shared" si="35"/>
        <v>0</v>
      </c>
      <c r="Z78" s="2373">
        <f t="shared" si="36"/>
        <v>0</v>
      </c>
      <c r="AA78" s="842">
        <f t="shared" si="37"/>
        <v>0</v>
      </c>
      <c r="AB78" s="489" t="s">
        <v>155</v>
      </c>
      <c r="AC78" s="2273"/>
      <c r="AD78" s="2252"/>
      <c r="AE78" s="2273"/>
      <c r="AF78" s="2241"/>
      <c r="AG78" s="2273"/>
      <c r="AH78" s="2241"/>
      <c r="AI78" s="2273"/>
      <c r="AJ78" s="2209"/>
      <c r="AK78" s="2271"/>
      <c r="AL78" s="2243"/>
      <c r="AM78" s="2287"/>
      <c r="AN78" s="832"/>
      <c r="AZ78" s="11"/>
      <c r="BA78" s="11"/>
      <c r="BB78" s="11"/>
      <c r="BC78" s="11"/>
      <c r="BD78" s="11"/>
      <c r="BE78" s="11"/>
    </row>
    <row r="79" spans="2:57">
      <c r="B79" s="1974" t="s">
        <v>765</v>
      </c>
      <c r="C79" s="326" t="s">
        <v>312</v>
      </c>
      <c r="D79" s="316">
        <v>200</v>
      </c>
      <c r="E79" s="230" t="s">
        <v>198</v>
      </c>
      <c r="F79" s="317">
        <v>10.8</v>
      </c>
      <c r="G79" s="820">
        <v>9</v>
      </c>
      <c r="H79" s="235" t="s">
        <v>167</v>
      </c>
      <c r="I79" s="1005">
        <v>18.234999999999999</v>
      </c>
      <c r="J79" s="291">
        <v>17.5</v>
      </c>
      <c r="K79" s="1933" t="s">
        <v>198</v>
      </c>
      <c r="L79" s="305">
        <v>13.5</v>
      </c>
      <c r="M79" s="1945">
        <v>10.8</v>
      </c>
      <c r="N79" s="110"/>
      <c r="O79" s="153" t="s">
        <v>45</v>
      </c>
      <c r="P79" s="2295"/>
      <c r="Q79" s="2223"/>
      <c r="R79" s="2296">
        <f>I79</f>
        <v>18.234999999999999</v>
      </c>
      <c r="S79" s="2223">
        <f>J79</f>
        <v>17.5</v>
      </c>
      <c r="T79" s="2295"/>
      <c r="U79" s="2223"/>
      <c r="V79" s="2274">
        <f t="shared" si="32"/>
        <v>18.234999999999999</v>
      </c>
      <c r="W79" s="2214">
        <f t="shared" si="33"/>
        <v>17.5</v>
      </c>
      <c r="X79" s="2273">
        <f t="shared" si="34"/>
        <v>18.234999999999999</v>
      </c>
      <c r="Y79" s="2209">
        <f t="shared" si="35"/>
        <v>17.5</v>
      </c>
      <c r="Z79" s="2373">
        <f t="shared" si="36"/>
        <v>18.234999999999999</v>
      </c>
      <c r="AA79" s="842">
        <f t="shared" si="37"/>
        <v>17.5</v>
      </c>
      <c r="AB79" s="829" t="s">
        <v>305</v>
      </c>
      <c r="AC79" s="2273"/>
      <c r="AD79" s="2208"/>
      <c r="AE79" s="2378">
        <f>I86</f>
        <v>124.85</v>
      </c>
      <c r="AF79" s="2209">
        <f>D82</f>
        <v>110</v>
      </c>
      <c r="AG79" s="2273"/>
      <c r="AH79" s="2209"/>
      <c r="AI79" s="2274">
        <f t="shared" ref="AI79:AI103" si="47">AC79+AE79</f>
        <v>124.85</v>
      </c>
      <c r="AJ79" s="2214">
        <f t="shared" ref="AJ79:AJ103" si="48">AD79+AF79</f>
        <v>110</v>
      </c>
      <c r="AK79" s="2273">
        <f t="shared" ref="AK79:AK103" si="49">AE79+AG79</f>
        <v>124.85</v>
      </c>
      <c r="AL79" s="2209">
        <f t="shared" ref="AL79:AL103" si="50">AF79+AH79</f>
        <v>110</v>
      </c>
      <c r="AM79" s="2272"/>
      <c r="AZ79" s="11"/>
      <c r="BA79" s="11"/>
      <c r="BB79" s="11"/>
      <c r="BC79" s="11"/>
      <c r="BD79" s="11"/>
      <c r="BE79" s="11"/>
    </row>
    <row r="80" spans="2:57">
      <c r="B80" s="301" t="s">
        <v>9</v>
      </c>
      <c r="C80" s="306" t="s">
        <v>10</v>
      </c>
      <c r="D80" s="316">
        <v>70</v>
      </c>
      <c r="E80" s="1933" t="s">
        <v>87</v>
      </c>
      <c r="F80" s="305">
        <v>5</v>
      </c>
      <c r="G80" s="1945">
        <v>5</v>
      </c>
      <c r="H80" s="235" t="s">
        <v>203</v>
      </c>
      <c r="I80" s="1006" t="s">
        <v>508</v>
      </c>
      <c r="J80" s="291">
        <v>117.28</v>
      </c>
      <c r="K80" s="1946" t="s">
        <v>95</v>
      </c>
      <c r="L80" s="1947">
        <v>4.8</v>
      </c>
      <c r="M80" s="1948">
        <v>4.8</v>
      </c>
      <c r="N80" s="110"/>
      <c r="O80" s="153" t="s">
        <v>68</v>
      </c>
      <c r="P80" s="2295"/>
      <c r="Q80" s="2223"/>
      <c r="R80" s="2295"/>
      <c r="S80" s="2223"/>
      <c r="T80" s="2295"/>
      <c r="U80" s="2223"/>
      <c r="V80" s="2274">
        <f t="shared" si="32"/>
        <v>0</v>
      </c>
      <c r="W80" s="2214">
        <f t="shared" si="33"/>
        <v>0</v>
      </c>
      <c r="X80" s="2273">
        <f t="shared" si="34"/>
        <v>0</v>
      </c>
      <c r="Y80" s="2209">
        <f t="shared" si="35"/>
        <v>0</v>
      </c>
      <c r="Z80" s="2373">
        <f t="shared" si="36"/>
        <v>0</v>
      </c>
      <c r="AA80" s="842">
        <f t="shared" si="37"/>
        <v>0</v>
      </c>
      <c r="AB80" s="279" t="s">
        <v>553</v>
      </c>
      <c r="AC80" s="2273"/>
      <c r="AD80" s="2226"/>
      <c r="AE80" s="2312"/>
      <c r="AF80" s="2226"/>
      <c r="AG80" s="2312"/>
      <c r="AH80" s="2226"/>
      <c r="AI80" s="2274">
        <f t="shared" si="47"/>
        <v>0</v>
      </c>
      <c r="AJ80" s="2214">
        <f t="shared" si="48"/>
        <v>0</v>
      </c>
      <c r="AK80" s="2273">
        <f t="shared" si="49"/>
        <v>0</v>
      </c>
      <c r="AL80" s="2209">
        <f t="shared" si="50"/>
        <v>0</v>
      </c>
      <c r="AM80" s="2272"/>
      <c r="AQ80" s="127"/>
      <c r="AR80" s="127"/>
      <c r="AZ80" s="11"/>
      <c r="BA80" s="11"/>
      <c r="BB80" s="11"/>
      <c r="BC80" s="11"/>
      <c r="BD80" s="11"/>
      <c r="BE80" s="11"/>
    </row>
    <row r="81" spans="2:57">
      <c r="B81" s="301" t="s">
        <v>9</v>
      </c>
      <c r="C81" s="306" t="s">
        <v>643</v>
      </c>
      <c r="D81" s="316">
        <v>50</v>
      </c>
      <c r="E81" s="1946" t="s">
        <v>89</v>
      </c>
      <c r="F81" s="1940">
        <v>1.1000000000000001</v>
      </c>
      <c r="G81" s="1941">
        <v>1.1000000000000001</v>
      </c>
      <c r="H81" s="235" t="s">
        <v>85</v>
      </c>
      <c r="I81" s="287">
        <v>40</v>
      </c>
      <c r="J81" s="291">
        <v>40</v>
      </c>
      <c r="K81" s="1954" t="s">
        <v>603</v>
      </c>
      <c r="L81" s="178">
        <v>0.7</v>
      </c>
      <c r="M81" s="1955">
        <v>0.7</v>
      </c>
      <c r="N81" s="110"/>
      <c r="O81" s="153" t="s">
        <v>87</v>
      </c>
      <c r="P81" s="2295"/>
      <c r="Q81" s="2217"/>
      <c r="R81" s="2295">
        <f>F80+I83</f>
        <v>10</v>
      </c>
      <c r="S81" s="2217">
        <f>G80+J83</f>
        <v>10</v>
      </c>
      <c r="T81" s="2295">
        <f>I95+L93</f>
        <v>3.1500000000000004</v>
      </c>
      <c r="U81" s="2217">
        <f>J95+M93</f>
        <v>3.1500000000000004</v>
      </c>
      <c r="V81" s="2274">
        <f t="shared" si="32"/>
        <v>10</v>
      </c>
      <c r="W81" s="2214">
        <f t="shared" si="33"/>
        <v>10</v>
      </c>
      <c r="X81" s="2273">
        <f t="shared" si="34"/>
        <v>13.15</v>
      </c>
      <c r="Y81" s="2209">
        <f t="shared" si="35"/>
        <v>13.15</v>
      </c>
      <c r="Z81" s="2373">
        <f t="shared" si="36"/>
        <v>13.15</v>
      </c>
      <c r="AA81" s="842">
        <f t="shared" si="37"/>
        <v>13.15</v>
      </c>
      <c r="AB81" s="279" t="s">
        <v>695</v>
      </c>
      <c r="AC81" s="2273"/>
      <c r="AD81" s="2208"/>
      <c r="AE81" s="2312"/>
      <c r="AF81" s="2208"/>
      <c r="AG81" s="2312"/>
      <c r="AH81" s="2208"/>
      <c r="AI81" s="2274">
        <f t="shared" si="47"/>
        <v>0</v>
      </c>
      <c r="AJ81" s="2214">
        <f t="shared" si="48"/>
        <v>0</v>
      </c>
      <c r="AK81" s="2273">
        <f t="shared" si="49"/>
        <v>0</v>
      </c>
      <c r="AL81" s="2209">
        <f t="shared" si="50"/>
        <v>0</v>
      </c>
      <c r="AM81" s="2272"/>
      <c r="AQ81" s="118"/>
      <c r="AR81" s="127"/>
      <c r="BB81" s="11"/>
      <c r="BC81" s="11"/>
      <c r="BD81" s="11"/>
      <c r="BE81" s="11"/>
    </row>
    <row r="82" spans="2:57" ht="13.5" customHeight="1">
      <c r="B82" s="2485" t="s">
        <v>728</v>
      </c>
      <c r="C82" s="306" t="s">
        <v>732</v>
      </c>
      <c r="D82" s="316">
        <v>110</v>
      </c>
      <c r="E82" s="1933" t="s">
        <v>199</v>
      </c>
      <c r="F82" s="1947">
        <v>0.01</v>
      </c>
      <c r="G82" s="1948">
        <v>0.01</v>
      </c>
      <c r="H82" s="1030" t="s">
        <v>52</v>
      </c>
      <c r="I82" s="304">
        <v>0.4</v>
      </c>
      <c r="J82" s="1448">
        <v>0.4</v>
      </c>
      <c r="K82" s="1946" t="s">
        <v>604</v>
      </c>
      <c r="L82" s="1947">
        <v>0.3</v>
      </c>
      <c r="M82" s="1948">
        <v>0.3</v>
      </c>
      <c r="N82" s="110"/>
      <c r="O82" s="153" t="s">
        <v>95</v>
      </c>
      <c r="P82" s="2295">
        <f>F70</f>
        <v>8</v>
      </c>
      <c r="Q82" s="2213">
        <f>G70</f>
        <v>8</v>
      </c>
      <c r="R82" s="2295">
        <f>L80</f>
        <v>4.8</v>
      </c>
      <c r="S82" s="2213">
        <f>M80</f>
        <v>4.8</v>
      </c>
      <c r="T82" s="2295">
        <f>I99</f>
        <v>4.2</v>
      </c>
      <c r="U82" s="2213">
        <f>J99</f>
        <v>4.2</v>
      </c>
      <c r="V82" s="2274">
        <f t="shared" si="32"/>
        <v>12.8</v>
      </c>
      <c r="W82" s="2214">
        <f t="shared" si="33"/>
        <v>12.8</v>
      </c>
      <c r="X82" s="2273">
        <f t="shared" si="34"/>
        <v>9</v>
      </c>
      <c r="Y82" s="2209">
        <f t="shared" si="35"/>
        <v>9</v>
      </c>
      <c r="Z82" s="2373">
        <f t="shared" si="36"/>
        <v>17</v>
      </c>
      <c r="AA82" s="842">
        <f t="shared" si="37"/>
        <v>17</v>
      </c>
      <c r="AB82" s="279" t="s">
        <v>552</v>
      </c>
      <c r="AC82" s="2273"/>
      <c r="AD82" s="2226"/>
      <c r="AE82" s="2312"/>
      <c r="AF82" s="2226"/>
      <c r="AG82" s="2312"/>
      <c r="AH82" s="2226"/>
      <c r="AI82" s="2274">
        <f t="shared" si="47"/>
        <v>0</v>
      </c>
      <c r="AJ82" s="2214">
        <f t="shared" si="48"/>
        <v>0</v>
      </c>
      <c r="AK82" s="2273">
        <f t="shared" si="49"/>
        <v>0</v>
      </c>
      <c r="AL82" s="2209">
        <f t="shared" si="50"/>
        <v>0</v>
      </c>
      <c r="AM82" s="2272"/>
      <c r="AO82" s="125"/>
      <c r="AQ82" s="125"/>
      <c r="AR82" s="127"/>
      <c r="BB82" s="11"/>
      <c r="BC82" s="11"/>
      <c r="BD82" s="11"/>
      <c r="BE82" s="11"/>
    </row>
    <row r="83" spans="2:57" ht="12.75" customHeight="1" thickBot="1">
      <c r="B83" s="124"/>
      <c r="C83" s="1392"/>
      <c r="D83" s="110"/>
      <c r="E83" s="1767" t="s">
        <v>718</v>
      </c>
      <c r="F83" s="1938">
        <v>237.7</v>
      </c>
      <c r="G83" s="1939">
        <v>237.7</v>
      </c>
      <c r="H83" s="1025" t="s">
        <v>87</v>
      </c>
      <c r="I83" s="1004">
        <v>5</v>
      </c>
      <c r="J83" s="1448">
        <v>5</v>
      </c>
      <c r="K83" s="309" t="s">
        <v>52</v>
      </c>
      <c r="L83" s="1942">
        <v>0.2</v>
      </c>
      <c r="M83" s="1956">
        <v>0.2</v>
      </c>
      <c r="N83" s="110"/>
      <c r="O83" s="153" t="s">
        <v>219</v>
      </c>
      <c r="P83" s="2295"/>
      <c r="Q83" s="2217"/>
      <c r="R83" s="2295">
        <f>S83/1000/0.04</f>
        <v>2.9319999999999999</v>
      </c>
      <c r="S83" s="2217">
        <f>J80</f>
        <v>117.28</v>
      </c>
      <c r="T83" s="2295">
        <f>U83/1000/0.04</f>
        <v>0.04</v>
      </c>
      <c r="U83" s="2217">
        <f>J96</f>
        <v>1.6</v>
      </c>
      <c r="V83" s="2274">
        <f t="shared" si="32"/>
        <v>2.9319999999999999</v>
      </c>
      <c r="W83" s="2214">
        <f t="shared" si="33"/>
        <v>117.28</v>
      </c>
      <c r="X83" s="2273">
        <f t="shared" si="34"/>
        <v>2.972</v>
      </c>
      <c r="Y83" s="2209">
        <f t="shared" si="35"/>
        <v>118.88</v>
      </c>
      <c r="Z83" s="2373">
        <f t="shared" si="36"/>
        <v>2.972</v>
      </c>
      <c r="AA83" s="842">
        <f t="shared" si="37"/>
        <v>118.88</v>
      </c>
      <c r="AB83" s="2314" t="s">
        <v>694</v>
      </c>
      <c r="AC83" s="2315">
        <f t="shared" ref="AC83:AH83" si="51">SUM(AC79:AC82)</f>
        <v>0</v>
      </c>
      <c r="AD83" s="2316">
        <f t="shared" si="51"/>
        <v>0</v>
      </c>
      <c r="AE83" s="2315">
        <f t="shared" si="51"/>
        <v>124.85</v>
      </c>
      <c r="AF83" s="2316">
        <f t="shared" si="51"/>
        <v>110</v>
      </c>
      <c r="AG83" s="2315">
        <f t="shared" si="51"/>
        <v>0</v>
      </c>
      <c r="AH83" s="2316">
        <f t="shared" si="51"/>
        <v>0</v>
      </c>
      <c r="AI83" s="2317">
        <f t="shared" si="47"/>
        <v>124.85</v>
      </c>
      <c r="AJ83" s="2318">
        <f t="shared" si="48"/>
        <v>110</v>
      </c>
      <c r="AK83" s="2319">
        <f t="shared" si="49"/>
        <v>124.85</v>
      </c>
      <c r="AL83" s="2242">
        <f t="shared" si="50"/>
        <v>110</v>
      </c>
      <c r="AM83" s="2272"/>
      <c r="AO83" s="127"/>
      <c r="AQ83" s="125"/>
      <c r="AR83" s="127"/>
      <c r="BB83" s="11"/>
      <c r="BC83" s="11"/>
      <c r="BD83" s="11"/>
      <c r="BE83" s="11"/>
    </row>
    <row r="84" spans="2:57" ht="15.75" thickBot="1">
      <c r="B84" s="124"/>
      <c r="C84" s="1392"/>
      <c r="D84" s="110"/>
      <c r="E84" s="1949" t="s">
        <v>292</v>
      </c>
      <c r="F84" s="302">
        <v>2.9449999999999998</v>
      </c>
      <c r="G84" s="1934">
        <v>2.5</v>
      </c>
      <c r="H84" s="1595" t="s">
        <v>732</v>
      </c>
      <c r="I84" s="146"/>
      <c r="J84" s="133"/>
      <c r="K84" s="1034" t="s">
        <v>118</v>
      </c>
      <c r="L84" s="1430"/>
      <c r="M84" s="1431"/>
      <c r="N84" s="110"/>
      <c r="O84" s="153" t="s">
        <v>48</v>
      </c>
      <c r="P84" s="2295">
        <f>L70</f>
        <v>7</v>
      </c>
      <c r="Q84" s="2216">
        <f>M70</f>
        <v>7</v>
      </c>
      <c r="R84" s="2295">
        <f>L81+L87</f>
        <v>19.7</v>
      </c>
      <c r="S84" s="2216">
        <f>M87+M81</f>
        <v>19.7</v>
      </c>
      <c r="T84" s="2295">
        <f>L98</f>
        <v>2.2000000000000002</v>
      </c>
      <c r="U84" s="2216">
        <f>M98</f>
        <v>2.2000000000000002</v>
      </c>
      <c r="V84" s="2274">
        <f t="shared" si="32"/>
        <v>26.7</v>
      </c>
      <c r="W84" s="2214">
        <f t="shared" si="33"/>
        <v>26.7</v>
      </c>
      <c r="X84" s="2273">
        <f t="shared" si="34"/>
        <v>21.9</v>
      </c>
      <c r="Y84" s="2209">
        <f t="shared" si="35"/>
        <v>21.9</v>
      </c>
      <c r="Z84" s="2373">
        <f t="shared" si="36"/>
        <v>28.9</v>
      </c>
      <c r="AA84" s="842">
        <f t="shared" si="37"/>
        <v>28.9</v>
      </c>
      <c r="AB84" s="829" t="s">
        <v>697</v>
      </c>
      <c r="AC84" s="2273"/>
      <c r="AD84" s="2208"/>
      <c r="AE84" s="2312"/>
      <c r="AF84" s="2208"/>
      <c r="AG84" s="2312"/>
      <c r="AH84" s="2208"/>
      <c r="AI84" s="2274">
        <f t="shared" si="47"/>
        <v>0</v>
      </c>
      <c r="AJ84" s="2214">
        <f t="shared" si="48"/>
        <v>0</v>
      </c>
      <c r="AK84" s="2273">
        <f t="shared" si="49"/>
        <v>0</v>
      </c>
      <c r="AL84" s="2209">
        <f t="shared" si="50"/>
        <v>0</v>
      </c>
      <c r="AM84" s="2272"/>
      <c r="AO84" s="127"/>
      <c r="AQ84" s="125"/>
      <c r="AR84" s="127"/>
      <c r="BB84" s="11"/>
      <c r="BC84" s="11"/>
      <c r="BD84" s="11"/>
      <c r="BE84" s="11"/>
    </row>
    <row r="85" spans="2:57" ht="15.75" thickBot="1">
      <c r="B85" s="124"/>
      <c r="C85" s="1392"/>
      <c r="D85" s="110"/>
      <c r="E85" s="1663"/>
      <c r="F85" s="135"/>
      <c r="G85" s="1693"/>
      <c r="H85" s="1429" t="s">
        <v>110</v>
      </c>
      <c r="I85" s="192" t="s">
        <v>111</v>
      </c>
      <c r="J85" s="193" t="s">
        <v>112</v>
      </c>
      <c r="K85" s="428" t="s">
        <v>110</v>
      </c>
      <c r="L85" s="192" t="s">
        <v>111</v>
      </c>
      <c r="M85" s="193" t="s">
        <v>112</v>
      </c>
      <c r="N85" s="110"/>
      <c r="O85" s="153" t="s">
        <v>160</v>
      </c>
      <c r="P85" s="2295"/>
      <c r="Q85" s="2213"/>
      <c r="R85" s="2295"/>
      <c r="S85" s="2213"/>
      <c r="T85" s="2295"/>
      <c r="U85" s="2213"/>
      <c r="V85" s="2274">
        <f t="shared" si="32"/>
        <v>0</v>
      </c>
      <c r="W85" s="2214">
        <f t="shared" si="33"/>
        <v>0</v>
      </c>
      <c r="X85" s="2273">
        <f t="shared" si="34"/>
        <v>0</v>
      </c>
      <c r="Y85" s="2209">
        <f t="shared" si="35"/>
        <v>0</v>
      </c>
      <c r="Z85" s="2373">
        <f t="shared" si="36"/>
        <v>0</v>
      </c>
      <c r="AA85" s="842">
        <f t="shared" si="37"/>
        <v>0</v>
      </c>
      <c r="AB85" s="279" t="s">
        <v>698</v>
      </c>
      <c r="AC85" s="2273"/>
      <c r="AD85" s="2226"/>
      <c r="AE85" s="2312"/>
      <c r="AF85" s="2226"/>
      <c r="AG85" s="2312"/>
      <c r="AH85" s="2226"/>
      <c r="AI85" s="2274">
        <f t="shared" si="47"/>
        <v>0</v>
      </c>
      <c r="AJ85" s="2214">
        <f t="shared" si="48"/>
        <v>0</v>
      </c>
      <c r="AK85" s="2273">
        <f t="shared" si="49"/>
        <v>0</v>
      </c>
      <c r="AL85" s="2209">
        <f t="shared" si="50"/>
        <v>0</v>
      </c>
      <c r="AM85" s="2272"/>
      <c r="AO85" s="127"/>
      <c r="AP85" s="11"/>
      <c r="AQ85" s="125"/>
      <c r="AR85" s="127"/>
      <c r="BB85" s="11"/>
      <c r="BC85" s="11"/>
      <c r="BD85" s="11"/>
      <c r="BE85" s="11"/>
    </row>
    <row r="86" spans="2:57" ht="12.75" customHeight="1">
      <c r="B86" s="124"/>
      <c r="C86" s="1392"/>
      <c r="D86" s="110"/>
      <c r="E86" s="1428"/>
      <c r="F86" s="127"/>
      <c r="G86" s="123"/>
      <c r="H86" s="1694" t="s">
        <v>206</v>
      </c>
      <c r="I86" s="1636">
        <v>124.85</v>
      </c>
      <c r="J86" s="1469">
        <v>110</v>
      </c>
      <c r="K86" s="1695" t="s">
        <v>118</v>
      </c>
      <c r="L86" s="162">
        <v>3.5</v>
      </c>
      <c r="M86" s="163">
        <v>3.5</v>
      </c>
      <c r="N86" s="110"/>
      <c r="O86" s="153" t="s">
        <v>50</v>
      </c>
      <c r="P86" s="2295"/>
      <c r="Q86" s="2213"/>
      <c r="R86" s="2295"/>
      <c r="S86" s="2213"/>
      <c r="T86" s="2295"/>
      <c r="U86" s="2213"/>
      <c r="V86" s="2274">
        <f t="shared" si="32"/>
        <v>0</v>
      </c>
      <c r="W86" s="2214">
        <f t="shared" si="33"/>
        <v>0</v>
      </c>
      <c r="X86" s="2273">
        <f t="shared" si="34"/>
        <v>0</v>
      </c>
      <c r="Y86" s="2209">
        <f t="shared" si="35"/>
        <v>0</v>
      </c>
      <c r="Z86" s="2373">
        <f t="shared" si="36"/>
        <v>0</v>
      </c>
      <c r="AA86" s="842">
        <f t="shared" si="37"/>
        <v>0</v>
      </c>
      <c r="AB86" s="279" t="s">
        <v>699</v>
      </c>
      <c r="AC86" s="2273"/>
      <c r="AD86" s="2208"/>
      <c r="AE86" s="2312"/>
      <c r="AF86" s="2208"/>
      <c r="AG86" s="2312"/>
      <c r="AH86" s="2208"/>
      <c r="AI86" s="2274">
        <f t="shared" si="47"/>
        <v>0</v>
      </c>
      <c r="AJ86" s="2214">
        <f t="shared" si="48"/>
        <v>0</v>
      </c>
      <c r="AK86" s="2273">
        <f t="shared" si="49"/>
        <v>0</v>
      </c>
      <c r="AL86" s="2209">
        <f t="shared" si="50"/>
        <v>0</v>
      </c>
      <c r="AM86" s="2272"/>
      <c r="AO86" s="127"/>
      <c r="AP86" s="127"/>
      <c r="AQ86" s="125"/>
      <c r="AR86" s="127"/>
      <c r="BB86" s="11"/>
      <c r="BC86" s="11"/>
      <c r="BD86" s="11"/>
      <c r="BE86" s="11"/>
    </row>
    <row r="87" spans="2:57" ht="13.5" customHeight="1">
      <c r="B87" s="124"/>
      <c r="C87" s="1392"/>
      <c r="D87" s="110"/>
      <c r="E87" s="124"/>
      <c r="F87" s="127"/>
      <c r="G87" s="123"/>
      <c r="H87" s="1427"/>
      <c r="I87" s="1640"/>
      <c r="J87" s="1632"/>
      <c r="K87" s="303" t="s">
        <v>48</v>
      </c>
      <c r="L87" s="304">
        <v>19</v>
      </c>
      <c r="M87" s="311">
        <v>19</v>
      </c>
      <c r="N87" s="110"/>
      <c r="O87" s="153" t="s">
        <v>158</v>
      </c>
      <c r="P87" s="2295"/>
      <c r="Q87" s="2213"/>
      <c r="R87" s="2295"/>
      <c r="S87" s="2213"/>
      <c r="T87" s="2295"/>
      <c r="U87" s="2213"/>
      <c r="V87" s="2274">
        <f t="shared" si="32"/>
        <v>0</v>
      </c>
      <c r="W87" s="2214">
        <f t="shared" si="33"/>
        <v>0</v>
      </c>
      <c r="X87" s="2273">
        <f t="shared" si="34"/>
        <v>0</v>
      </c>
      <c r="Y87" s="2209">
        <f t="shared" si="35"/>
        <v>0</v>
      </c>
      <c r="Z87" s="2373">
        <f t="shared" si="36"/>
        <v>0</v>
      </c>
      <c r="AA87" s="842">
        <f t="shared" si="37"/>
        <v>0</v>
      </c>
      <c r="AB87" s="2311" t="s">
        <v>700</v>
      </c>
      <c r="AC87" s="2273"/>
      <c r="AD87" s="2226"/>
      <c r="AE87" s="2312"/>
      <c r="AF87" s="2226"/>
      <c r="AG87" s="2312"/>
      <c r="AH87" s="2226"/>
      <c r="AI87" s="2274">
        <f t="shared" si="47"/>
        <v>0</v>
      </c>
      <c r="AJ87" s="2214">
        <f t="shared" si="48"/>
        <v>0</v>
      </c>
      <c r="AK87" s="2273">
        <f t="shared" si="49"/>
        <v>0</v>
      </c>
      <c r="AL87" s="2209">
        <f t="shared" si="50"/>
        <v>0</v>
      </c>
      <c r="AM87" s="2272"/>
      <c r="AO87" s="127"/>
      <c r="AP87" s="243"/>
      <c r="AQ87" s="122"/>
      <c r="AR87" s="127"/>
      <c r="BB87" s="11"/>
      <c r="BC87" s="11"/>
      <c r="BD87" s="11"/>
      <c r="BE87" s="11"/>
    </row>
    <row r="88" spans="2:57" ht="14.25" customHeight="1">
      <c r="B88" s="124"/>
      <c r="C88" s="1392"/>
      <c r="D88" s="110"/>
      <c r="E88" s="124"/>
      <c r="F88" s="127"/>
      <c r="G88" s="123"/>
      <c r="H88" s="127"/>
      <c r="I88" s="127"/>
      <c r="J88" s="123"/>
      <c r="K88" s="303" t="s">
        <v>58</v>
      </c>
      <c r="L88" s="1470">
        <v>215</v>
      </c>
      <c r="M88" s="1696">
        <v>215</v>
      </c>
      <c r="N88" s="110"/>
      <c r="O88" s="153" t="s">
        <v>157</v>
      </c>
      <c r="P88" s="2295"/>
      <c r="Q88" s="2224"/>
      <c r="R88" s="2295">
        <f>L86</f>
        <v>3.5</v>
      </c>
      <c r="S88" s="2224">
        <f>M86</f>
        <v>3.5</v>
      </c>
      <c r="T88" s="2295"/>
      <c r="U88" s="2224"/>
      <c r="V88" s="2274">
        <f t="shared" si="32"/>
        <v>3.5</v>
      </c>
      <c r="W88" s="2214">
        <f t="shared" si="33"/>
        <v>3.5</v>
      </c>
      <c r="X88" s="2273">
        <f t="shared" si="34"/>
        <v>3.5</v>
      </c>
      <c r="Y88" s="2209">
        <f t="shared" si="35"/>
        <v>3.5</v>
      </c>
      <c r="Z88" s="2373">
        <f t="shared" si="36"/>
        <v>3.5</v>
      </c>
      <c r="AA88" s="842">
        <f t="shared" si="37"/>
        <v>3.5</v>
      </c>
      <c r="AB88" s="2320" t="s">
        <v>696</v>
      </c>
      <c r="AC88" s="2321">
        <f t="shared" ref="AC88:AH88" si="52">SUM(AC84:AC87)</f>
        <v>0</v>
      </c>
      <c r="AD88" s="2322">
        <f t="shared" si="52"/>
        <v>0</v>
      </c>
      <c r="AE88" s="2321">
        <f t="shared" si="52"/>
        <v>0</v>
      </c>
      <c r="AF88" s="2322">
        <f t="shared" si="52"/>
        <v>0</v>
      </c>
      <c r="AG88" s="2321">
        <f t="shared" si="52"/>
        <v>0</v>
      </c>
      <c r="AH88" s="2322">
        <f t="shared" si="52"/>
        <v>0</v>
      </c>
      <c r="AI88" s="2323">
        <f t="shared" si="47"/>
        <v>0</v>
      </c>
      <c r="AJ88" s="2324">
        <f t="shared" si="48"/>
        <v>0</v>
      </c>
      <c r="AK88" s="2325">
        <f t="shared" si="49"/>
        <v>0</v>
      </c>
      <c r="AL88" s="2326">
        <f t="shared" si="50"/>
        <v>0</v>
      </c>
      <c r="AM88" s="2272"/>
      <c r="AO88" s="127"/>
      <c r="AP88" s="156"/>
      <c r="AQ88" s="122"/>
      <c r="AR88" s="127"/>
      <c r="BB88" s="11"/>
      <c r="BC88" s="11"/>
      <c r="BD88" s="11"/>
      <c r="BE88" s="11"/>
    </row>
    <row r="89" spans="2:57" ht="14.25" customHeight="1" thickBot="1">
      <c r="B89" s="1385"/>
      <c r="C89" s="1389"/>
      <c r="D89" s="1430"/>
      <c r="E89" s="1385"/>
      <c r="F89" s="1430"/>
      <c r="G89" s="1431"/>
      <c r="H89" s="1430"/>
      <c r="I89" s="1430"/>
      <c r="J89" s="1431"/>
      <c r="K89" s="303" t="s">
        <v>86</v>
      </c>
      <c r="L89" s="304">
        <v>5</v>
      </c>
      <c r="M89" s="311">
        <v>5</v>
      </c>
      <c r="N89" s="110"/>
      <c r="O89" s="153" t="s">
        <v>81</v>
      </c>
      <c r="P89" s="2295"/>
      <c r="Q89" s="2224"/>
      <c r="R89" s="2295"/>
      <c r="S89" s="2224"/>
      <c r="T89" s="2295"/>
      <c r="U89" s="2224"/>
      <c r="V89" s="2274">
        <f t="shared" si="32"/>
        <v>0</v>
      </c>
      <c r="W89" s="2214">
        <f t="shared" si="33"/>
        <v>0</v>
      </c>
      <c r="X89" s="2273">
        <f t="shared" si="34"/>
        <v>0</v>
      </c>
      <c r="Y89" s="2209">
        <f t="shared" si="35"/>
        <v>0</v>
      </c>
      <c r="Z89" s="2373">
        <f t="shared" si="36"/>
        <v>0</v>
      </c>
      <c r="AA89" s="842">
        <f t="shared" si="37"/>
        <v>0</v>
      </c>
      <c r="AB89" s="2327" t="s">
        <v>113</v>
      </c>
      <c r="AC89" s="2312"/>
      <c r="AD89" s="2208"/>
      <c r="AE89" s="2343">
        <f>I77</f>
        <v>63.85</v>
      </c>
      <c r="AF89" s="2208">
        <f>J77</f>
        <v>56.84</v>
      </c>
      <c r="AG89" s="2312"/>
      <c r="AH89" s="2208"/>
      <c r="AI89" s="2343">
        <f t="shared" si="47"/>
        <v>63.85</v>
      </c>
      <c r="AJ89" s="2354">
        <f t="shared" si="48"/>
        <v>56.84</v>
      </c>
      <c r="AK89" s="2312">
        <f t="shared" si="49"/>
        <v>63.85</v>
      </c>
      <c r="AL89" s="2208">
        <f t="shared" si="50"/>
        <v>56.84</v>
      </c>
      <c r="AM89" s="2272"/>
      <c r="AO89" s="127"/>
      <c r="AP89" s="127"/>
      <c r="AQ89" s="122"/>
      <c r="AR89" s="127"/>
      <c r="BB89" s="11"/>
      <c r="BC89" s="11"/>
      <c r="BD89" s="11"/>
      <c r="BE89" s="11"/>
    </row>
    <row r="90" spans="2:57" ht="12.75" customHeight="1" thickBot="1">
      <c r="B90" s="930"/>
      <c r="C90" s="215" t="s">
        <v>303</v>
      </c>
      <c r="D90" s="2493"/>
      <c r="E90" s="1450" t="s">
        <v>308</v>
      </c>
      <c r="F90" s="1697"/>
      <c r="G90" s="1698"/>
      <c r="H90" s="1449" t="s">
        <v>408</v>
      </c>
      <c r="I90" s="146"/>
      <c r="J90" s="146"/>
      <c r="K90" s="793"/>
      <c r="L90" s="1596" t="s">
        <v>169</v>
      </c>
      <c r="M90" s="133"/>
      <c r="N90" s="110"/>
      <c r="O90" s="153" t="s">
        <v>52</v>
      </c>
      <c r="P90" s="2295">
        <f>I68</f>
        <v>1.4</v>
      </c>
      <c r="Q90" s="2224">
        <f>I68</f>
        <v>1.4</v>
      </c>
      <c r="R90" s="2295">
        <f>F81+I82+L83</f>
        <v>1.7</v>
      </c>
      <c r="S90" s="2224">
        <f>G81+J82+M83</f>
        <v>1.7</v>
      </c>
      <c r="T90" s="2388">
        <f>I97+L96</f>
        <v>0.44999999999999996</v>
      </c>
      <c r="U90" s="2224">
        <f>M96+J97</f>
        <v>0.44999999999999996</v>
      </c>
      <c r="V90" s="2274">
        <f t="shared" si="32"/>
        <v>3.0999999999999996</v>
      </c>
      <c r="W90" s="2214">
        <f t="shared" si="33"/>
        <v>3.0999999999999996</v>
      </c>
      <c r="X90" s="2273">
        <f t="shared" si="34"/>
        <v>2.15</v>
      </c>
      <c r="Y90" s="2209">
        <f t="shared" si="35"/>
        <v>2.15</v>
      </c>
      <c r="Z90" s="2373">
        <f t="shared" si="36"/>
        <v>3.55</v>
      </c>
      <c r="AA90" s="842">
        <f t="shared" si="37"/>
        <v>3.55</v>
      </c>
      <c r="AB90" s="2327" t="s">
        <v>354</v>
      </c>
      <c r="AC90" s="2312"/>
      <c r="AD90" s="2226"/>
      <c r="AE90" s="2312">
        <f>F84</f>
        <v>2.9449999999999998</v>
      </c>
      <c r="AF90" s="2226">
        <f>G84</f>
        <v>2.5</v>
      </c>
      <c r="AG90" s="2312"/>
      <c r="AH90" s="2226"/>
      <c r="AI90" s="2343">
        <f t="shared" si="47"/>
        <v>2.9449999999999998</v>
      </c>
      <c r="AJ90" s="2354">
        <f t="shared" si="48"/>
        <v>2.5</v>
      </c>
      <c r="AK90" s="2312">
        <f t="shared" si="49"/>
        <v>2.9449999999999998</v>
      </c>
      <c r="AL90" s="2208">
        <f t="shared" si="50"/>
        <v>2.5</v>
      </c>
      <c r="AM90" s="2272"/>
      <c r="AO90" s="127"/>
      <c r="AP90" s="127"/>
      <c r="AQ90" s="122"/>
      <c r="AR90" s="127"/>
      <c r="BB90" s="11"/>
      <c r="BC90" s="11"/>
      <c r="BD90" s="11"/>
      <c r="BE90" s="11"/>
    </row>
    <row r="91" spans="2:57" ht="13.5" customHeight="1" thickBot="1">
      <c r="B91" s="195" t="s">
        <v>891</v>
      </c>
      <c r="C91" s="306" t="s">
        <v>304</v>
      </c>
      <c r="D91" s="314">
        <v>200</v>
      </c>
      <c r="E91" s="1442" t="s">
        <v>110</v>
      </c>
      <c r="F91" s="1413" t="s">
        <v>111</v>
      </c>
      <c r="G91" s="1414" t="s">
        <v>112</v>
      </c>
      <c r="H91" s="1597" t="s">
        <v>110</v>
      </c>
      <c r="I91" s="1451" t="s">
        <v>111</v>
      </c>
      <c r="J91" s="1163" t="s">
        <v>112</v>
      </c>
      <c r="K91" s="452" t="s">
        <v>110</v>
      </c>
      <c r="L91" s="192" t="s">
        <v>111</v>
      </c>
      <c r="M91" s="193" t="s">
        <v>112</v>
      </c>
      <c r="N91" s="110"/>
      <c r="O91" s="153" t="s">
        <v>132</v>
      </c>
      <c r="P91" s="2295"/>
      <c r="Q91" s="2224"/>
      <c r="R91" s="2295"/>
      <c r="S91" s="2224"/>
      <c r="T91" s="2295"/>
      <c r="U91" s="2224"/>
      <c r="V91" s="2274">
        <f t="shared" si="32"/>
        <v>0</v>
      </c>
      <c r="W91" s="2214">
        <f t="shared" si="33"/>
        <v>0</v>
      </c>
      <c r="X91" s="2273">
        <f t="shared" si="34"/>
        <v>0</v>
      </c>
      <c r="Y91" s="2209">
        <f t="shared" si="35"/>
        <v>0</v>
      </c>
      <c r="Z91" s="2373">
        <f t="shared" si="36"/>
        <v>0</v>
      </c>
      <c r="AA91" s="842">
        <f t="shared" si="37"/>
        <v>0</v>
      </c>
      <c r="AB91" s="2328" t="s">
        <v>687</v>
      </c>
      <c r="AC91" s="2329">
        <f t="shared" ref="AC91:AH91" si="53">SUM(AC89:AC90)</f>
        <v>0</v>
      </c>
      <c r="AD91" s="2330">
        <f t="shared" si="53"/>
        <v>0</v>
      </c>
      <c r="AE91" s="2329">
        <f t="shared" si="53"/>
        <v>66.795000000000002</v>
      </c>
      <c r="AF91" s="2330">
        <f t="shared" si="53"/>
        <v>59.34</v>
      </c>
      <c r="AG91" s="2329">
        <f t="shared" si="53"/>
        <v>0</v>
      </c>
      <c r="AH91" s="2330">
        <f t="shared" si="53"/>
        <v>0</v>
      </c>
      <c r="AI91" s="2331">
        <f t="shared" si="47"/>
        <v>66.795000000000002</v>
      </c>
      <c r="AJ91" s="2332">
        <f t="shared" si="48"/>
        <v>59.34</v>
      </c>
      <c r="AK91" s="2333">
        <f t="shared" si="49"/>
        <v>66.795000000000002</v>
      </c>
      <c r="AL91" s="2334">
        <f t="shared" si="50"/>
        <v>59.34</v>
      </c>
      <c r="AM91" s="2272"/>
      <c r="AO91" s="127"/>
      <c r="AP91" s="127"/>
      <c r="AQ91" s="122"/>
      <c r="AR91" s="127"/>
    </row>
    <row r="92" spans="2:57" ht="16.5" customHeight="1">
      <c r="B92" s="195" t="s">
        <v>767</v>
      </c>
      <c r="C92" s="326" t="s">
        <v>406</v>
      </c>
      <c r="D92" s="206" t="s">
        <v>509</v>
      </c>
      <c r="E92" s="2116" t="s">
        <v>307</v>
      </c>
      <c r="F92" s="1421">
        <v>207</v>
      </c>
      <c r="G92" s="1469">
        <v>200</v>
      </c>
      <c r="H92" s="155" t="s">
        <v>409</v>
      </c>
      <c r="I92" s="1421">
        <v>20.7</v>
      </c>
      <c r="J92" s="1660">
        <v>20.7</v>
      </c>
      <c r="K92" s="1008" t="s">
        <v>85</v>
      </c>
      <c r="L92" s="154">
        <v>30.2</v>
      </c>
      <c r="M92" s="163">
        <v>30.2</v>
      </c>
      <c r="N92" s="110"/>
      <c r="O92" s="479" t="s">
        <v>207</v>
      </c>
      <c r="P92" s="2309">
        <f t="shared" ref="P92:U92" si="54">P93+P94+P95+P96</f>
        <v>1.7</v>
      </c>
      <c r="Q92" s="2225">
        <f t="shared" si="54"/>
        <v>1.7</v>
      </c>
      <c r="R92" s="2309">
        <f t="shared" si="54"/>
        <v>0.31</v>
      </c>
      <c r="S92" s="2225">
        <f t="shared" si="54"/>
        <v>0.31</v>
      </c>
      <c r="T92" s="2309">
        <f t="shared" si="54"/>
        <v>1.5E-3</v>
      </c>
      <c r="U92" s="2225">
        <f t="shared" si="54"/>
        <v>1.5E-3</v>
      </c>
      <c r="V92" s="2274">
        <f t="shared" si="32"/>
        <v>2.0099999999999998</v>
      </c>
      <c r="W92" s="2214">
        <f t="shared" si="33"/>
        <v>2.0099999999999998</v>
      </c>
      <c r="X92" s="2368">
        <f t="shared" si="34"/>
        <v>0.3115</v>
      </c>
      <c r="Y92" s="2231">
        <f t="shared" si="35"/>
        <v>0.3115</v>
      </c>
      <c r="Z92" s="2373">
        <f t="shared" si="36"/>
        <v>2.0114999999999998</v>
      </c>
      <c r="AA92" s="842">
        <f t="shared" si="37"/>
        <v>2.0114999999999998</v>
      </c>
      <c r="AB92" s="2327" t="s">
        <v>355</v>
      </c>
      <c r="AC92" s="2312">
        <f>F68</f>
        <v>110</v>
      </c>
      <c r="AD92" s="2226">
        <f>G68</f>
        <v>94.8</v>
      </c>
      <c r="AE92" s="2312"/>
      <c r="AF92" s="2226"/>
      <c r="AG92" s="2312"/>
      <c r="AH92" s="2226"/>
      <c r="AI92" s="2343">
        <f t="shared" si="47"/>
        <v>110</v>
      </c>
      <c r="AJ92" s="2354">
        <f t="shared" si="48"/>
        <v>94.8</v>
      </c>
      <c r="AK92" s="2312">
        <f t="shared" si="49"/>
        <v>0</v>
      </c>
      <c r="AL92" s="2208">
        <f t="shared" si="50"/>
        <v>0</v>
      </c>
      <c r="AM92" s="2272"/>
      <c r="AO92" s="840"/>
      <c r="AP92" s="127"/>
      <c r="AQ92" s="122"/>
      <c r="AR92" s="127"/>
    </row>
    <row r="93" spans="2:57" ht="15" customHeight="1">
      <c r="B93" s="716"/>
      <c r="C93" s="207" t="s">
        <v>407</v>
      </c>
      <c r="D93" s="123"/>
      <c r="E93" s="1555"/>
      <c r="F93" s="1699"/>
      <c r="G93" s="1700"/>
      <c r="H93" s="231" t="s">
        <v>86</v>
      </c>
      <c r="I93" s="287">
        <v>68.400000000000006</v>
      </c>
      <c r="J93" s="920">
        <v>68.400000000000006</v>
      </c>
      <c r="K93" s="306" t="s">
        <v>87</v>
      </c>
      <c r="L93" s="287">
        <v>1.35</v>
      </c>
      <c r="M93" s="291">
        <v>1.35</v>
      </c>
      <c r="N93" s="127"/>
      <c r="O93" s="480" t="s">
        <v>199</v>
      </c>
      <c r="P93" s="2295"/>
      <c r="Q93" s="2227"/>
      <c r="R93" s="2295">
        <f>F82</f>
        <v>0.01</v>
      </c>
      <c r="S93" s="2227">
        <f>G82</f>
        <v>0.01</v>
      </c>
      <c r="T93" s="2295"/>
      <c r="U93" s="2227"/>
      <c r="V93" s="2363"/>
      <c r="W93" s="2227"/>
      <c r="X93" s="2363"/>
      <c r="Y93" s="2227"/>
      <c r="Z93" s="2374"/>
      <c r="AA93" s="843"/>
      <c r="AB93" s="2327" t="s">
        <v>174</v>
      </c>
      <c r="AC93" s="2312"/>
      <c r="AD93" s="2226"/>
      <c r="AE93" s="2312"/>
      <c r="AF93" s="2346"/>
      <c r="AG93" s="2312"/>
      <c r="AH93" s="2226"/>
      <c r="AI93" s="2343">
        <f t="shared" si="47"/>
        <v>0</v>
      </c>
      <c r="AJ93" s="2354">
        <f t="shared" si="48"/>
        <v>0</v>
      </c>
      <c r="AK93" s="2312">
        <f t="shared" si="49"/>
        <v>0</v>
      </c>
      <c r="AL93" s="2208">
        <f t="shared" si="50"/>
        <v>0</v>
      </c>
      <c r="AM93" s="2272"/>
      <c r="AO93" s="853"/>
      <c r="AP93" s="127"/>
      <c r="AQ93" s="122"/>
      <c r="AR93" s="127"/>
    </row>
    <row r="94" spans="2:57" ht="14.25" customHeight="1">
      <c r="B94" s="234" t="s">
        <v>9</v>
      </c>
      <c r="C94" s="306" t="s">
        <v>10</v>
      </c>
      <c r="D94" s="294">
        <v>40</v>
      </c>
      <c r="E94" s="1663"/>
      <c r="F94" s="137"/>
      <c r="G94" s="1664"/>
      <c r="H94" s="1438" t="s">
        <v>70</v>
      </c>
      <c r="I94" s="288">
        <v>21.16</v>
      </c>
      <c r="J94" s="407">
        <v>17.100000000000001</v>
      </c>
      <c r="K94" s="207" t="s">
        <v>84</v>
      </c>
      <c r="L94" s="288">
        <v>1.35</v>
      </c>
      <c r="M94" s="1439">
        <v>1.35</v>
      </c>
      <c r="N94" s="127"/>
      <c r="O94" s="2377" t="s">
        <v>632</v>
      </c>
      <c r="P94" s="2295">
        <f>J70</f>
        <v>1.5</v>
      </c>
      <c r="Q94" s="2228">
        <f>J70</f>
        <v>1.5</v>
      </c>
      <c r="R94" s="2295"/>
      <c r="S94" s="2228"/>
      <c r="T94" s="2295"/>
      <c r="U94" s="2228"/>
      <c r="V94" s="2364"/>
      <c r="W94" s="2228"/>
      <c r="X94" s="2364"/>
      <c r="Y94" s="2228"/>
      <c r="Z94" s="2272"/>
      <c r="AB94" s="2335" t="s">
        <v>69</v>
      </c>
      <c r="AC94" s="2336">
        <f t="shared" ref="AC94:AH94" si="55">SUM(AC92:AC93)</f>
        <v>110</v>
      </c>
      <c r="AD94" s="2337">
        <f t="shared" si="55"/>
        <v>94.8</v>
      </c>
      <c r="AE94" s="2336">
        <f t="shared" si="55"/>
        <v>0</v>
      </c>
      <c r="AF94" s="2337">
        <f t="shared" si="55"/>
        <v>0</v>
      </c>
      <c r="AG94" s="2336">
        <f t="shared" si="55"/>
        <v>0</v>
      </c>
      <c r="AH94" s="2337">
        <f t="shared" si="55"/>
        <v>0</v>
      </c>
      <c r="AI94" s="2338">
        <f t="shared" si="47"/>
        <v>110</v>
      </c>
      <c r="AJ94" s="2339">
        <f t="shared" si="48"/>
        <v>94.8</v>
      </c>
      <c r="AK94" s="2340">
        <f t="shared" si="49"/>
        <v>0</v>
      </c>
      <c r="AL94" s="2341">
        <f t="shared" si="50"/>
        <v>0</v>
      </c>
      <c r="AM94" s="2272"/>
      <c r="AO94" s="853"/>
      <c r="AP94" s="127"/>
      <c r="AQ94" s="122"/>
      <c r="AR94" s="127"/>
    </row>
    <row r="95" spans="2:57" ht="13.5" customHeight="1">
      <c r="B95" s="124"/>
      <c r="C95" s="1392"/>
      <c r="D95" s="123"/>
      <c r="E95" s="1701"/>
      <c r="F95" s="121"/>
      <c r="G95" s="1164"/>
      <c r="H95" s="230" t="s">
        <v>87</v>
      </c>
      <c r="I95" s="317">
        <v>1.8</v>
      </c>
      <c r="J95" s="1702">
        <v>1.8</v>
      </c>
      <c r="K95" s="1703" t="s">
        <v>410</v>
      </c>
      <c r="L95" s="317">
        <v>1.5E-3</v>
      </c>
      <c r="M95" s="820">
        <v>1.5E-3</v>
      </c>
      <c r="N95" s="127"/>
      <c r="O95" s="2358" t="s">
        <v>411</v>
      </c>
      <c r="P95" s="2359"/>
      <c r="Q95" s="2229"/>
      <c r="R95" s="2359"/>
      <c r="S95" s="2229"/>
      <c r="T95" s="2359">
        <f>L95</f>
        <v>1.5E-3</v>
      </c>
      <c r="U95" s="2360">
        <f>M95</f>
        <v>1.5E-3</v>
      </c>
      <c r="V95" s="2366"/>
      <c r="W95" s="2229"/>
      <c r="X95" s="2366"/>
      <c r="Y95" s="2229"/>
      <c r="Z95" s="2281"/>
      <c r="AA95" s="861"/>
      <c r="AB95" s="2342" t="s">
        <v>189</v>
      </c>
      <c r="AC95" s="2312"/>
      <c r="AD95" s="2226"/>
      <c r="AE95" s="2312"/>
      <c r="AF95" s="2226"/>
      <c r="AG95" s="2312"/>
      <c r="AH95" s="2226"/>
      <c r="AI95" s="2343">
        <f t="shared" si="47"/>
        <v>0</v>
      </c>
      <c r="AJ95" s="2354">
        <f t="shared" si="48"/>
        <v>0</v>
      </c>
      <c r="AK95" s="2312">
        <f t="shared" si="49"/>
        <v>0</v>
      </c>
      <c r="AL95" s="2208">
        <f t="shared" si="50"/>
        <v>0</v>
      </c>
      <c r="AM95" s="2272"/>
      <c r="AO95" s="853"/>
      <c r="AP95" s="127"/>
      <c r="AQ95" s="150"/>
      <c r="AR95" s="127"/>
    </row>
    <row r="96" spans="2:57" ht="12.75" customHeight="1">
      <c r="B96" s="124"/>
      <c r="C96" s="1392"/>
      <c r="D96" s="123"/>
      <c r="E96" s="124"/>
      <c r="F96" s="127"/>
      <c r="G96" s="123"/>
      <c r="H96" s="230" t="s">
        <v>203</v>
      </c>
      <c r="I96" s="1704" t="s">
        <v>644</v>
      </c>
      <c r="J96" s="943">
        <v>1.6</v>
      </c>
      <c r="K96" s="306" t="s">
        <v>89</v>
      </c>
      <c r="L96" s="1704">
        <v>0.24</v>
      </c>
      <c r="M96" s="290">
        <v>0.24</v>
      </c>
      <c r="N96" s="127"/>
      <c r="O96" s="488" t="s">
        <v>156</v>
      </c>
      <c r="P96" s="2298">
        <f>L71</f>
        <v>0.2</v>
      </c>
      <c r="Q96" s="2229">
        <f>M71</f>
        <v>0.2</v>
      </c>
      <c r="R96" s="2298">
        <f>L82</f>
        <v>0.3</v>
      </c>
      <c r="S96" s="2229">
        <f>M82</f>
        <v>0.3</v>
      </c>
      <c r="T96" s="2298"/>
      <c r="U96" s="2229"/>
      <c r="V96" s="2366"/>
      <c r="W96" s="2229"/>
      <c r="X96" s="2366"/>
      <c r="Y96" s="2229"/>
      <c r="Z96" s="2281"/>
      <c r="AA96" s="861"/>
      <c r="AB96" s="2342" t="s">
        <v>73</v>
      </c>
      <c r="AC96" s="2312"/>
      <c r="AD96" s="2226"/>
      <c r="AE96" s="2312"/>
      <c r="AF96" s="2226"/>
      <c r="AG96" s="2312"/>
      <c r="AH96" s="2226"/>
      <c r="AI96" s="2343">
        <f t="shared" si="47"/>
        <v>0</v>
      </c>
      <c r="AJ96" s="2354">
        <f t="shared" si="48"/>
        <v>0</v>
      </c>
      <c r="AK96" s="2312">
        <f t="shared" si="49"/>
        <v>0</v>
      </c>
      <c r="AL96" s="2208">
        <f t="shared" si="50"/>
        <v>0</v>
      </c>
      <c r="AM96" s="2272"/>
      <c r="AO96" s="853"/>
      <c r="AP96" s="127"/>
      <c r="AQ96" s="127"/>
      <c r="AR96" s="127"/>
    </row>
    <row r="97" spans="2:52" ht="14.25" customHeight="1">
      <c r="B97" s="124"/>
      <c r="C97" s="1392"/>
      <c r="D97" s="123"/>
      <c r="E97" s="124"/>
      <c r="F97" s="127"/>
      <c r="G97" s="123"/>
      <c r="H97" s="306" t="s">
        <v>89</v>
      </c>
      <c r="I97" s="1704">
        <v>0.21</v>
      </c>
      <c r="J97" s="236">
        <v>0.21</v>
      </c>
      <c r="K97" s="306" t="s">
        <v>86</v>
      </c>
      <c r="L97" s="288">
        <v>1</v>
      </c>
      <c r="M97" s="1439">
        <v>1</v>
      </c>
      <c r="N97" s="127"/>
      <c r="O97" s="295" t="s">
        <v>108</v>
      </c>
      <c r="P97" s="279"/>
      <c r="Q97" s="2361"/>
      <c r="R97" s="279"/>
      <c r="S97" s="2361"/>
      <c r="T97" s="279">
        <f>I98</f>
        <v>3</v>
      </c>
      <c r="U97" s="2361">
        <f>J98</f>
        <v>3</v>
      </c>
      <c r="V97" s="2275"/>
      <c r="W97" s="2361"/>
      <c r="X97" s="2275"/>
      <c r="Y97" s="2361"/>
      <c r="Z97" s="2281"/>
      <c r="AA97" s="861"/>
      <c r="AB97" s="2342" t="s">
        <v>75</v>
      </c>
      <c r="AC97" s="2343"/>
      <c r="AD97" s="2344"/>
      <c r="AE97" s="2343"/>
      <c r="AF97" s="2344"/>
      <c r="AG97" s="2343"/>
      <c r="AH97" s="2344"/>
      <c r="AI97" s="2343">
        <f t="shared" si="47"/>
        <v>0</v>
      </c>
      <c r="AJ97" s="2354">
        <f t="shared" si="48"/>
        <v>0</v>
      </c>
      <c r="AK97" s="2312">
        <f t="shared" si="49"/>
        <v>0</v>
      </c>
      <c r="AL97" s="2208">
        <f t="shared" si="50"/>
        <v>0</v>
      </c>
      <c r="AM97" s="2272"/>
      <c r="AO97" s="853"/>
      <c r="AP97" s="127"/>
      <c r="AQ97" s="127"/>
      <c r="AR97" s="127"/>
    </row>
    <row r="98" spans="2:52">
      <c r="B98" s="124"/>
      <c r="C98" s="1392"/>
      <c r="D98" s="123"/>
      <c r="E98" s="124"/>
      <c r="F98" s="127"/>
      <c r="G98" s="123"/>
      <c r="H98" s="1438" t="s">
        <v>124</v>
      </c>
      <c r="I98" s="288">
        <v>3</v>
      </c>
      <c r="J98" s="407">
        <v>3</v>
      </c>
      <c r="K98" s="326" t="s">
        <v>48</v>
      </c>
      <c r="L98" s="353">
        <v>2.2000000000000002</v>
      </c>
      <c r="M98" s="1705">
        <v>2.2000000000000002</v>
      </c>
      <c r="N98" s="127"/>
      <c r="Z98" s="2281"/>
      <c r="AA98" s="861"/>
      <c r="AB98" s="2342" t="s">
        <v>76</v>
      </c>
      <c r="AC98" s="2312"/>
      <c r="AD98" s="2344"/>
      <c r="AE98" s="2312"/>
      <c r="AF98" s="2344"/>
      <c r="AG98" s="2312"/>
      <c r="AH98" s="2344"/>
      <c r="AI98" s="2343">
        <f t="shared" si="47"/>
        <v>0</v>
      </c>
      <c r="AJ98" s="2354">
        <f t="shared" si="48"/>
        <v>0</v>
      </c>
      <c r="AK98" s="2312">
        <f t="shared" si="49"/>
        <v>0</v>
      </c>
      <c r="AL98" s="2208">
        <f t="shared" si="50"/>
        <v>0</v>
      </c>
      <c r="AM98" s="2289"/>
      <c r="AN98" s="860"/>
      <c r="AO98" s="853"/>
      <c r="AP98" s="127"/>
      <c r="AQ98" s="127"/>
      <c r="AR98" s="127"/>
      <c r="AS98" s="11"/>
      <c r="AT98" s="11"/>
      <c r="AU98" s="11"/>
      <c r="AV98" s="11"/>
      <c r="AW98" s="11"/>
      <c r="AX98" s="11"/>
      <c r="AY98" s="11"/>
      <c r="AZ98" s="11"/>
    </row>
    <row r="99" spans="2:52" ht="15" customHeight="1" thickBot="1">
      <c r="B99" s="1385"/>
      <c r="C99" s="1389"/>
      <c r="D99" s="1431"/>
      <c r="E99" s="1385"/>
      <c r="F99" s="1430"/>
      <c r="G99" s="1431"/>
      <c r="H99" s="1706" t="s">
        <v>95</v>
      </c>
      <c r="I99" s="1707">
        <v>4.2</v>
      </c>
      <c r="J99" s="1708">
        <v>4.2</v>
      </c>
      <c r="K99" s="1929"/>
      <c r="L99" s="1508"/>
      <c r="M99" s="1560"/>
      <c r="N99" s="110"/>
      <c r="O99" s="127"/>
      <c r="Q99" s="2202"/>
      <c r="S99" s="2202"/>
      <c r="U99" s="649"/>
      <c r="V99" s="440"/>
      <c r="W99" s="2201"/>
      <c r="X99" s="2369"/>
      <c r="Y99" s="2210"/>
      <c r="Z99" s="2281"/>
      <c r="AA99" s="861"/>
      <c r="AB99" s="2342" t="s">
        <v>77</v>
      </c>
      <c r="AC99" s="2312"/>
      <c r="AD99" s="2220"/>
      <c r="AE99" s="2312"/>
      <c r="AF99" s="2220"/>
      <c r="AG99" s="2312"/>
      <c r="AH99" s="2220"/>
      <c r="AI99" s="2343">
        <f t="shared" si="47"/>
        <v>0</v>
      </c>
      <c r="AJ99" s="2354">
        <f t="shared" si="48"/>
        <v>0</v>
      </c>
      <c r="AK99" s="2312">
        <f t="shared" si="49"/>
        <v>0</v>
      </c>
      <c r="AL99" s="2208">
        <f t="shared" si="50"/>
        <v>0</v>
      </c>
      <c r="AM99" s="2289"/>
      <c r="AN99" s="860"/>
      <c r="AO99" s="853"/>
      <c r="AP99" s="127"/>
      <c r="AQ99" s="127"/>
      <c r="AR99" s="127"/>
      <c r="AS99" s="11"/>
      <c r="AT99" s="11"/>
      <c r="AU99" s="11"/>
      <c r="AV99" s="11"/>
      <c r="AW99" s="11"/>
      <c r="AX99" s="11"/>
      <c r="AY99" s="11"/>
      <c r="AZ99" s="11"/>
    </row>
    <row r="100" spans="2:52" ht="13.5" customHeight="1">
      <c r="B100" s="110"/>
      <c r="C100" s="1580"/>
      <c r="D100" s="110"/>
      <c r="E100" s="110"/>
      <c r="F100" s="110"/>
      <c r="G100" s="125"/>
      <c r="H100" s="122"/>
      <c r="I100" s="121"/>
      <c r="J100" s="156"/>
      <c r="K100" s="127"/>
      <c r="L100" s="127"/>
      <c r="M100" s="127"/>
      <c r="N100" s="110"/>
      <c r="O100" s="149"/>
      <c r="Q100" s="861"/>
      <c r="S100" s="2202"/>
      <c r="U100" s="2202"/>
      <c r="V100" s="2281"/>
      <c r="W100" s="861"/>
      <c r="X100" s="2280"/>
      <c r="Y100" s="2202"/>
      <c r="Z100" s="2281"/>
      <c r="AA100" s="861"/>
      <c r="AB100" s="2342" t="s">
        <v>79</v>
      </c>
      <c r="AC100" s="2312"/>
      <c r="AD100" s="2221"/>
      <c r="AE100" s="2312"/>
      <c r="AF100" s="2220"/>
      <c r="AG100" s="2312"/>
      <c r="AH100" s="2220"/>
      <c r="AI100" s="2343">
        <f t="shared" si="47"/>
        <v>0</v>
      </c>
      <c r="AJ100" s="2354">
        <f t="shared" si="48"/>
        <v>0</v>
      </c>
      <c r="AK100" s="2312">
        <f t="shared" si="49"/>
        <v>0</v>
      </c>
      <c r="AL100" s="2208">
        <f t="shared" si="50"/>
        <v>0</v>
      </c>
      <c r="AM100" s="2289"/>
      <c r="AN100" s="860"/>
      <c r="AO100" s="853"/>
      <c r="AP100" s="127"/>
      <c r="AQ100" s="127"/>
      <c r="AR100" s="127"/>
      <c r="AS100" s="11"/>
      <c r="AT100" s="11"/>
      <c r="AU100" s="11"/>
      <c r="AV100" s="11"/>
      <c r="AW100" s="11"/>
      <c r="AX100" s="11"/>
      <c r="AY100" s="11"/>
      <c r="AZ100" s="11"/>
    </row>
    <row r="101" spans="2:52" ht="15.75" customHeight="1">
      <c r="B101" s="110"/>
      <c r="C101" s="1580"/>
      <c r="D101" s="110"/>
      <c r="E101" s="110"/>
      <c r="F101" s="110"/>
      <c r="G101" s="128"/>
      <c r="H101" s="122"/>
      <c r="I101" s="129"/>
      <c r="J101" s="171"/>
      <c r="K101" s="127"/>
      <c r="L101" s="127"/>
      <c r="M101" s="127"/>
      <c r="N101" s="110"/>
      <c r="O101" s="252"/>
      <c r="Q101" s="2202"/>
      <c r="S101" s="2202"/>
      <c r="U101" s="2202"/>
      <c r="V101" s="2281"/>
      <c r="W101" s="861"/>
      <c r="X101" s="2280"/>
      <c r="Y101" s="2202"/>
      <c r="Z101" s="2281"/>
      <c r="AA101" s="861"/>
      <c r="AB101" s="2342" t="s">
        <v>80</v>
      </c>
      <c r="AC101" s="2312"/>
      <c r="AD101" s="2226"/>
      <c r="AE101" s="2312"/>
      <c r="AF101" s="2226"/>
      <c r="AG101" s="2312"/>
      <c r="AH101" s="2226"/>
      <c r="AI101" s="2343">
        <f t="shared" si="47"/>
        <v>0</v>
      </c>
      <c r="AJ101" s="2354">
        <f t="shared" si="48"/>
        <v>0</v>
      </c>
      <c r="AK101" s="2312">
        <f t="shared" si="49"/>
        <v>0</v>
      </c>
      <c r="AL101" s="2208">
        <f t="shared" si="50"/>
        <v>0</v>
      </c>
      <c r="AM101" s="2289"/>
      <c r="AN101" s="860"/>
      <c r="AO101" s="853"/>
      <c r="AP101" s="127"/>
      <c r="AQ101" s="127"/>
      <c r="AR101" s="127"/>
      <c r="AS101" s="11"/>
      <c r="AT101" s="11"/>
      <c r="AU101" s="11"/>
      <c r="AV101" s="11"/>
      <c r="AW101" s="11"/>
      <c r="AX101" s="11"/>
      <c r="AY101" s="11"/>
      <c r="AZ101" s="11"/>
    </row>
    <row r="102" spans="2:52" ht="12.75" customHeight="1">
      <c r="B102" s="110"/>
      <c r="C102" s="1580"/>
      <c r="D102" s="110"/>
      <c r="E102" s="110"/>
      <c r="F102" s="110"/>
      <c r="G102" s="122"/>
      <c r="H102" s="128"/>
      <c r="I102" s="135"/>
      <c r="J102" s="170"/>
      <c r="K102" s="127"/>
      <c r="L102" s="127"/>
      <c r="M102" s="127"/>
      <c r="N102" s="110"/>
      <c r="O102" s="149"/>
      <c r="Q102" s="2202"/>
      <c r="S102" s="2202"/>
      <c r="U102" s="2202"/>
      <c r="V102" s="2281"/>
      <c r="W102" s="861"/>
      <c r="X102" s="2280"/>
      <c r="Y102" s="2202"/>
      <c r="Z102" s="2281"/>
      <c r="AA102" s="861"/>
      <c r="AB102" s="2342" t="s">
        <v>82</v>
      </c>
      <c r="AC102" s="2345">
        <f>F69</f>
        <v>54.4</v>
      </c>
      <c r="AD102" s="2346">
        <f>G69</f>
        <v>54.4</v>
      </c>
      <c r="AE102" s="2345"/>
      <c r="AF102" s="2346"/>
      <c r="AG102" s="2345">
        <f>I92</f>
        <v>20.7</v>
      </c>
      <c r="AH102" s="2346">
        <f>J92</f>
        <v>20.7</v>
      </c>
      <c r="AI102" s="2343">
        <f t="shared" si="47"/>
        <v>54.4</v>
      </c>
      <c r="AJ102" s="2354">
        <f t="shared" si="48"/>
        <v>54.4</v>
      </c>
      <c r="AK102" s="2312">
        <f t="shared" si="49"/>
        <v>20.7</v>
      </c>
      <c r="AL102" s="2208">
        <f t="shared" si="50"/>
        <v>20.7</v>
      </c>
      <c r="AM102" s="2289"/>
      <c r="AN102" s="860"/>
      <c r="AO102" s="853"/>
      <c r="AP102" s="127"/>
      <c r="AQ102" s="127"/>
      <c r="AR102" s="127"/>
      <c r="AS102" s="11"/>
      <c r="AT102" s="11"/>
      <c r="AU102" s="11"/>
      <c r="AV102" s="11"/>
      <c r="AW102" s="11"/>
      <c r="AX102" s="11"/>
      <c r="AY102" s="11"/>
      <c r="AZ102" s="11"/>
    </row>
    <row r="103" spans="2:52" ht="12.75" customHeight="1">
      <c r="B103" s="110"/>
      <c r="C103" s="1580"/>
      <c r="D103" s="110"/>
      <c r="E103" s="110"/>
      <c r="F103" s="110"/>
      <c r="G103" s="122"/>
      <c r="H103" s="122"/>
      <c r="I103" s="1434"/>
      <c r="J103" s="173"/>
      <c r="K103" s="127"/>
      <c r="L103" s="127"/>
      <c r="M103" s="127"/>
      <c r="N103" s="110"/>
      <c r="O103" s="122"/>
      <c r="Q103" s="2202"/>
      <c r="S103" s="2202"/>
      <c r="U103" s="2202"/>
      <c r="V103" s="2281"/>
      <c r="W103" s="861"/>
      <c r="X103" s="2280"/>
      <c r="Y103" s="2202"/>
      <c r="Z103" s="2281"/>
      <c r="AA103" s="861"/>
      <c r="AB103" s="2352" t="s">
        <v>701</v>
      </c>
      <c r="AC103" s="2350">
        <f t="shared" ref="AC103:AH103" si="56">SUM(AC95:AC102)</f>
        <v>54.4</v>
      </c>
      <c r="AD103" s="2351">
        <f t="shared" si="56"/>
        <v>54.4</v>
      </c>
      <c r="AE103" s="2350">
        <f t="shared" si="56"/>
        <v>0</v>
      </c>
      <c r="AF103" s="2351">
        <f t="shared" si="56"/>
        <v>0</v>
      </c>
      <c r="AG103" s="2350">
        <f t="shared" si="56"/>
        <v>20.7</v>
      </c>
      <c r="AH103" s="2351">
        <f t="shared" si="56"/>
        <v>20.7</v>
      </c>
      <c r="AI103" s="2348">
        <f t="shared" si="47"/>
        <v>54.4</v>
      </c>
      <c r="AJ103" s="2349">
        <f t="shared" si="48"/>
        <v>54.4</v>
      </c>
      <c r="AK103" s="2350">
        <f t="shared" si="49"/>
        <v>20.7</v>
      </c>
      <c r="AL103" s="2351">
        <f t="shared" si="50"/>
        <v>20.7</v>
      </c>
      <c r="AM103" s="2289"/>
      <c r="AN103" s="860"/>
      <c r="AO103" s="853"/>
      <c r="AP103" s="127"/>
      <c r="AQ103" s="127"/>
      <c r="AR103" s="127"/>
      <c r="AS103" s="11"/>
      <c r="AT103" s="11"/>
      <c r="AU103" s="11"/>
      <c r="AV103" s="11"/>
      <c r="AW103" s="11"/>
      <c r="AX103" s="11"/>
      <c r="AY103" s="11"/>
      <c r="AZ103" s="11"/>
    </row>
    <row r="104" spans="2:52" ht="14.25" customHeight="1">
      <c r="B104" s="110"/>
      <c r="C104" s="1580"/>
      <c r="D104" s="110"/>
      <c r="E104" s="110"/>
      <c r="F104" s="110"/>
      <c r="G104" s="128"/>
      <c r="H104" s="122"/>
      <c r="I104" s="129"/>
      <c r="J104" s="171"/>
      <c r="K104" s="127"/>
      <c r="L104" s="127"/>
      <c r="M104" s="127"/>
      <c r="N104" s="110"/>
      <c r="O104" s="149"/>
      <c r="Q104" s="861"/>
      <c r="S104" s="861"/>
      <c r="U104" s="861"/>
      <c r="V104" s="2281"/>
      <c r="W104" s="861"/>
      <c r="X104" s="2280"/>
      <c r="Y104" s="2202"/>
      <c r="Z104" s="2281"/>
      <c r="AA104" s="861"/>
      <c r="AB104" s="258"/>
      <c r="AC104" s="127"/>
      <c r="AD104" s="127"/>
      <c r="AE104" s="127"/>
      <c r="AF104" s="127"/>
      <c r="AG104" s="110"/>
      <c r="AH104" s="110"/>
      <c r="AI104" s="110"/>
      <c r="AJ104" s="110"/>
      <c r="AK104" s="127"/>
      <c r="AL104" s="110"/>
      <c r="AM104" s="2289"/>
      <c r="AN104" s="860"/>
      <c r="AO104" s="853"/>
      <c r="AP104" s="127"/>
      <c r="AQ104" s="127"/>
      <c r="AR104" s="127"/>
      <c r="AS104" s="11"/>
      <c r="AT104" s="11"/>
      <c r="AU104" s="11"/>
      <c r="AV104" s="11"/>
      <c r="AW104" s="11"/>
      <c r="AX104" s="11"/>
      <c r="AY104" s="11"/>
      <c r="AZ104" s="11"/>
    </row>
    <row r="105" spans="2:52" ht="15" customHeight="1">
      <c r="B105" s="110"/>
      <c r="C105" s="1580"/>
      <c r="D105" s="110"/>
      <c r="E105" s="110"/>
      <c r="F105" s="110"/>
      <c r="G105" s="128"/>
      <c r="H105" s="122"/>
      <c r="I105" s="129"/>
      <c r="J105" s="171"/>
      <c r="K105" s="127"/>
      <c r="L105" s="127"/>
      <c r="M105" s="127"/>
      <c r="N105" s="110"/>
      <c r="O105" s="149"/>
      <c r="Q105" s="2202"/>
      <c r="S105" s="2202"/>
      <c r="U105" s="2202"/>
      <c r="V105" s="2281"/>
      <c r="W105" s="861"/>
      <c r="X105" s="2280"/>
      <c r="Y105" s="2202"/>
      <c r="Z105" s="2281"/>
      <c r="AA105" s="861"/>
      <c r="AB105" s="258"/>
      <c r="AC105" s="127"/>
      <c r="AD105" s="127"/>
      <c r="AE105" s="127"/>
      <c r="AF105" s="127"/>
      <c r="AG105" s="110"/>
      <c r="AH105" s="110"/>
      <c r="AI105" s="110"/>
      <c r="AJ105" s="110"/>
      <c r="AK105" s="127"/>
      <c r="AL105" s="110"/>
      <c r="AM105" s="2289"/>
      <c r="AN105" s="860"/>
      <c r="AO105" s="853"/>
      <c r="AP105" s="127"/>
      <c r="AQ105" s="127"/>
      <c r="AR105" s="127"/>
      <c r="AS105" s="11"/>
      <c r="AT105" s="11"/>
      <c r="AU105" s="11"/>
      <c r="AV105" s="11"/>
      <c r="AW105" s="11"/>
      <c r="AX105" s="11"/>
      <c r="AY105" s="11"/>
      <c r="AZ105" s="11"/>
    </row>
    <row r="106" spans="2:52" ht="14.25" customHeight="1">
      <c r="B106" s="110"/>
      <c r="C106" s="1580"/>
      <c r="D106" s="110"/>
      <c r="E106" s="110"/>
      <c r="F106" s="110"/>
      <c r="G106" s="127"/>
      <c r="H106" s="127"/>
      <c r="I106" s="127"/>
      <c r="J106" s="127"/>
      <c r="K106" s="127"/>
      <c r="L106" s="127"/>
      <c r="M106" s="127"/>
      <c r="N106" s="110"/>
      <c r="O106" s="149"/>
      <c r="Q106" s="2202"/>
      <c r="S106" s="2202"/>
      <c r="U106" s="2202"/>
      <c r="V106" s="2281"/>
      <c r="W106" s="861"/>
      <c r="X106" s="2280"/>
      <c r="Y106" s="2202"/>
      <c r="Z106" s="2281"/>
      <c r="AA106" s="861"/>
      <c r="AB106" s="258"/>
      <c r="AC106" s="2276"/>
      <c r="AD106" s="649"/>
      <c r="AE106" s="2276"/>
      <c r="AF106" s="2202"/>
      <c r="AG106" s="2276"/>
      <c r="AH106" s="2202"/>
      <c r="AI106" s="2281"/>
      <c r="AJ106" s="861"/>
      <c r="AK106" s="2280"/>
      <c r="AL106" s="2202"/>
      <c r="AM106" s="2289"/>
      <c r="AN106" s="860"/>
      <c r="AO106" s="853"/>
      <c r="AP106" s="127"/>
      <c r="AQ106" s="127"/>
      <c r="AR106" s="127"/>
      <c r="AS106" s="11"/>
      <c r="AT106" s="11"/>
      <c r="AU106" s="11"/>
      <c r="AV106" s="11"/>
      <c r="AW106" s="11"/>
      <c r="AX106" s="11"/>
      <c r="AY106" s="11"/>
      <c r="AZ106" s="11"/>
    </row>
    <row r="107" spans="2:52" ht="15" customHeight="1">
      <c r="B107" s="110"/>
      <c r="C107" s="1580"/>
      <c r="D107" s="110"/>
      <c r="E107" s="110"/>
      <c r="F107" s="110"/>
      <c r="G107" s="110"/>
      <c r="H107" s="127"/>
      <c r="I107" s="127"/>
      <c r="J107" s="127"/>
      <c r="K107" s="127"/>
      <c r="L107" s="127"/>
      <c r="M107" s="127"/>
      <c r="N107" s="110"/>
      <c r="O107" s="149"/>
      <c r="Q107" s="2232"/>
      <c r="S107" s="2232"/>
      <c r="U107" s="2232"/>
      <c r="V107" s="2281"/>
      <c r="W107" s="861"/>
      <c r="X107" s="2280"/>
      <c r="Y107" s="2202"/>
      <c r="Z107" s="2281"/>
      <c r="AA107" s="861"/>
      <c r="AB107" s="837"/>
      <c r="AC107" s="2276"/>
      <c r="AD107" s="2202"/>
      <c r="AE107" s="2276"/>
      <c r="AF107" s="2202"/>
      <c r="AG107" s="2276"/>
      <c r="AH107" s="2202"/>
      <c r="AI107" s="2281"/>
      <c r="AJ107" s="861"/>
      <c r="AK107" s="2280"/>
      <c r="AL107" s="2202"/>
      <c r="AM107" s="2289"/>
      <c r="AN107" s="860"/>
      <c r="AO107" s="127"/>
      <c r="AP107" s="127"/>
      <c r="AQ107" s="127"/>
      <c r="AR107" s="127"/>
      <c r="AS107" s="11"/>
      <c r="AT107" s="11"/>
      <c r="AU107" s="11"/>
      <c r="AV107" s="11"/>
      <c r="AW107" s="11"/>
      <c r="AX107" s="11"/>
      <c r="AY107" s="11"/>
      <c r="AZ107" s="11"/>
    </row>
    <row r="108" spans="2:52">
      <c r="B108" s="110"/>
      <c r="C108" s="1580"/>
      <c r="D108" s="110"/>
      <c r="E108" s="110"/>
      <c r="F108" s="110"/>
      <c r="G108" s="110"/>
      <c r="H108" s="127"/>
      <c r="I108" s="127"/>
      <c r="J108" s="127"/>
      <c r="K108" s="127"/>
      <c r="L108" s="127"/>
      <c r="M108" s="127"/>
      <c r="N108" s="110"/>
      <c r="O108" s="127"/>
      <c r="Q108" s="2202"/>
      <c r="S108" s="2202"/>
      <c r="U108" s="2202"/>
      <c r="V108" s="2280"/>
      <c r="W108" s="2202"/>
      <c r="X108" s="2280"/>
      <c r="Y108" s="2202"/>
      <c r="Z108" s="241"/>
      <c r="AA108" s="127"/>
      <c r="AB108" s="149"/>
      <c r="AC108" s="2276"/>
      <c r="AD108" s="649"/>
      <c r="AE108" s="2276"/>
      <c r="AF108" s="2202"/>
      <c r="AG108" s="2276"/>
      <c r="AH108" s="2202"/>
      <c r="AI108" s="2281"/>
      <c r="AJ108" s="861"/>
      <c r="AK108" s="2280"/>
      <c r="AL108" s="2202"/>
      <c r="AM108" s="2289"/>
      <c r="AN108" s="860"/>
      <c r="AO108" s="127"/>
      <c r="AP108" s="127"/>
      <c r="AQ108" s="127"/>
      <c r="AR108" s="127"/>
      <c r="AS108" s="11"/>
      <c r="AT108" s="11"/>
      <c r="AU108" s="11"/>
      <c r="AV108" s="11"/>
      <c r="AW108" s="11"/>
      <c r="AX108" s="11"/>
      <c r="AY108" s="11"/>
      <c r="AZ108" s="11"/>
    </row>
    <row r="109" spans="2:52" ht="14.25" customHeight="1">
      <c r="B109" s="110"/>
      <c r="C109" s="158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22"/>
      <c r="Q109" s="2202"/>
      <c r="S109" s="2202"/>
      <c r="U109" s="2202"/>
      <c r="V109" s="2280"/>
      <c r="W109" s="2202"/>
      <c r="X109" s="2280"/>
      <c r="Y109" s="2202"/>
      <c r="Z109" s="241"/>
      <c r="AA109" s="127"/>
      <c r="AB109" s="149"/>
      <c r="AC109" s="2276"/>
      <c r="AD109" s="861"/>
      <c r="AE109" s="2276"/>
      <c r="AF109" s="2202"/>
      <c r="AG109" s="2276"/>
      <c r="AH109" s="2202"/>
      <c r="AI109" s="2280"/>
      <c r="AJ109" s="2202"/>
      <c r="AK109" s="2280"/>
      <c r="AL109" s="2202"/>
      <c r="AM109" s="241"/>
      <c r="AN109" s="127"/>
      <c r="AO109" s="127"/>
      <c r="AP109" s="127"/>
      <c r="AQ109" s="127"/>
      <c r="AR109" s="127"/>
      <c r="AS109" s="11"/>
      <c r="AT109" s="11"/>
      <c r="AU109" s="11"/>
      <c r="AV109" s="11"/>
      <c r="AW109" s="11"/>
      <c r="AX109" s="11"/>
      <c r="AY109" s="11"/>
      <c r="AZ109" s="11"/>
    </row>
    <row r="110" spans="2:52" ht="12.75" customHeight="1">
      <c r="B110" s="110"/>
      <c r="C110" s="158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22"/>
      <c r="Q110" s="2202"/>
      <c r="S110" s="2202"/>
      <c r="U110" s="2202"/>
      <c r="V110" s="2280"/>
      <c r="W110" s="2202"/>
      <c r="X110" s="2280"/>
      <c r="Y110" s="2202"/>
      <c r="Z110" s="241"/>
      <c r="AA110" s="127"/>
      <c r="AB110" s="127"/>
      <c r="AC110" s="2276"/>
      <c r="AD110" s="2202"/>
      <c r="AE110" s="2276"/>
      <c r="AF110" s="2202"/>
      <c r="AG110" s="2276"/>
      <c r="AH110" s="2202"/>
      <c r="AI110" s="2280"/>
      <c r="AJ110" s="2202"/>
      <c r="AK110" s="2280"/>
      <c r="AL110" s="2202"/>
      <c r="AM110" s="241"/>
      <c r="AN110" s="127"/>
      <c r="AO110" s="127"/>
      <c r="AP110" s="127"/>
      <c r="AQ110" s="127"/>
      <c r="AR110" s="127"/>
      <c r="AS110" s="11"/>
      <c r="AT110" s="11"/>
      <c r="AU110" s="11"/>
      <c r="AV110" s="11"/>
      <c r="AW110" s="11"/>
      <c r="AX110" s="11"/>
      <c r="AY110" s="11"/>
    </row>
    <row r="111" spans="2:52" ht="13.5" customHeight="1">
      <c r="B111" s="110"/>
      <c r="C111" s="158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27"/>
      <c r="Q111" s="2202"/>
      <c r="S111" s="2202"/>
      <c r="U111" s="2202"/>
      <c r="V111" s="2280"/>
      <c r="W111" s="2202"/>
      <c r="X111" s="2280"/>
      <c r="Y111" s="2202"/>
      <c r="Z111" s="241"/>
      <c r="AA111" s="127"/>
      <c r="AB111" s="127"/>
      <c r="AC111" s="2276"/>
      <c r="AD111" s="2202"/>
      <c r="AE111" s="2276"/>
      <c r="AF111" s="2202"/>
      <c r="AG111" s="2276"/>
      <c r="AH111" s="2202"/>
      <c r="AI111" s="2280"/>
      <c r="AJ111" s="2202"/>
      <c r="AK111" s="2280"/>
      <c r="AL111" s="2202"/>
      <c r="AM111" s="241"/>
      <c r="AN111" s="127"/>
      <c r="AO111" s="127"/>
      <c r="AP111" s="127"/>
      <c r="AQ111" s="127"/>
      <c r="AR111" s="127"/>
      <c r="AS111" s="11"/>
      <c r="AT111" s="11"/>
      <c r="AU111" s="11"/>
      <c r="AV111" s="11"/>
      <c r="AW111" s="11"/>
      <c r="AX111" s="11"/>
      <c r="AY111" s="11"/>
    </row>
    <row r="112" spans="2:52" ht="15" customHeight="1">
      <c r="B112" s="110"/>
      <c r="C112" s="158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27"/>
      <c r="Q112" s="2202"/>
      <c r="S112" s="2202"/>
      <c r="U112" s="2202"/>
      <c r="V112" s="2280"/>
      <c r="W112" s="2202"/>
      <c r="X112" s="2280"/>
      <c r="Y112" s="2202"/>
      <c r="Z112" s="241"/>
      <c r="AA112" s="127"/>
      <c r="AB112" s="127"/>
      <c r="AC112" s="2276"/>
      <c r="AD112" s="2202"/>
      <c r="AE112" s="2276"/>
      <c r="AF112" s="2202"/>
      <c r="AG112" s="2276"/>
      <c r="AH112" s="2202"/>
      <c r="AI112" s="2280"/>
      <c r="AJ112" s="2202"/>
      <c r="AK112" s="2280"/>
      <c r="AL112" s="2202"/>
      <c r="AM112" s="241"/>
      <c r="AN112" s="127"/>
      <c r="AO112" s="127"/>
      <c r="AP112" s="127"/>
      <c r="AQ112" s="127"/>
      <c r="AR112" s="127"/>
      <c r="AS112" s="11"/>
      <c r="AT112" s="11"/>
      <c r="AU112" s="11"/>
      <c r="AV112" s="11"/>
      <c r="AW112" s="11"/>
      <c r="AX112" s="11"/>
      <c r="AY112" s="11"/>
    </row>
    <row r="113" spans="2:51" ht="13.5" customHeight="1">
      <c r="B113" s="110"/>
      <c r="C113" s="158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27"/>
      <c r="Q113" s="649"/>
      <c r="S113" s="649"/>
      <c r="U113" s="649"/>
      <c r="V113" s="2280"/>
      <c r="W113" s="2202"/>
      <c r="X113" s="2280"/>
      <c r="Y113" s="2202"/>
      <c r="Z113" s="241"/>
      <c r="AA113" s="127"/>
      <c r="AB113" s="127"/>
      <c r="AC113" s="2276"/>
      <c r="AD113" s="2202"/>
      <c r="AE113" s="2276"/>
      <c r="AF113" s="2202"/>
      <c r="AG113" s="2276"/>
      <c r="AH113" s="2202"/>
      <c r="AI113" s="2280"/>
      <c r="AJ113" s="2202"/>
      <c r="AK113" s="2280"/>
      <c r="AL113" s="2202"/>
      <c r="AM113" s="241"/>
      <c r="AN113" s="127"/>
      <c r="AO113" s="125"/>
      <c r="AP113" s="127"/>
      <c r="AQ113" s="127"/>
      <c r="AR113" s="127"/>
      <c r="AS113" s="11"/>
      <c r="AT113" s="11"/>
      <c r="AU113" s="11"/>
      <c r="AV113" s="11"/>
      <c r="AW113" s="11"/>
      <c r="AX113" s="11"/>
      <c r="AY113" s="11"/>
    </row>
    <row r="114" spans="2:51" ht="12.75" customHeight="1">
      <c r="B114" s="110"/>
      <c r="C114" s="158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27"/>
      <c r="Q114" s="2202"/>
      <c r="S114" s="2202"/>
      <c r="U114" s="2202"/>
      <c r="V114" s="2280"/>
      <c r="W114" s="2202"/>
      <c r="X114" s="2280"/>
      <c r="Y114" s="2202"/>
      <c r="Z114" s="2375"/>
      <c r="AA114" s="189"/>
      <c r="AB114" s="122"/>
      <c r="AC114" s="2276"/>
      <c r="AD114" s="2256"/>
      <c r="AE114" s="2276"/>
      <c r="AF114" s="2253"/>
      <c r="AG114" s="2276"/>
      <c r="AH114" s="649"/>
      <c r="AI114" s="2280"/>
      <c r="AJ114" s="2202"/>
      <c r="AK114" s="2280"/>
      <c r="AL114" s="2202"/>
      <c r="AM114" s="241"/>
      <c r="AN114" s="127"/>
      <c r="AO114" s="127"/>
      <c r="AP114" s="127"/>
      <c r="AQ114" s="127"/>
      <c r="AR114" s="127"/>
      <c r="AS114" s="11"/>
      <c r="AT114" s="11"/>
      <c r="AU114" s="11"/>
      <c r="AV114" s="11"/>
      <c r="AW114" s="11"/>
      <c r="AX114" s="11"/>
      <c r="AY114" s="11"/>
    </row>
    <row r="115" spans="2:51" ht="14.25" customHeight="1">
      <c r="B115" s="110"/>
      <c r="C115" s="158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27"/>
      <c r="Q115" s="2202"/>
      <c r="S115" s="2202"/>
      <c r="U115" s="2202"/>
      <c r="V115" s="2280"/>
      <c r="W115" s="2202"/>
      <c r="X115" s="2280"/>
      <c r="Y115" s="2202"/>
      <c r="Z115" s="2375"/>
      <c r="AA115" s="189"/>
      <c r="AB115" s="127"/>
      <c r="AC115" s="2276"/>
      <c r="AD115" s="2202"/>
      <c r="AE115" s="2276"/>
      <c r="AF115" s="2202"/>
      <c r="AG115" s="2276"/>
      <c r="AH115" s="2202"/>
      <c r="AI115" s="2280"/>
      <c r="AJ115" s="2202"/>
      <c r="AK115" s="2280"/>
      <c r="AL115" s="2202"/>
      <c r="AM115" s="241"/>
      <c r="AN115" s="127"/>
      <c r="AO115" s="127"/>
      <c r="AP115" s="127"/>
      <c r="AQ115" s="127"/>
      <c r="AR115" s="127"/>
      <c r="AS115" s="11"/>
      <c r="AT115" s="11"/>
      <c r="AU115" s="11"/>
      <c r="AV115" s="11"/>
      <c r="AW115" s="11"/>
      <c r="AX115" s="11"/>
      <c r="AY115" s="11"/>
    </row>
    <row r="116" spans="2:51" ht="13.5" customHeight="1">
      <c r="B116" s="110"/>
      <c r="C116" s="158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27"/>
      <c r="Q116" s="2202"/>
      <c r="S116" s="2202"/>
      <c r="U116" s="2202"/>
      <c r="V116" s="2280"/>
      <c r="W116" s="2202"/>
      <c r="X116" s="2280"/>
      <c r="Y116" s="2202"/>
      <c r="Z116" s="2375"/>
      <c r="AA116" s="189"/>
      <c r="AB116" s="836"/>
      <c r="AC116" s="2276"/>
      <c r="AD116" s="2202"/>
      <c r="AE116" s="2276"/>
      <c r="AF116" s="2202"/>
      <c r="AG116" s="2276"/>
      <c r="AH116" s="2202"/>
      <c r="AI116" s="2280"/>
      <c r="AJ116" s="2202"/>
      <c r="AK116" s="2280"/>
      <c r="AL116" s="2202"/>
      <c r="AM116" s="241"/>
      <c r="AN116" s="127"/>
      <c r="AO116" s="127"/>
      <c r="AP116" s="127"/>
      <c r="AQ116" s="127"/>
      <c r="AR116" s="127"/>
      <c r="AS116" s="11"/>
      <c r="AT116" s="11"/>
      <c r="AU116" s="11"/>
      <c r="AV116" s="11"/>
      <c r="AW116" s="11"/>
      <c r="AX116" s="11"/>
      <c r="AY116" s="11"/>
    </row>
    <row r="117" spans="2:51" ht="14.25" customHeight="1">
      <c r="B117" s="110"/>
      <c r="C117" s="158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27"/>
      <c r="Q117" s="2202"/>
      <c r="S117" s="2202"/>
      <c r="U117" s="649"/>
      <c r="V117" s="436"/>
      <c r="W117" s="649"/>
      <c r="X117" s="436"/>
      <c r="Y117" s="649"/>
      <c r="Z117" s="137"/>
      <c r="AA117" s="137"/>
      <c r="AB117" s="245"/>
      <c r="AC117" s="2276"/>
      <c r="AD117" s="2202"/>
      <c r="AE117" s="2276"/>
      <c r="AF117" s="2202"/>
      <c r="AG117" s="2276"/>
      <c r="AH117" s="649"/>
      <c r="AI117" s="436"/>
      <c r="AJ117" s="649"/>
      <c r="AK117" s="2280"/>
      <c r="AL117" s="2202"/>
      <c r="AM117" s="118"/>
      <c r="AN117" s="118"/>
      <c r="AO117" s="127"/>
      <c r="AP117" s="127"/>
      <c r="AQ117" s="127"/>
      <c r="AR117" s="127"/>
      <c r="AS117" s="11"/>
      <c r="AT117" s="11"/>
      <c r="AU117" s="11"/>
      <c r="AV117" s="11"/>
      <c r="AW117" s="11"/>
      <c r="AX117" s="11"/>
      <c r="AY117" s="11"/>
    </row>
    <row r="118" spans="2:51" ht="15.75" customHeight="1">
      <c r="B118" s="110"/>
      <c r="C118" s="158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2561" t="s">
        <v>748</v>
      </c>
      <c r="S118" s="1625" t="s">
        <v>163</v>
      </c>
      <c r="AB118" s="132"/>
      <c r="AC118" s="2276"/>
      <c r="AD118" s="2202"/>
      <c r="AE118" s="2276"/>
      <c r="AF118" s="649"/>
      <c r="AG118" s="2276"/>
      <c r="AH118" s="2202"/>
      <c r="AI118" s="436"/>
      <c r="AJ118" s="649"/>
      <c r="AK118" s="2280"/>
      <c r="AL118" s="2202"/>
      <c r="AM118" s="240"/>
      <c r="AN118" s="125"/>
      <c r="AO118" s="127"/>
      <c r="AP118" s="127"/>
      <c r="AQ118" s="127"/>
      <c r="AR118" s="127"/>
      <c r="AS118" s="11"/>
      <c r="AT118" s="11"/>
      <c r="AU118" s="11"/>
      <c r="AV118" s="11"/>
      <c r="AW118" s="11"/>
      <c r="AX118" s="11"/>
      <c r="AY118" s="11"/>
    </row>
    <row r="119" spans="2:51" ht="15" customHeight="1" thickBot="1">
      <c r="B119" s="110"/>
      <c r="C119" s="1580"/>
      <c r="D119" s="116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2303" t="s">
        <v>689</v>
      </c>
      <c r="R119" s="705" t="s">
        <v>690</v>
      </c>
      <c r="V119" t="s">
        <v>691</v>
      </c>
      <c r="AB119" s="132"/>
      <c r="AC119" s="2276"/>
      <c r="AD119" s="2202"/>
      <c r="AE119" s="2276"/>
      <c r="AF119" s="649"/>
      <c r="AG119" s="2276"/>
      <c r="AH119" s="2110"/>
      <c r="AI119" s="436"/>
      <c r="AJ119" s="649"/>
      <c r="AK119" s="2280"/>
      <c r="AL119" s="2202"/>
      <c r="AM119" s="240"/>
      <c r="AN119" s="125"/>
      <c r="AO119" s="127"/>
      <c r="AP119" s="127"/>
      <c r="AQ119" s="127"/>
      <c r="AR119" s="127"/>
      <c r="AS119" s="11"/>
      <c r="AT119" s="11"/>
      <c r="AU119" s="11"/>
      <c r="AV119" s="11"/>
      <c r="AW119" s="11"/>
      <c r="AX119" s="11"/>
      <c r="AY119" s="11"/>
    </row>
    <row r="120" spans="2:51" ht="15" customHeight="1" thickBot="1">
      <c r="B120" s="110"/>
      <c r="C120" s="158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2" t="s">
        <v>693</v>
      </c>
      <c r="Q120" s="2304"/>
      <c r="R120" s="2304"/>
      <c r="S120" s="211" t="s">
        <v>692</v>
      </c>
      <c r="T120" s="2304"/>
      <c r="U120" s="2304"/>
      <c r="V120" s="2304"/>
      <c r="Z120" s="327" t="s">
        <v>681</v>
      </c>
      <c r="AA120" s="2305"/>
      <c r="AM120" s="327" t="s">
        <v>681</v>
      </c>
      <c r="AN120" s="2264"/>
      <c r="AO120" s="127"/>
      <c r="AP120" s="127"/>
      <c r="AQ120" s="127"/>
      <c r="AR120" s="127"/>
      <c r="AS120" s="11"/>
      <c r="AT120" s="11"/>
      <c r="AU120" s="11"/>
      <c r="AV120" s="11"/>
      <c r="AW120" s="11"/>
      <c r="AX120" s="11"/>
      <c r="AY120" s="11"/>
    </row>
    <row r="121" spans="2:51" ht="14.25" customHeight="1" thickBot="1">
      <c r="B121" s="110"/>
      <c r="C121" s="158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327" t="s">
        <v>709</v>
      </c>
      <c r="P121" s="2265" t="s">
        <v>682</v>
      </c>
      <c r="Q121" s="2266"/>
      <c r="R121" s="2265" t="s">
        <v>683</v>
      </c>
      <c r="S121" s="2266"/>
      <c r="T121" s="2265" t="s">
        <v>688</v>
      </c>
      <c r="U121" s="2266"/>
      <c r="V121" s="2265" t="s">
        <v>685</v>
      </c>
      <c r="W121" s="2266"/>
      <c r="X121" s="2265" t="s">
        <v>686</v>
      </c>
      <c r="Y121" s="2266"/>
      <c r="Z121" s="2267" t="s">
        <v>586</v>
      </c>
      <c r="AA121" s="76"/>
      <c r="AB121" s="2356" t="s">
        <v>110</v>
      </c>
      <c r="AC121" s="2355" t="s">
        <v>682</v>
      </c>
      <c r="AD121" s="2266"/>
      <c r="AE121" s="2265" t="s">
        <v>683</v>
      </c>
      <c r="AF121" s="2266"/>
      <c r="AG121" s="2265" t="s">
        <v>684</v>
      </c>
      <c r="AH121" s="2266"/>
      <c r="AI121" s="2265" t="s">
        <v>685</v>
      </c>
      <c r="AJ121" s="2266"/>
      <c r="AK121" s="2265" t="s">
        <v>686</v>
      </c>
      <c r="AL121" s="2266"/>
      <c r="AM121" s="2267" t="s">
        <v>586</v>
      </c>
      <c r="AN121" s="61"/>
      <c r="AP121" s="127"/>
      <c r="AQ121" s="127"/>
      <c r="AR121" s="127"/>
      <c r="AS121" s="11"/>
      <c r="AT121" s="11"/>
      <c r="AU121" s="11"/>
      <c r="AV121" s="11"/>
      <c r="AW121" s="11"/>
      <c r="AX121" s="11"/>
      <c r="AY121" s="11"/>
    </row>
    <row r="122" spans="2:51" ht="14.25" customHeight="1" thickBot="1">
      <c r="B122" s="110"/>
      <c r="C122" s="1511" t="s">
        <v>300</v>
      </c>
      <c r="D122" s="110"/>
      <c r="E122" s="110"/>
      <c r="F122" s="110"/>
      <c r="G122" s="110"/>
      <c r="H122" s="110"/>
      <c r="I122" s="110"/>
      <c r="J122" s="110"/>
      <c r="K122" s="110"/>
      <c r="L122" s="1407"/>
      <c r="M122" s="110"/>
      <c r="N122" s="110"/>
      <c r="O122" s="2299" t="s">
        <v>469</v>
      </c>
      <c r="P122" s="2300" t="s">
        <v>111</v>
      </c>
      <c r="Q122" s="2301" t="s">
        <v>112</v>
      </c>
      <c r="R122" s="2300" t="s">
        <v>111</v>
      </c>
      <c r="S122" s="2301" t="s">
        <v>112</v>
      </c>
      <c r="T122" s="2300" t="s">
        <v>111</v>
      </c>
      <c r="U122" s="2301" t="s">
        <v>112</v>
      </c>
      <c r="V122" s="2300" t="s">
        <v>111</v>
      </c>
      <c r="W122" s="2302" t="s">
        <v>112</v>
      </c>
      <c r="X122" s="2300" t="s">
        <v>111</v>
      </c>
      <c r="Y122" s="2301" t="s">
        <v>112</v>
      </c>
      <c r="Z122" s="2306" t="s">
        <v>111</v>
      </c>
      <c r="AA122" s="2307" t="s">
        <v>112</v>
      </c>
      <c r="AB122" s="91" t="s">
        <v>57</v>
      </c>
      <c r="AC122" s="2263" t="s">
        <v>111</v>
      </c>
      <c r="AD122" s="2268" t="s">
        <v>112</v>
      </c>
      <c r="AE122" s="2263" t="s">
        <v>111</v>
      </c>
      <c r="AF122" s="2268" t="s">
        <v>112</v>
      </c>
      <c r="AG122" s="2263" t="s">
        <v>111</v>
      </c>
      <c r="AH122" s="2268" t="s">
        <v>112</v>
      </c>
      <c r="AI122" s="2263" t="s">
        <v>111</v>
      </c>
      <c r="AJ122" s="2268" t="s">
        <v>112</v>
      </c>
      <c r="AK122" s="2263" t="s">
        <v>111</v>
      </c>
      <c r="AL122" s="2268" t="s">
        <v>112</v>
      </c>
      <c r="AM122" s="2269" t="s">
        <v>111</v>
      </c>
      <c r="AN122" s="2270" t="s">
        <v>112</v>
      </c>
      <c r="AP122" s="127"/>
      <c r="AQ122" s="127"/>
      <c r="AR122" s="127"/>
      <c r="AS122" s="11"/>
      <c r="AT122" s="11"/>
      <c r="AU122" s="11"/>
      <c r="AV122" s="11"/>
      <c r="AW122" s="11"/>
      <c r="AX122" s="11"/>
      <c r="AY122" s="11"/>
    </row>
    <row r="123" spans="2:51" ht="14.25" customHeight="1">
      <c r="B123" s="110"/>
      <c r="C123" s="110"/>
      <c r="D123" s="1621" t="s">
        <v>324</v>
      </c>
      <c r="E123" s="110"/>
      <c r="F123" s="1622"/>
      <c r="G123" s="110"/>
      <c r="H123" s="110"/>
      <c r="I123" s="110"/>
      <c r="J123" s="110"/>
      <c r="K123" s="1623" t="s">
        <v>134</v>
      </c>
      <c r="L123" s="110"/>
      <c r="M123" s="110"/>
      <c r="N123" s="110"/>
      <c r="O123" s="829" t="s">
        <v>153</v>
      </c>
      <c r="P123" s="2294">
        <f>D136</f>
        <v>30</v>
      </c>
      <c r="Q123" s="2213">
        <f>D136</f>
        <v>30</v>
      </c>
      <c r="R123" s="2294">
        <f>D151</f>
        <v>40</v>
      </c>
      <c r="S123" s="2213">
        <f>D151</f>
        <v>40</v>
      </c>
      <c r="T123" s="2294"/>
      <c r="U123" s="2213"/>
      <c r="V123" s="2274">
        <f t="shared" ref="V123:V153" si="57">P123+R123</f>
        <v>70</v>
      </c>
      <c r="W123" s="2214">
        <f t="shared" ref="W123:W153" si="58">Q123+S123</f>
        <v>70</v>
      </c>
      <c r="X123" s="2273">
        <f t="shared" ref="X123:X153" si="59">R123+T123</f>
        <v>40</v>
      </c>
      <c r="Y123" s="2209">
        <f t="shared" ref="Y123:Y153" si="60">S123+U123</f>
        <v>40</v>
      </c>
      <c r="Z123" s="2372">
        <f t="shared" ref="Z123:Z153" si="61">P123+R123+T123</f>
        <v>70</v>
      </c>
      <c r="AA123" s="844">
        <f t="shared" ref="AA123:AA153" si="62">Q123+S123+U123</f>
        <v>70</v>
      </c>
      <c r="AB123" s="221" t="s">
        <v>148</v>
      </c>
      <c r="AC123" s="2273"/>
      <c r="AD123" s="2244"/>
      <c r="AE123" s="2273">
        <f>F149</f>
        <v>10.74</v>
      </c>
      <c r="AF123" s="2241">
        <f>G149</f>
        <v>7</v>
      </c>
      <c r="AG123" s="2273"/>
      <c r="AH123" s="2242"/>
      <c r="AI123" s="2274">
        <f t="shared" ref="AI123:AI137" si="63">AC123+AE123</f>
        <v>10.74</v>
      </c>
      <c r="AJ123" s="2214">
        <f t="shared" ref="AJ123:AJ137" si="64">AD123+AF123</f>
        <v>7</v>
      </c>
      <c r="AK123" s="2271">
        <f t="shared" ref="AK123:AK137" si="65">AE123+AG123</f>
        <v>10.74</v>
      </c>
      <c r="AL123" s="2243">
        <f t="shared" ref="AL123:AL137" si="66">AF123+AH123</f>
        <v>7</v>
      </c>
      <c r="AM123" s="2286">
        <f t="shared" ref="AM123:AM138" si="67">AC123+AE123+AG123</f>
        <v>10.74</v>
      </c>
      <c r="AN123" s="841">
        <f t="shared" ref="AN123:AN138" si="68">AD123+AF123+AH123</f>
        <v>7</v>
      </c>
      <c r="AP123" s="127"/>
      <c r="AQ123" s="127"/>
      <c r="AR123" s="127"/>
      <c r="AS123" s="18"/>
      <c r="AT123" s="56"/>
      <c r="AU123" s="11"/>
      <c r="AV123" s="11"/>
      <c r="AW123" s="11"/>
      <c r="AX123" s="11"/>
      <c r="AY123" s="11"/>
    </row>
    <row r="124" spans="2:51" ht="14.25" customHeight="1" thickBot="1">
      <c r="B124" s="1407" t="s">
        <v>474</v>
      </c>
      <c r="C124" s="1407"/>
      <c r="D124" s="1624"/>
      <c r="E124" s="110"/>
      <c r="F124" s="1625" t="s">
        <v>163</v>
      </c>
      <c r="G124" s="110"/>
      <c r="H124" s="110"/>
      <c r="I124" s="2561" t="s">
        <v>748</v>
      </c>
      <c r="J124" s="110"/>
      <c r="K124" s="1626"/>
      <c r="L124" s="110"/>
      <c r="M124" s="110"/>
      <c r="N124" s="127"/>
      <c r="O124" s="829" t="s">
        <v>152</v>
      </c>
      <c r="P124" s="2295">
        <f>F130+D135</f>
        <v>68</v>
      </c>
      <c r="Q124" s="2215">
        <f>G130+D135</f>
        <v>68</v>
      </c>
      <c r="R124" s="2295">
        <f>D150</f>
        <v>60</v>
      </c>
      <c r="S124" s="2215">
        <f>D150</f>
        <v>60</v>
      </c>
      <c r="T124" s="2295">
        <f>F162+D163</f>
        <v>57</v>
      </c>
      <c r="U124" s="2215">
        <f>G162+D163</f>
        <v>57</v>
      </c>
      <c r="V124" s="2274">
        <f t="shared" si="57"/>
        <v>128</v>
      </c>
      <c r="W124" s="2214">
        <f t="shared" si="58"/>
        <v>128</v>
      </c>
      <c r="X124" s="2273">
        <f t="shared" si="59"/>
        <v>117</v>
      </c>
      <c r="Y124" s="2209">
        <f t="shared" si="60"/>
        <v>117</v>
      </c>
      <c r="Z124" s="2372">
        <f t="shared" si="61"/>
        <v>185</v>
      </c>
      <c r="AA124" s="844">
        <f t="shared" si="62"/>
        <v>185</v>
      </c>
      <c r="AB124" s="221" t="s">
        <v>776</v>
      </c>
      <c r="AC124" s="2274"/>
      <c r="AD124" s="2244"/>
      <c r="AE124" s="2273"/>
      <c r="AF124" s="2241"/>
      <c r="AG124" s="2273"/>
      <c r="AH124" s="2242"/>
      <c r="AI124" s="2274">
        <f t="shared" si="63"/>
        <v>0</v>
      </c>
      <c r="AJ124" s="2214">
        <f t="shared" si="64"/>
        <v>0</v>
      </c>
      <c r="AK124" s="2271">
        <f t="shared" si="65"/>
        <v>0</v>
      </c>
      <c r="AL124" s="2243">
        <f t="shared" si="66"/>
        <v>0</v>
      </c>
      <c r="AM124" s="2286">
        <f t="shared" si="67"/>
        <v>0</v>
      </c>
      <c r="AN124" s="841">
        <f t="shared" si="68"/>
        <v>0</v>
      </c>
      <c r="AP124" s="128"/>
      <c r="AQ124" s="467"/>
      <c r="AR124" s="467"/>
      <c r="AS124" s="7"/>
      <c r="AT124" s="7"/>
      <c r="AU124" s="11"/>
      <c r="AV124" s="11"/>
      <c r="AW124" s="11"/>
      <c r="AX124" s="11"/>
      <c r="AY124" s="11"/>
    </row>
    <row r="125" spans="2:51" ht="15.75" customHeight="1">
      <c r="B125" s="423" t="s">
        <v>2</v>
      </c>
      <c r="C125" s="424" t="s">
        <v>3</v>
      </c>
      <c r="D125" s="425" t="s">
        <v>4</v>
      </c>
      <c r="E125" s="825" t="s">
        <v>59</v>
      </c>
      <c r="F125" s="134"/>
      <c r="G125" s="134"/>
      <c r="H125" s="134"/>
      <c r="I125" s="134"/>
      <c r="J125" s="134"/>
      <c r="K125" s="134"/>
      <c r="L125" s="134"/>
      <c r="M125" s="282"/>
      <c r="N125" s="243"/>
      <c r="O125" s="94" t="s">
        <v>84</v>
      </c>
      <c r="P125" s="2295">
        <f>F134+I129</f>
        <v>12.100000000000001</v>
      </c>
      <c r="Q125" s="2216">
        <f>G134+J129</f>
        <v>12.100000000000001</v>
      </c>
      <c r="R125" s="2295">
        <f>I150</f>
        <v>2</v>
      </c>
      <c r="S125" s="2216">
        <f>J150</f>
        <v>2</v>
      </c>
      <c r="T125" s="2295">
        <f>I162</f>
        <v>5.31</v>
      </c>
      <c r="U125" s="2217">
        <f>J162</f>
        <v>5.31</v>
      </c>
      <c r="V125" s="2274">
        <f t="shared" si="57"/>
        <v>14.100000000000001</v>
      </c>
      <c r="W125" s="2214">
        <f t="shared" si="58"/>
        <v>14.100000000000001</v>
      </c>
      <c r="X125" s="2273">
        <f t="shared" si="59"/>
        <v>7.31</v>
      </c>
      <c r="Y125" s="2209">
        <f t="shared" si="60"/>
        <v>7.31</v>
      </c>
      <c r="Z125" s="2372">
        <f t="shared" si="61"/>
        <v>19.41</v>
      </c>
      <c r="AA125" s="844">
        <f t="shared" si="62"/>
        <v>19.41</v>
      </c>
      <c r="AB125" s="157" t="s">
        <v>62</v>
      </c>
      <c r="AC125" s="2273"/>
      <c r="AD125" s="2246"/>
      <c r="AE125" s="2273"/>
      <c r="AF125" s="2241"/>
      <c r="AG125" s="2273"/>
      <c r="AH125" s="2242"/>
      <c r="AI125" s="2274">
        <f t="shared" si="63"/>
        <v>0</v>
      </c>
      <c r="AJ125" s="2214">
        <f t="shared" si="64"/>
        <v>0</v>
      </c>
      <c r="AK125" s="2271">
        <f t="shared" si="65"/>
        <v>0</v>
      </c>
      <c r="AL125" s="2243">
        <f t="shared" si="66"/>
        <v>0</v>
      </c>
      <c r="AM125" s="2286">
        <f t="shared" si="67"/>
        <v>0</v>
      </c>
      <c r="AN125" s="841">
        <f t="shared" si="68"/>
        <v>0</v>
      </c>
      <c r="AP125" s="468"/>
      <c r="AQ125" s="467"/>
      <c r="AR125" s="467"/>
      <c r="AS125" s="7"/>
      <c r="AT125" s="7"/>
      <c r="AU125" s="11"/>
      <c r="AV125" s="11"/>
      <c r="AW125" s="11"/>
      <c r="AX125" s="11"/>
      <c r="AY125" s="11"/>
    </row>
    <row r="126" spans="2:51" ht="16.5" customHeight="1" thickBot="1">
      <c r="B126" s="1709" t="s">
        <v>5</v>
      </c>
      <c r="C126" s="1430"/>
      <c r="D126" s="1710" t="s">
        <v>61</v>
      </c>
      <c r="E126" s="1385"/>
      <c r="F126" s="1430"/>
      <c r="G126" s="1430"/>
      <c r="H126" s="1430"/>
      <c r="I126" s="1430"/>
      <c r="J126" s="1430"/>
      <c r="K126" s="1430"/>
      <c r="L126" s="1430"/>
      <c r="M126" s="1431"/>
      <c r="N126" s="156"/>
      <c r="O126" s="95" t="s">
        <v>154</v>
      </c>
      <c r="P126" s="2296">
        <f t="shared" ref="P126:U126" si="69">AC164</f>
        <v>0</v>
      </c>
      <c r="Q126" s="2218">
        <f t="shared" si="69"/>
        <v>0</v>
      </c>
      <c r="R126" s="2296">
        <f t="shared" si="69"/>
        <v>38.85</v>
      </c>
      <c r="S126" s="2218">
        <f t="shared" si="69"/>
        <v>38.85</v>
      </c>
      <c r="T126" s="2296">
        <f t="shared" si="69"/>
        <v>0</v>
      </c>
      <c r="U126" s="2218">
        <f t="shared" si="69"/>
        <v>0</v>
      </c>
      <c r="V126" s="2274">
        <f t="shared" si="57"/>
        <v>38.85</v>
      </c>
      <c r="W126" s="2214">
        <f t="shared" si="58"/>
        <v>38.85</v>
      </c>
      <c r="X126" s="2273">
        <f t="shared" si="59"/>
        <v>38.85</v>
      </c>
      <c r="Y126" s="2209">
        <f t="shared" si="60"/>
        <v>38.85</v>
      </c>
      <c r="Z126" s="2372">
        <f t="shared" si="61"/>
        <v>38.85</v>
      </c>
      <c r="AA126" s="844">
        <f t="shared" si="62"/>
        <v>38.85</v>
      </c>
      <c r="AB126" s="157" t="s">
        <v>64</v>
      </c>
      <c r="AC126" s="2273"/>
      <c r="AD126" s="2247"/>
      <c r="AE126" s="2273"/>
      <c r="AF126" s="2241"/>
      <c r="AG126" s="2273"/>
      <c r="AH126" s="2242"/>
      <c r="AI126" s="2274">
        <f t="shared" si="63"/>
        <v>0</v>
      </c>
      <c r="AJ126" s="2214">
        <f t="shared" si="64"/>
        <v>0</v>
      </c>
      <c r="AK126" s="2271">
        <f t="shared" si="65"/>
        <v>0</v>
      </c>
      <c r="AL126" s="2243">
        <f t="shared" si="66"/>
        <v>0</v>
      </c>
      <c r="AM126" s="2286">
        <f t="shared" si="67"/>
        <v>0</v>
      </c>
      <c r="AN126" s="841">
        <f t="shared" si="68"/>
        <v>0</v>
      </c>
      <c r="AP126" s="128"/>
      <c r="AQ126" s="467"/>
      <c r="AR126" s="467"/>
      <c r="AS126" s="7"/>
      <c r="AT126" s="7"/>
      <c r="AU126" s="11"/>
      <c r="AV126" s="11"/>
      <c r="AW126" s="11"/>
      <c r="AX126" s="11"/>
      <c r="AY126" s="11"/>
    </row>
    <row r="127" spans="2:51" ht="15.75" customHeight="1" thickBot="1">
      <c r="B127" s="935" t="s">
        <v>376</v>
      </c>
      <c r="C127" s="1711"/>
      <c r="D127" s="928"/>
      <c r="E127" s="2845" t="s">
        <v>916</v>
      </c>
      <c r="F127" s="1712"/>
      <c r="H127" s="2844" t="s">
        <v>371</v>
      </c>
      <c r="I127" s="146"/>
      <c r="J127" s="133"/>
      <c r="K127" s="1713" t="s">
        <v>375</v>
      </c>
      <c r="L127" s="1714"/>
      <c r="M127" s="1715"/>
      <c r="N127" s="156"/>
      <c r="O127" s="829" t="s">
        <v>115</v>
      </c>
      <c r="P127" s="2295"/>
      <c r="Q127" s="2213"/>
      <c r="R127" s="2295"/>
      <c r="S127" s="2213"/>
      <c r="T127" s="2295"/>
      <c r="U127" s="2213"/>
      <c r="V127" s="2274">
        <f t="shared" si="57"/>
        <v>0</v>
      </c>
      <c r="W127" s="2214">
        <f t="shared" si="58"/>
        <v>0</v>
      </c>
      <c r="X127" s="2273">
        <f t="shared" si="59"/>
        <v>0</v>
      </c>
      <c r="Y127" s="2209">
        <f t="shared" si="60"/>
        <v>0</v>
      </c>
      <c r="Z127" s="2372">
        <f t="shared" si="61"/>
        <v>0</v>
      </c>
      <c r="AA127" s="844">
        <f t="shared" si="62"/>
        <v>0</v>
      </c>
      <c r="AB127" s="158" t="s">
        <v>104</v>
      </c>
      <c r="AC127" s="2273">
        <f>I131</f>
        <v>1</v>
      </c>
      <c r="AD127" s="2246">
        <f>J131</f>
        <v>1</v>
      </c>
      <c r="AE127" s="2274">
        <f>I149+L146</f>
        <v>23.8</v>
      </c>
      <c r="AF127" s="2241">
        <f>J149+M146</f>
        <v>23.8</v>
      </c>
      <c r="AG127" s="2273"/>
      <c r="AH127" s="2242"/>
      <c r="AI127" s="2274">
        <f t="shared" si="63"/>
        <v>24.8</v>
      </c>
      <c r="AJ127" s="2214">
        <f t="shared" si="64"/>
        <v>24.8</v>
      </c>
      <c r="AK127" s="2271">
        <f t="shared" si="65"/>
        <v>23.8</v>
      </c>
      <c r="AL127" s="2243">
        <f t="shared" si="66"/>
        <v>23.8</v>
      </c>
      <c r="AM127" s="2286">
        <f t="shared" si="67"/>
        <v>24.8</v>
      </c>
      <c r="AN127" s="841">
        <f t="shared" si="68"/>
        <v>24.8</v>
      </c>
      <c r="AP127" s="128"/>
      <c r="AQ127" s="467"/>
      <c r="AR127" s="467"/>
      <c r="AS127" s="11"/>
      <c r="AT127" s="11"/>
      <c r="AU127" s="11"/>
      <c r="AV127" s="11"/>
      <c r="AW127" s="11"/>
      <c r="AX127" s="11"/>
      <c r="AY127" s="11"/>
    </row>
    <row r="128" spans="2:51" ht="15" customHeight="1" thickBot="1">
      <c r="B128" s="791"/>
      <c r="C128" s="448" t="s">
        <v>183</v>
      </c>
      <c r="D128" s="815"/>
      <c r="E128" s="428" t="s">
        <v>110</v>
      </c>
      <c r="F128" s="192" t="s">
        <v>111</v>
      </c>
      <c r="G128" s="193" t="s">
        <v>112</v>
      </c>
      <c r="H128" s="1607" t="s">
        <v>110</v>
      </c>
      <c r="I128" s="1413" t="s">
        <v>111</v>
      </c>
      <c r="J128" s="1414" t="s">
        <v>112</v>
      </c>
      <c r="K128" s="1442" t="s">
        <v>110</v>
      </c>
      <c r="L128" s="1413" t="s">
        <v>111</v>
      </c>
      <c r="M128" s="1414" t="s">
        <v>112</v>
      </c>
      <c r="N128" s="325"/>
      <c r="O128" s="553" t="s">
        <v>43</v>
      </c>
      <c r="P128" s="2295">
        <f>L129</f>
        <v>129.07</v>
      </c>
      <c r="Q128" s="2217">
        <f>M129</f>
        <v>96.8</v>
      </c>
      <c r="R128" s="2295">
        <f>F146</f>
        <v>66.75</v>
      </c>
      <c r="S128" s="2213">
        <f>G146</f>
        <v>50</v>
      </c>
      <c r="T128" s="2295"/>
      <c r="U128" s="2213"/>
      <c r="V128" s="2274">
        <f t="shared" si="57"/>
        <v>195.82</v>
      </c>
      <c r="W128" s="2214">
        <f t="shared" si="58"/>
        <v>146.80000000000001</v>
      </c>
      <c r="X128" s="2273">
        <f t="shared" si="59"/>
        <v>66.75</v>
      </c>
      <c r="Y128" s="2209">
        <f t="shared" si="60"/>
        <v>50</v>
      </c>
      <c r="Z128" s="2372">
        <f t="shared" si="61"/>
        <v>195.82</v>
      </c>
      <c r="AA128" s="844">
        <f t="shared" si="62"/>
        <v>146.80000000000001</v>
      </c>
      <c r="AB128" s="157" t="s">
        <v>150</v>
      </c>
      <c r="AC128" s="2273"/>
      <c r="AD128" s="2246"/>
      <c r="AE128" s="2273"/>
      <c r="AF128" s="2241"/>
      <c r="AG128" s="2273"/>
      <c r="AH128" s="2242"/>
      <c r="AI128" s="2274">
        <f t="shared" si="63"/>
        <v>0</v>
      </c>
      <c r="AJ128" s="2214">
        <f t="shared" si="64"/>
        <v>0</v>
      </c>
      <c r="AK128" s="2271">
        <f t="shared" si="65"/>
        <v>0</v>
      </c>
      <c r="AL128" s="2243">
        <f t="shared" si="66"/>
        <v>0</v>
      </c>
      <c r="AM128" s="2286">
        <f t="shared" si="67"/>
        <v>0</v>
      </c>
      <c r="AN128" s="841">
        <f t="shared" si="68"/>
        <v>0</v>
      </c>
      <c r="AQ128" s="127"/>
      <c r="AR128" s="467"/>
      <c r="AS128" s="11"/>
      <c r="AT128" s="11"/>
      <c r="AU128" s="11"/>
      <c r="AV128" s="11"/>
      <c r="AW128" s="11"/>
      <c r="AX128" s="11"/>
      <c r="AY128" s="11"/>
    </row>
    <row r="129" spans="2:51" ht="15" customHeight="1">
      <c r="B129" s="2791" t="s">
        <v>893</v>
      </c>
      <c r="C129" s="312" t="s">
        <v>894</v>
      </c>
      <c r="D129" s="315">
        <v>60</v>
      </c>
      <c r="E129" s="155" t="s">
        <v>139</v>
      </c>
      <c r="F129" s="1120">
        <v>139.49700000000001</v>
      </c>
      <c r="G129" s="1716">
        <v>97.9</v>
      </c>
      <c r="H129" s="1008" t="s">
        <v>84</v>
      </c>
      <c r="I129" s="154">
        <v>0.55000000000000004</v>
      </c>
      <c r="J129" s="1588">
        <v>0.55000000000000004</v>
      </c>
      <c r="K129" s="155" t="s">
        <v>43</v>
      </c>
      <c r="L129" s="1120">
        <v>129.07</v>
      </c>
      <c r="M129" s="1717">
        <v>96.8</v>
      </c>
      <c r="N129" s="127"/>
      <c r="O129" s="98" t="s">
        <v>72</v>
      </c>
      <c r="P129" s="2295">
        <f t="shared" ref="P129:U129" si="70">AC138</f>
        <v>184.02500000000001</v>
      </c>
      <c r="Q129" s="2219">
        <f t="shared" si="70"/>
        <v>141.29</v>
      </c>
      <c r="R129" s="2295">
        <f t="shared" si="70"/>
        <v>169.99</v>
      </c>
      <c r="S129" s="2219">
        <f t="shared" si="70"/>
        <v>139.6</v>
      </c>
      <c r="T129" s="2295">
        <f t="shared" si="70"/>
        <v>0.76</v>
      </c>
      <c r="U129" s="2219">
        <f t="shared" si="70"/>
        <v>0.58699999999999997</v>
      </c>
      <c r="V129" s="2274">
        <f t="shared" si="57"/>
        <v>354.01499999999999</v>
      </c>
      <c r="W129" s="2214">
        <f t="shared" si="58"/>
        <v>280.89</v>
      </c>
      <c r="X129" s="2273">
        <f t="shared" si="59"/>
        <v>170.75</v>
      </c>
      <c r="Y129" s="2209">
        <f t="shared" si="60"/>
        <v>140.18699999999998</v>
      </c>
      <c r="Z129" s="2372">
        <f t="shared" si="61"/>
        <v>354.77499999999998</v>
      </c>
      <c r="AA129" s="844">
        <f t="shared" si="62"/>
        <v>281.47699999999998</v>
      </c>
      <c r="AB129" s="157" t="s">
        <v>144</v>
      </c>
      <c r="AC129" s="2275">
        <f>L134+I140</f>
        <v>163.30000000000001</v>
      </c>
      <c r="AD129" s="2246">
        <f>M134+J140</f>
        <v>125.1</v>
      </c>
      <c r="AE129" s="2273">
        <f>F145</f>
        <v>31.25</v>
      </c>
      <c r="AF129" s="2241">
        <f>G145</f>
        <v>25</v>
      </c>
      <c r="AG129" s="2273"/>
      <c r="AH129" s="2242"/>
      <c r="AI129" s="2274">
        <f t="shared" si="63"/>
        <v>194.55</v>
      </c>
      <c r="AJ129" s="2214">
        <f t="shared" si="64"/>
        <v>150.1</v>
      </c>
      <c r="AK129" s="2271">
        <f t="shared" si="65"/>
        <v>31.25</v>
      </c>
      <c r="AL129" s="2243">
        <f t="shared" si="66"/>
        <v>25</v>
      </c>
      <c r="AM129" s="2286">
        <f t="shared" si="67"/>
        <v>194.55</v>
      </c>
      <c r="AN129" s="841">
        <f t="shared" si="68"/>
        <v>150.1</v>
      </c>
      <c r="AQ129" s="127"/>
      <c r="AR129" s="469"/>
      <c r="AS129" s="11"/>
      <c r="AT129" s="11"/>
      <c r="AU129" s="11"/>
      <c r="AV129" s="11"/>
      <c r="AW129" s="11"/>
      <c r="AX129" s="11"/>
      <c r="AY129" s="11"/>
    </row>
    <row r="130" spans="2:51" ht="12.75" customHeight="1">
      <c r="B130" s="208"/>
      <c r="C130" s="2573" t="s">
        <v>895</v>
      </c>
      <c r="D130" s="1979"/>
      <c r="E130" s="230" t="s">
        <v>83</v>
      </c>
      <c r="F130" s="287">
        <v>18</v>
      </c>
      <c r="G130" s="1453">
        <v>18</v>
      </c>
      <c r="H130" s="306" t="s">
        <v>86</v>
      </c>
      <c r="I130" s="287">
        <v>6.5</v>
      </c>
      <c r="J130" s="290">
        <v>6.5</v>
      </c>
      <c r="K130" s="230" t="s">
        <v>85</v>
      </c>
      <c r="L130" s="287">
        <v>17.600000000000001</v>
      </c>
      <c r="M130" s="1024">
        <v>16.5</v>
      </c>
      <c r="N130" s="156"/>
      <c r="O130" s="829" t="s">
        <v>74</v>
      </c>
      <c r="P130" s="2297">
        <f>AC144</f>
        <v>0</v>
      </c>
      <c r="Q130" s="2217"/>
      <c r="R130" s="2297">
        <f>AE144</f>
        <v>124.85</v>
      </c>
      <c r="S130" s="2213">
        <f>AF144</f>
        <v>110</v>
      </c>
      <c r="T130" s="2297">
        <f>AG144</f>
        <v>33.75</v>
      </c>
      <c r="U130" s="2213">
        <f>AH144</f>
        <v>30.5</v>
      </c>
      <c r="V130" s="2274">
        <f t="shared" si="57"/>
        <v>124.85</v>
      </c>
      <c r="W130" s="2214">
        <f t="shared" si="58"/>
        <v>110</v>
      </c>
      <c r="X130" s="2273">
        <f t="shared" si="59"/>
        <v>158.6</v>
      </c>
      <c r="Y130" s="2209">
        <f t="shared" si="60"/>
        <v>140.5</v>
      </c>
      <c r="Z130" s="2372">
        <f t="shared" si="61"/>
        <v>158.6</v>
      </c>
      <c r="AA130" s="844">
        <f t="shared" si="62"/>
        <v>140.5</v>
      </c>
      <c r="AB130" s="157" t="s">
        <v>147</v>
      </c>
      <c r="AC130" s="2273"/>
      <c r="AD130" s="2248"/>
      <c r="AE130" s="2273"/>
      <c r="AF130" s="2241"/>
      <c r="AG130" s="2273"/>
      <c r="AH130" s="2242"/>
      <c r="AI130" s="2274">
        <f t="shared" si="63"/>
        <v>0</v>
      </c>
      <c r="AJ130" s="2214">
        <f t="shared" si="64"/>
        <v>0</v>
      </c>
      <c r="AK130" s="2271">
        <f t="shared" si="65"/>
        <v>0</v>
      </c>
      <c r="AL130" s="2243">
        <f t="shared" si="66"/>
        <v>0</v>
      </c>
      <c r="AM130" s="2286">
        <f t="shared" si="67"/>
        <v>0</v>
      </c>
      <c r="AN130" s="841">
        <f t="shared" si="68"/>
        <v>0</v>
      </c>
      <c r="AQ130" s="127"/>
      <c r="AR130" s="127"/>
      <c r="AS130" s="102"/>
      <c r="AT130" s="56"/>
      <c r="AU130" s="11"/>
      <c r="AV130" s="11"/>
      <c r="AW130" s="11"/>
      <c r="AX130" s="11"/>
      <c r="AY130" s="11"/>
    </row>
    <row r="131" spans="2:51" ht="15" customHeight="1">
      <c r="B131" s="234" t="s">
        <v>777</v>
      </c>
      <c r="C131" s="306" t="s">
        <v>195</v>
      </c>
      <c r="D131" s="294" t="s">
        <v>477</v>
      </c>
      <c r="E131" s="230" t="s">
        <v>85</v>
      </c>
      <c r="F131" s="287">
        <v>11.45</v>
      </c>
      <c r="G131" s="1453">
        <v>11.45</v>
      </c>
      <c r="H131" s="306" t="s">
        <v>67</v>
      </c>
      <c r="I131" s="287">
        <v>1</v>
      </c>
      <c r="J131" s="290">
        <v>1</v>
      </c>
      <c r="K131" s="230" t="s">
        <v>372</v>
      </c>
      <c r="L131" s="287">
        <v>3.3</v>
      </c>
      <c r="M131" s="1024">
        <v>3.3</v>
      </c>
      <c r="N131" s="482"/>
      <c r="O131" s="830" t="s">
        <v>114</v>
      </c>
      <c r="P131" s="2295"/>
      <c r="Q131" s="2220"/>
      <c r="R131" s="2295">
        <f>L154</f>
        <v>26.5</v>
      </c>
      <c r="S131" s="2220">
        <f>M154</f>
        <v>25</v>
      </c>
      <c r="T131" s="2295"/>
      <c r="U131" s="2220"/>
      <c r="V131" s="2274">
        <f t="shared" si="57"/>
        <v>26.5</v>
      </c>
      <c r="W131" s="2214">
        <f t="shared" si="58"/>
        <v>25</v>
      </c>
      <c r="X131" s="2273">
        <f t="shared" si="59"/>
        <v>26.5</v>
      </c>
      <c r="Y131" s="2209">
        <f t="shared" si="60"/>
        <v>25</v>
      </c>
      <c r="Z131" s="2372">
        <f t="shared" si="61"/>
        <v>26.5</v>
      </c>
      <c r="AA131" s="844">
        <f t="shared" si="62"/>
        <v>25</v>
      </c>
      <c r="AB131" s="157" t="s">
        <v>93</v>
      </c>
      <c r="AC131" s="2273">
        <f>F132+I133</f>
        <v>9.4350000000000005</v>
      </c>
      <c r="AD131" s="2248">
        <f>G132+J133</f>
        <v>7.3599999999999994</v>
      </c>
      <c r="AE131" s="2273">
        <f>F148+I147+L147</f>
        <v>30.5</v>
      </c>
      <c r="AF131" s="2241">
        <f>G148+J147+M147</f>
        <v>24.8</v>
      </c>
      <c r="AG131" s="2273">
        <f>F164</f>
        <v>0.76</v>
      </c>
      <c r="AH131" s="2242">
        <f>G164</f>
        <v>0.58699999999999997</v>
      </c>
      <c r="AI131" s="2274">
        <f t="shared" si="63"/>
        <v>39.935000000000002</v>
      </c>
      <c r="AJ131" s="2214">
        <f t="shared" si="64"/>
        <v>32.159999999999997</v>
      </c>
      <c r="AK131" s="2271">
        <f t="shared" si="65"/>
        <v>31.26</v>
      </c>
      <c r="AL131" s="2243">
        <f t="shared" si="66"/>
        <v>25.387</v>
      </c>
      <c r="AM131" s="2286">
        <f t="shared" si="67"/>
        <v>40.695</v>
      </c>
      <c r="AN131" s="841">
        <f t="shared" si="68"/>
        <v>32.747</v>
      </c>
      <c r="AQ131" s="127"/>
      <c r="AR131" s="127"/>
      <c r="AS131" s="56"/>
      <c r="AT131" s="103"/>
      <c r="AU131" s="11"/>
      <c r="AV131" s="11"/>
      <c r="AW131" s="11"/>
      <c r="AX131" s="11"/>
      <c r="AY131" s="11"/>
    </row>
    <row r="132" spans="2:51" ht="14.25" customHeight="1">
      <c r="B132" s="195" t="s">
        <v>914</v>
      </c>
      <c r="C132" s="326" t="s">
        <v>119</v>
      </c>
      <c r="D132" s="997" t="s">
        <v>478</v>
      </c>
      <c r="E132" s="230" t="s">
        <v>198</v>
      </c>
      <c r="F132" s="287">
        <v>8.92</v>
      </c>
      <c r="G132" s="1453">
        <v>6.93</v>
      </c>
      <c r="H132" s="306" t="s">
        <v>99</v>
      </c>
      <c r="I132" s="287">
        <v>1.35</v>
      </c>
      <c r="J132" s="290">
        <v>1.35</v>
      </c>
      <c r="K132" s="230" t="s">
        <v>52</v>
      </c>
      <c r="L132" s="1682">
        <v>0.8</v>
      </c>
      <c r="M132" s="1683">
        <v>0.8</v>
      </c>
      <c r="N132" s="166"/>
      <c r="O132" s="94" t="s">
        <v>151</v>
      </c>
      <c r="P132" s="2295">
        <f>AC149</f>
        <v>200</v>
      </c>
      <c r="Q132" s="2213">
        <f>AD149</f>
        <v>200</v>
      </c>
      <c r="R132" s="2295">
        <f>AE149</f>
        <v>0</v>
      </c>
      <c r="S132" s="2213"/>
      <c r="T132" s="2295">
        <f>AG149</f>
        <v>0</v>
      </c>
      <c r="U132" s="2213"/>
      <c r="V132" s="2274">
        <f t="shared" si="57"/>
        <v>200</v>
      </c>
      <c r="W132" s="2214">
        <f t="shared" si="58"/>
        <v>200</v>
      </c>
      <c r="X132" s="2273">
        <f t="shared" si="59"/>
        <v>0</v>
      </c>
      <c r="Y132" s="2209">
        <f t="shared" si="60"/>
        <v>0</v>
      </c>
      <c r="Z132" s="2372">
        <f t="shared" si="61"/>
        <v>200</v>
      </c>
      <c r="AA132" s="844">
        <f t="shared" si="62"/>
        <v>200</v>
      </c>
      <c r="AB132" s="157" t="s">
        <v>70</v>
      </c>
      <c r="AC132" s="2273">
        <f>I135+I141</f>
        <v>10.29</v>
      </c>
      <c r="AD132" s="2246">
        <f>J135+J141</f>
        <v>7.83</v>
      </c>
      <c r="AE132" s="2273">
        <f>F147+I146</f>
        <v>17.5</v>
      </c>
      <c r="AF132" s="2241">
        <f>G147+J146</f>
        <v>14</v>
      </c>
      <c r="AG132" s="2273"/>
      <c r="AH132" s="2242"/>
      <c r="AI132" s="2274">
        <f t="shared" si="63"/>
        <v>27.79</v>
      </c>
      <c r="AJ132" s="2214">
        <f t="shared" si="64"/>
        <v>21.83</v>
      </c>
      <c r="AK132" s="2271">
        <f t="shared" si="65"/>
        <v>17.5</v>
      </c>
      <c r="AL132" s="2243">
        <f t="shared" si="66"/>
        <v>14</v>
      </c>
      <c r="AM132" s="2286">
        <f t="shared" si="67"/>
        <v>27.79</v>
      </c>
      <c r="AN132" s="841">
        <f t="shared" si="68"/>
        <v>21.83</v>
      </c>
      <c r="AQ132" s="127"/>
      <c r="AR132" s="127"/>
      <c r="AS132" s="11"/>
      <c r="AT132" s="11"/>
      <c r="AU132" s="11"/>
      <c r="AV132" s="11"/>
      <c r="AW132" s="11"/>
      <c r="AX132" s="11"/>
      <c r="AY132" s="11"/>
    </row>
    <row r="133" spans="2:51" ht="15" customHeight="1">
      <c r="B133" s="847" t="s">
        <v>913</v>
      </c>
      <c r="C133" s="1031" t="s">
        <v>897</v>
      </c>
      <c r="D133" s="1678"/>
      <c r="E133" s="303" t="s">
        <v>100</v>
      </c>
      <c r="F133" s="287" t="s">
        <v>496</v>
      </c>
      <c r="G133" s="1007">
        <v>0.92</v>
      </c>
      <c r="H133" s="306" t="s">
        <v>198</v>
      </c>
      <c r="I133" s="288">
        <v>0.51500000000000001</v>
      </c>
      <c r="J133" s="1439">
        <v>0.43</v>
      </c>
      <c r="K133" s="1718" t="s">
        <v>373</v>
      </c>
      <c r="L133" s="127"/>
      <c r="M133" s="123"/>
      <c r="N133" s="110"/>
      <c r="O133" s="235" t="s">
        <v>91</v>
      </c>
      <c r="P133" s="2295">
        <f>AC155</f>
        <v>0</v>
      </c>
      <c r="Q133" s="2213"/>
      <c r="R133" s="2295">
        <f>AE155</f>
        <v>98.944999999999993</v>
      </c>
      <c r="S133" s="2213">
        <f>AF155</f>
        <v>85.5</v>
      </c>
      <c r="T133" s="2295">
        <f>AG155</f>
        <v>0</v>
      </c>
      <c r="U133" s="2213"/>
      <c r="V133" s="2274">
        <f t="shared" si="57"/>
        <v>98.944999999999993</v>
      </c>
      <c r="W133" s="2214">
        <f t="shared" si="58"/>
        <v>85.5</v>
      </c>
      <c r="X133" s="2273">
        <f t="shared" si="59"/>
        <v>98.944999999999993</v>
      </c>
      <c r="Y133" s="2209">
        <f t="shared" si="60"/>
        <v>85.5</v>
      </c>
      <c r="Z133" s="2372">
        <f t="shared" si="61"/>
        <v>98.944999999999993</v>
      </c>
      <c r="AA133" s="844">
        <f t="shared" si="62"/>
        <v>85.5</v>
      </c>
      <c r="AB133" s="157" t="s">
        <v>78</v>
      </c>
      <c r="AC133" s="2273"/>
      <c r="AD133" s="2249"/>
      <c r="AE133" s="2273">
        <f>L145</f>
        <v>56.2</v>
      </c>
      <c r="AF133" s="2241">
        <f>M145</f>
        <v>45</v>
      </c>
      <c r="AG133" s="2273"/>
      <c r="AH133" s="2242"/>
      <c r="AI133" s="2274">
        <f t="shared" si="63"/>
        <v>56.2</v>
      </c>
      <c r="AJ133" s="2214">
        <f t="shared" si="64"/>
        <v>45</v>
      </c>
      <c r="AK133" s="2271">
        <f t="shared" si="65"/>
        <v>56.2</v>
      </c>
      <c r="AL133" s="2243">
        <f t="shared" si="66"/>
        <v>45</v>
      </c>
      <c r="AM133" s="2286">
        <f t="shared" si="67"/>
        <v>56.2</v>
      </c>
      <c r="AN133" s="841">
        <f t="shared" si="68"/>
        <v>45</v>
      </c>
      <c r="AQ133" s="127"/>
      <c r="AR133" s="127"/>
      <c r="AS133" s="11"/>
      <c r="AT133" s="11"/>
      <c r="AU133" s="11"/>
      <c r="AV133" s="11"/>
      <c r="AW133" s="11"/>
      <c r="AX133" s="11"/>
      <c r="AY133" s="11"/>
    </row>
    <row r="134" spans="2:51" ht="16.5" customHeight="1">
      <c r="B134" s="2160" t="s">
        <v>856</v>
      </c>
      <c r="C134" s="306" t="s">
        <v>550</v>
      </c>
      <c r="D134" s="294">
        <v>200</v>
      </c>
      <c r="E134" s="230" t="s">
        <v>84</v>
      </c>
      <c r="F134" s="287">
        <v>11.55</v>
      </c>
      <c r="G134" s="1453">
        <v>11.55</v>
      </c>
      <c r="H134" s="306" t="s">
        <v>87</v>
      </c>
      <c r="I134" s="287">
        <v>2.29</v>
      </c>
      <c r="J134" s="1024">
        <v>2.29</v>
      </c>
      <c r="K134" s="1719" t="s">
        <v>161</v>
      </c>
      <c r="L134" s="1472">
        <v>97.3</v>
      </c>
      <c r="M134" s="291">
        <v>77.7</v>
      </c>
      <c r="N134" s="110"/>
      <c r="O134" s="829" t="s">
        <v>321</v>
      </c>
      <c r="P134" s="2295">
        <f>AC152</f>
        <v>0</v>
      </c>
      <c r="Q134" s="2217"/>
      <c r="R134" s="2295">
        <f>AE152</f>
        <v>0</v>
      </c>
      <c r="S134" s="2217"/>
      <c r="T134" s="2295">
        <f>AG152</f>
        <v>0</v>
      </c>
      <c r="U134" s="2217"/>
      <c r="V134" s="2274">
        <f t="shared" si="57"/>
        <v>0</v>
      </c>
      <c r="W134" s="2214">
        <f t="shared" si="58"/>
        <v>0</v>
      </c>
      <c r="X134" s="2273">
        <f t="shared" si="59"/>
        <v>0</v>
      </c>
      <c r="Y134" s="2209">
        <f t="shared" si="60"/>
        <v>0</v>
      </c>
      <c r="Z134" s="2372">
        <f t="shared" si="61"/>
        <v>0</v>
      </c>
      <c r="AA134" s="844">
        <f t="shared" si="62"/>
        <v>0</v>
      </c>
      <c r="AB134" s="157" t="s">
        <v>149</v>
      </c>
      <c r="AC134" s="2273"/>
      <c r="AD134" s="2250"/>
      <c r="AE134" s="2273"/>
      <c r="AF134" s="2241"/>
      <c r="AG134" s="2273"/>
      <c r="AH134" s="2242"/>
      <c r="AI134" s="2274">
        <f t="shared" si="63"/>
        <v>0</v>
      </c>
      <c r="AJ134" s="2214">
        <f t="shared" si="64"/>
        <v>0</v>
      </c>
      <c r="AK134" s="2271">
        <f t="shared" si="65"/>
        <v>0</v>
      </c>
      <c r="AL134" s="2243">
        <f t="shared" si="66"/>
        <v>0</v>
      </c>
      <c r="AM134" s="2286">
        <f t="shared" si="67"/>
        <v>0</v>
      </c>
      <c r="AN134" s="841">
        <f t="shared" si="68"/>
        <v>0</v>
      </c>
      <c r="AQ134" s="127"/>
      <c r="AR134" s="127"/>
      <c r="AS134" s="11"/>
      <c r="AT134" s="11"/>
      <c r="AU134" s="11"/>
      <c r="AV134" s="11"/>
      <c r="AW134" s="11"/>
      <c r="AX134" s="11"/>
      <c r="AY134" s="11"/>
    </row>
    <row r="135" spans="2:51" ht="16.5" customHeight="1">
      <c r="B135" s="234" t="s">
        <v>9</v>
      </c>
      <c r="C135" s="306" t="s">
        <v>10</v>
      </c>
      <c r="D135" s="294">
        <v>50</v>
      </c>
      <c r="E135" s="230" t="s">
        <v>52</v>
      </c>
      <c r="F135" s="1006">
        <v>0.8</v>
      </c>
      <c r="G135" s="1720">
        <v>0.8</v>
      </c>
      <c r="H135" s="306" t="s">
        <v>70</v>
      </c>
      <c r="I135" s="304">
        <v>2.29</v>
      </c>
      <c r="J135" s="1156">
        <v>1.83</v>
      </c>
      <c r="K135" s="230" t="s">
        <v>87</v>
      </c>
      <c r="L135" s="287">
        <v>2.1</v>
      </c>
      <c r="M135" s="1024">
        <v>2.1</v>
      </c>
      <c r="N135" s="110"/>
      <c r="O135" s="829" t="s">
        <v>139</v>
      </c>
      <c r="P135" s="2295">
        <f>F129</f>
        <v>139.49700000000001</v>
      </c>
      <c r="Q135" s="2217">
        <f>G129</f>
        <v>97.9</v>
      </c>
      <c r="R135" s="2295"/>
      <c r="S135" s="2213"/>
      <c r="T135" s="2388">
        <f>F161</f>
        <v>112.081</v>
      </c>
      <c r="U135" s="2217">
        <f>G161</f>
        <v>77</v>
      </c>
      <c r="V135" s="2274">
        <f t="shared" si="57"/>
        <v>139.49700000000001</v>
      </c>
      <c r="W135" s="2214">
        <f t="shared" si="58"/>
        <v>97.9</v>
      </c>
      <c r="X135" s="2273">
        <f t="shared" si="59"/>
        <v>112.081</v>
      </c>
      <c r="Y135" s="2209">
        <f t="shared" si="60"/>
        <v>77</v>
      </c>
      <c r="Z135" s="2372">
        <f t="shared" si="61"/>
        <v>251.57800000000003</v>
      </c>
      <c r="AA135" s="844">
        <f t="shared" si="62"/>
        <v>174.9</v>
      </c>
      <c r="AB135" s="157" t="s">
        <v>146</v>
      </c>
      <c r="AC135" s="2274"/>
      <c r="AD135" s="2250"/>
      <c r="AE135" s="2273"/>
      <c r="AF135" s="2241"/>
      <c r="AG135" s="2273"/>
      <c r="AH135" s="2242"/>
      <c r="AI135" s="2274">
        <f t="shared" si="63"/>
        <v>0</v>
      </c>
      <c r="AJ135" s="2214">
        <f t="shared" si="64"/>
        <v>0</v>
      </c>
      <c r="AK135" s="2271">
        <f t="shared" si="65"/>
        <v>0</v>
      </c>
      <c r="AL135" s="2243">
        <f t="shared" si="66"/>
        <v>0</v>
      </c>
      <c r="AM135" s="2286">
        <f t="shared" si="67"/>
        <v>0</v>
      </c>
      <c r="AN135" s="841">
        <f t="shared" si="68"/>
        <v>0</v>
      </c>
      <c r="AQ135" s="127"/>
      <c r="AR135" s="127"/>
      <c r="AS135" s="11"/>
      <c r="AT135" s="11"/>
      <c r="AU135" s="11"/>
      <c r="AV135" s="11"/>
      <c r="AW135" s="11"/>
      <c r="AX135" s="11"/>
      <c r="AY135" s="11"/>
    </row>
    <row r="136" spans="2:51" ht="15.75" customHeight="1">
      <c r="B136" s="234" t="s">
        <v>9</v>
      </c>
      <c r="C136" s="306" t="s">
        <v>643</v>
      </c>
      <c r="D136" s="294">
        <v>30</v>
      </c>
      <c r="E136" s="230" t="s">
        <v>95</v>
      </c>
      <c r="F136" s="287">
        <v>5</v>
      </c>
      <c r="G136" s="1453">
        <v>5</v>
      </c>
      <c r="H136" s="306" t="s">
        <v>205</v>
      </c>
      <c r="I136" s="1721">
        <v>0.02</v>
      </c>
      <c r="J136" s="1722">
        <v>0.02</v>
      </c>
      <c r="K136" s="2772"/>
      <c r="L136" s="2773"/>
      <c r="M136" s="1955"/>
      <c r="N136" s="110"/>
      <c r="O136" s="829" t="s">
        <v>65</v>
      </c>
      <c r="P136" s="2295"/>
      <c r="Q136" s="2213"/>
      <c r="R136" s="2295"/>
      <c r="S136" s="2213"/>
      <c r="T136" s="2295"/>
      <c r="U136" s="2213"/>
      <c r="V136" s="2274">
        <f t="shared" si="57"/>
        <v>0</v>
      </c>
      <c r="W136" s="2214">
        <f t="shared" si="58"/>
        <v>0</v>
      </c>
      <c r="X136" s="2273">
        <f t="shared" si="59"/>
        <v>0</v>
      </c>
      <c r="Y136" s="2209">
        <f t="shared" si="60"/>
        <v>0</v>
      </c>
      <c r="Z136" s="2372">
        <f t="shared" si="61"/>
        <v>0</v>
      </c>
      <c r="AA136" s="844">
        <f t="shared" si="62"/>
        <v>0</v>
      </c>
      <c r="AB136" s="157" t="s">
        <v>145</v>
      </c>
      <c r="AC136" s="2273"/>
      <c r="AD136" s="2250"/>
      <c r="AE136" s="2273"/>
      <c r="AF136" s="2241"/>
      <c r="AG136" s="2273"/>
      <c r="AH136" s="2242"/>
      <c r="AI136" s="2274">
        <f t="shared" si="63"/>
        <v>0</v>
      </c>
      <c r="AJ136" s="2214">
        <f t="shared" si="64"/>
        <v>0</v>
      </c>
      <c r="AK136" s="2271">
        <f t="shared" si="65"/>
        <v>0</v>
      </c>
      <c r="AL136" s="2243">
        <f t="shared" si="66"/>
        <v>0</v>
      </c>
      <c r="AM136" s="2286">
        <f t="shared" si="67"/>
        <v>0</v>
      </c>
      <c r="AN136" s="841">
        <f t="shared" si="68"/>
        <v>0</v>
      </c>
      <c r="AQ136" s="127"/>
      <c r="AR136" s="127"/>
      <c r="AS136" s="11"/>
      <c r="AT136" s="11"/>
      <c r="AU136" s="11"/>
      <c r="AV136" s="11"/>
      <c r="AW136" s="11"/>
      <c r="AX136" s="11"/>
      <c r="AY136" s="11"/>
    </row>
    <row r="137" spans="2:51" ht="13.5" customHeight="1" thickBot="1">
      <c r="B137" s="68"/>
      <c r="C137" s="2603"/>
      <c r="D137" s="79"/>
      <c r="E137" s="2760"/>
      <c r="F137" s="2761"/>
      <c r="G137" s="229"/>
      <c r="H137" s="326" t="s">
        <v>52</v>
      </c>
      <c r="I137" s="1004">
        <v>0.1</v>
      </c>
      <c r="J137" s="1448">
        <v>0.1</v>
      </c>
      <c r="K137" s="2774"/>
      <c r="L137" s="2597"/>
      <c r="M137" s="2598"/>
      <c r="N137" s="110"/>
      <c r="O137" s="831" t="s">
        <v>58</v>
      </c>
      <c r="P137" s="2295">
        <f>F131+L130</f>
        <v>29.05</v>
      </c>
      <c r="Q137" s="2216">
        <f>G131+M130</f>
        <v>27.95</v>
      </c>
      <c r="R137" s="2295"/>
      <c r="S137" s="2222"/>
      <c r="T137" s="2295">
        <f>F163</f>
        <v>19.05</v>
      </c>
      <c r="U137" s="2217">
        <f>G163</f>
        <v>19.05</v>
      </c>
      <c r="V137" s="2274">
        <f t="shared" si="57"/>
        <v>29.05</v>
      </c>
      <c r="W137" s="2214">
        <f t="shared" si="58"/>
        <v>27.95</v>
      </c>
      <c r="X137" s="2273">
        <f t="shared" si="59"/>
        <v>19.05</v>
      </c>
      <c r="Y137" s="2209">
        <f t="shared" si="60"/>
        <v>19.05</v>
      </c>
      <c r="Z137" s="2372">
        <f t="shared" si="61"/>
        <v>48.1</v>
      </c>
      <c r="AA137" s="844">
        <f t="shared" si="62"/>
        <v>47</v>
      </c>
      <c r="AB137" s="160" t="s">
        <v>190</v>
      </c>
      <c r="AC137" s="2273"/>
      <c r="AD137" s="2245"/>
      <c r="AE137" s="2273"/>
      <c r="AF137" s="2241"/>
      <c r="AG137" s="2273"/>
      <c r="AH137" s="2242"/>
      <c r="AI137" s="2274">
        <f t="shared" si="63"/>
        <v>0</v>
      </c>
      <c r="AJ137" s="2214">
        <f t="shared" si="64"/>
        <v>0</v>
      </c>
      <c r="AK137" s="2271">
        <f t="shared" si="65"/>
        <v>0</v>
      </c>
      <c r="AL137" s="2243">
        <f t="shared" si="66"/>
        <v>0</v>
      </c>
      <c r="AM137" s="2286">
        <f t="shared" si="67"/>
        <v>0</v>
      </c>
      <c r="AN137" s="841">
        <f t="shared" si="68"/>
        <v>0</v>
      </c>
      <c r="AQ137" s="127"/>
      <c r="AR137" s="127"/>
      <c r="AS137" s="11"/>
      <c r="AT137" s="11"/>
      <c r="AU137" s="11"/>
      <c r="AV137" s="11"/>
      <c r="AW137" s="11"/>
      <c r="AX137" s="11"/>
      <c r="AY137" s="11"/>
    </row>
    <row r="138" spans="2:51" ht="17.25" customHeight="1" thickBot="1">
      <c r="B138" s="68"/>
      <c r="C138" s="2603"/>
      <c r="D138" s="79"/>
      <c r="E138" s="68"/>
      <c r="H138" s="2602"/>
      <c r="I138" s="2762" t="s">
        <v>896</v>
      </c>
      <c r="J138" s="2763"/>
      <c r="K138" s="2630"/>
      <c r="L138" s="2630"/>
      <c r="M138" s="2305"/>
      <c r="N138" s="110"/>
      <c r="O138" s="153" t="s">
        <v>159</v>
      </c>
      <c r="P138" s="2295"/>
      <c r="Q138" s="2213"/>
      <c r="R138" s="2295"/>
      <c r="S138" s="2213"/>
      <c r="T138" s="2295"/>
      <c r="U138" s="2213"/>
      <c r="V138" s="2274">
        <f t="shared" si="57"/>
        <v>0</v>
      </c>
      <c r="W138" s="2214">
        <f t="shared" si="58"/>
        <v>0</v>
      </c>
      <c r="X138" s="2273">
        <f t="shared" si="59"/>
        <v>0</v>
      </c>
      <c r="Y138" s="2209">
        <f t="shared" si="60"/>
        <v>0</v>
      </c>
      <c r="Z138" s="2373">
        <f t="shared" si="61"/>
        <v>0</v>
      </c>
      <c r="AA138" s="842">
        <f t="shared" si="62"/>
        <v>0</v>
      </c>
      <c r="AB138" s="222" t="s">
        <v>88</v>
      </c>
      <c r="AC138" s="2273">
        <f t="shared" ref="AC138:AL138" si="71">SUM(AC123:AC137)</f>
        <v>184.02500000000001</v>
      </c>
      <c r="AD138" s="2251">
        <f t="shared" si="71"/>
        <v>141.29</v>
      </c>
      <c r="AE138" s="2273">
        <f t="shared" si="71"/>
        <v>169.99</v>
      </c>
      <c r="AF138" s="2241">
        <f t="shared" si="71"/>
        <v>139.6</v>
      </c>
      <c r="AG138" s="2273">
        <f t="shared" si="71"/>
        <v>0.76</v>
      </c>
      <c r="AH138" s="2242">
        <f t="shared" si="71"/>
        <v>0.58699999999999997</v>
      </c>
      <c r="AI138" s="2274">
        <f t="shared" si="71"/>
        <v>354.01499999999999</v>
      </c>
      <c r="AJ138" s="2214">
        <f t="shared" si="71"/>
        <v>280.89</v>
      </c>
      <c r="AK138" s="2271">
        <f t="shared" si="71"/>
        <v>170.75</v>
      </c>
      <c r="AL138" s="2243">
        <f t="shared" si="71"/>
        <v>140.18700000000001</v>
      </c>
      <c r="AM138" s="2286">
        <f t="shared" si="67"/>
        <v>354.77499999999998</v>
      </c>
      <c r="AN138" s="841">
        <f t="shared" si="68"/>
        <v>281.47699999999998</v>
      </c>
      <c r="AQ138" s="127"/>
      <c r="AR138" s="127"/>
      <c r="AS138" s="11"/>
      <c r="AT138" s="11"/>
      <c r="AU138" s="11"/>
      <c r="AV138" s="11"/>
      <c r="AW138" s="11"/>
      <c r="AX138" s="11"/>
      <c r="AY138" s="11"/>
    </row>
    <row r="139" spans="2:51" ht="18" customHeight="1" thickBot="1">
      <c r="B139" s="68"/>
      <c r="C139" s="2603"/>
      <c r="D139" s="79"/>
      <c r="E139" s="68"/>
      <c r="H139" s="2764" t="s">
        <v>110</v>
      </c>
      <c r="I139" s="2300" t="s">
        <v>111</v>
      </c>
      <c r="J139" s="2301" t="s">
        <v>112</v>
      </c>
      <c r="K139" s="2589" t="s">
        <v>110</v>
      </c>
      <c r="L139" s="2300" t="s">
        <v>111</v>
      </c>
      <c r="M139" s="2301" t="s">
        <v>112</v>
      </c>
      <c r="N139" s="143"/>
      <c r="O139" s="153" t="s">
        <v>63</v>
      </c>
      <c r="P139" s="2295"/>
      <c r="Q139" s="2223"/>
      <c r="R139" s="2295"/>
      <c r="S139" s="2223"/>
      <c r="T139" s="2295"/>
      <c r="U139" s="2223"/>
      <c r="V139" s="2274">
        <f t="shared" si="57"/>
        <v>0</v>
      </c>
      <c r="W139" s="2214">
        <f t="shared" si="58"/>
        <v>0</v>
      </c>
      <c r="X139" s="2273">
        <f t="shared" si="59"/>
        <v>0</v>
      </c>
      <c r="Y139" s="2209">
        <f t="shared" si="60"/>
        <v>0</v>
      </c>
      <c r="Z139" s="2373">
        <f t="shared" si="61"/>
        <v>0</v>
      </c>
      <c r="AA139" s="842">
        <f t="shared" si="62"/>
        <v>0</v>
      </c>
      <c r="AB139" s="489" t="s">
        <v>155</v>
      </c>
      <c r="AC139" s="2273"/>
      <c r="AD139" s="2252">
        <f>G132+J131+J133+J135+J140+J141+M134</f>
        <v>141.29</v>
      </c>
      <c r="AE139" s="2273"/>
      <c r="AF139" s="2241">
        <f>G149+G147+G148+J146+J147+J149+M145+M146+M147+G145</f>
        <v>139.6</v>
      </c>
      <c r="AG139" s="2273"/>
      <c r="AH139" s="2241"/>
      <c r="AI139" s="2273"/>
      <c r="AJ139" s="2209"/>
      <c r="AK139" s="2271"/>
      <c r="AL139" s="2243"/>
      <c r="AM139" s="2287"/>
      <c r="AN139" s="832"/>
      <c r="AQ139" s="127"/>
      <c r="AR139" s="127"/>
      <c r="AS139" s="11"/>
      <c r="AT139" s="11"/>
      <c r="AU139" s="11"/>
      <c r="AV139" s="11"/>
      <c r="AW139" s="11"/>
      <c r="AX139" s="11"/>
      <c r="AY139" s="11"/>
    </row>
    <row r="140" spans="2:51" ht="18" customHeight="1">
      <c r="B140" s="68"/>
      <c r="C140" s="2603"/>
      <c r="D140" s="79"/>
      <c r="E140" s="68"/>
      <c r="H140" s="2765" t="s">
        <v>161</v>
      </c>
      <c r="I140" s="2766">
        <v>66</v>
      </c>
      <c r="J140" s="2767">
        <v>47.4</v>
      </c>
      <c r="K140" s="2768" t="s">
        <v>384</v>
      </c>
      <c r="L140" s="1931">
        <v>0.08</v>
      </c>
      <c r="M140" s="2652">
        <v>0.08</v>
      </c>
      <c r="N140" s="110"/>
      <c r="O140" s="153" t="s">
        <v>45</v>
      </c>
      <c r="P140" s="2295"/>
      <c r="Q140" s="2223"/>
      <c r="R140" s="2295"/>
      <c r="S140" s="2223"/>
      <c r="T140" s="2295"/>
      <c r="U140" s="2223"/>
      <c r="V140" s="2274">
        <f t="shared" si="57"/>
        <v>0</v>
      </c>
      <c r="W140" s="2214">
        <f t="shared" si="58"/>
        <v>0</v>
      </c>
      <c r="X140" s="2273">
        <f t="shared" si="59"/>
        <v>0</v>
      </c>
      <c r="Y140" s="2209">
        <f t="shared" si="60"/>
        <v>0</v>
      </c>
      <c r="Z140" s="2373">
        <f t="shared" si="61"/>
        <v>0</v>
      </c>
      <c r="AA140" s="842">
        <f t="shared" si="62"/>
        <v>0</v>
      </c>
      <c r="AB140" s="829" t="s">
        <v>305</v>
      </c>
      <c r="AC140" s="2273"/>
      <c r="AD140" s="2208"/>
      <c r="AE140" s="2378">
        <f>F158</f>
        <v>124.85</v>
      </c>
      <c r="AF140" s="2209">
        <f>D152</f>
        <v>110</v>
      </c>
      <c r="AG140" s="2273">
        <f>L165</f>
        <v>33.75</v>
      </c>
      <c r="AH140" s="2209">
        <f>M165</f>
        <v>30.5</v>
      </c>
      <c r="AI140" s="2274">
        <f t="shared" ref="AI140:AI164" si="72">AC140+AE140</f>
        <v>124.85</v>
      </c>
      <c r="AJ140" s="2214">
        <f t="shared" ref="AJ140:AJ164" si="73">AD140+AF140</f>
        <v>110</v>
      </c>
      <c r="AK140" s="2273">
        <f t="shared" ref="AK140:AK164" si="74">AE140+AG140</f>
        <v>158.6</v>
      </c>
      <c r="AL140" s="2209">
        <f t="shared" ref="AL140:AL164" si="75">AF140+AH140</f>
        <v>140.5</v>
      </c>
      <c r="AM140" s="2272"/>
      <c r="AQ140" s="127"/>
      <c r="AR140" s="118"/>
    </row>
    <row r="141" spans="2:51" ht="15" customHeight="1">
      <c r="B141" s="68"/>
      <c r="C141" s="2603"/>
      <c r="D141" s="79"/>
      <c r="E141" s="68"/>
      <c r="H141" s="1949" t="s">
        <v>70</v>
      </c>
      <c r="I141" s="302">
        <v>8</v>
      </c>
      <c r="J141" s="2555">
        <v>6</v>
      </c>
      <c r="K141" s="295" t="s">
        <v>48</v>
      </c>
      <c r="L141" s="302">
        <v>3</v>
      </c>
      <c r="M141" s="2635">
        <v>3</v>
      </c>
      <c r="N141" s="166"/>
      <c r="O141" s="153" t="s">
        <v>68</v>
      </c>
      <c r="P141" s="2295">
        <f>I132</f>
        <v>1.35</v>
      </c>
      <c r="Q141" s="2233">
        <f>J132</f>
        <v>1.35</v>
      </c>
      <c r="R141" s="2295"/>
      <c r="S141" s="2223"/>
      <c r="T141" s="2295"/>
      <c r="U141" s="2223"/>
      <c r="V141" s="2274">
        <f t="shared" si="57"/>
        <v>1.35</v>
      </c>
      <c r="W141" s="2214">
        <f t="shared" si="58"/>
        <v>1.35</v>
      </c>
      <c r="X141" s="2273">
        <f t="shared" si="59"/>
        <v>0</v>
      </c>
      <c r="Y141" s="2209">
        <f t="shared" si="60"/>
        <v>0</v>
      </c>
      <c r="Z141" s="2373">
        <f t="shared" si="61"/>
        <v>1.35</v>
      </c>
      <c r="AA141" s="842">
        <f t="shared" si="62"/>
        <v>1.35</v>
      </c>
      <c r="AB141" s="279" t="s">
        <v>553</v>
      </c>
      <c r="AC141" s="2273"/>
      <c r="AD141" s="2226"/>
      <c r="AE141" s="2312"/>
      <c r="AF141" s="2226"/>
      <c r="AG141" s="2312"/>
      <c r="AH141" s="2226"/>
      <c r="AI141" s="2274">
        <f t="shared" si="72"/>
        <v>0</v>
      </c>
      <c r="AJ141" s="2214">
        <f t="shared" si="73"/>
        <v>0</v>
      </c>
      <c r="AK141" s="2273">
        <f t="shared" si="74"/>
        <v>0</v>
      </c>
      <c r="AL141" s="2209">
        <f t="shared" si="75"/>
        <v>0</v>
      </c>
      <c r="AM141" s="2272"/>
      <c r="AQ141" s="127"/>
      <c r="AR141" s="125"/>
    </row>
    <row r="142" spans="2:51" ht="15.75" customHeight="1" thickBot="1">
      <c r="B142" s="64"/>
      <c r="C142" s="2604"/>
      <c r="D142" s="82"/>
      <c r="E142" s="64"/>
      <c r="F142" s="38"/>
      <c r="G142" s="38"/>
      <c r="H142" s="2769" t="s">
        <v>95</v>
      </c>
      <c r="I142" s="1942">
        <v>3</v>
      </c>
      <c r="J142" s="2770">
        <v>3</v>
      </c>
      <c r="K142" s="2771" t="s">
        <v>52</v>
      </c>
      <c r="L142" s="1942">
        <v>0.15</v>
      </c>
      <c r="M142" s="2636">
        <v>0.15</v>
      </c>
      <c r="N142" s="166"/>
      <c r="O142" s="153" t="s">
        <v>87</v>
      </c>
      <c r="P142" s="2295">
        <f>I134+L131+L135</f>
        <v>7.6899999999999995</v>
      </c>
      <c r="Q142" s="2217">
        <f>J134+M131+M135</f>
        <v>7.6899999999999995</v>
      </c>
      <c r="R142" s="2295">
        <f>F150+I156</f>
        <v>10</v>
      </c>
      <c r="S142" s="2217">
        <f>G150+J156</f>
        <v>10</v>
      </c>
      <c r="T142" s="2295"/>
      <c r="U142" s="2217"/>
      <c r="V142" s="2274">
        <f t="shared" si="57"/>
        <v>17.689999999999998</v>
      </c>
      <c r="W142" s="2214">
        <f t="shared" si="58"/>
        <v>17.689999999999998</v>
      </c>
      <c r="X142" s="2273">
        <f t="shared" si="59"/>
        <v>10</v>
      </c>
      <c r="Y142" s="2209">
        <f t="shared" si="60"/>
        <v>10</v>
      </c>
      <c r="Z142" s="2373">
        <f t="shared" si="61"/>
        <v>17.689999999999998</v>
      </c>
      <c r="AA142" s="842">
        <f t="shared" si="62"/>
        <v>17.689999999999998</v>
      </c>
      <c r="AB142" s="279" t="s">
        <v>695</v>
      </c>
      <c r="AC142" s="2273"/>
      <c r="AD142" s="2208"/>
      <c r="AE142" s="2312"/>
      <c r="AF142" s="2208"/>
      <c r="AG142" s="2312"/>
      <c r="AH142" s="2208"/>
      <c r="AI142" s="2274">
        <f t="shared" si="72"/>
        <v>0</v>
      </c>
      <c r="AJ142" s="2214">
        <f t="shared" si="73"/>
        <v>0</v>
      </c>
      <c r="AK142" s="2273">
        <f t="shared" si="74"/>
        <v>0</v>
      </c>
      <c r="AL142" s="2209">
        <f t="shared" si="75"/>
        <v>0</v>
      </c>
      <c r="AM142" s="2290"/>
      <c r="AN142" s="11"/>
      <c r="AQ142" s="127"/>
      <c r="AR142" s="125"/>
    </row>
    <row r="143" spans="2:51" ht="15.75" customHeight="1" thickBot="1">
      <c r="B143" s="826"/>
      <c r="C143" s="1383" t="s">
        <v>141</v>
      </c>
      <c r="D143" s="282"/>
      <c r="E143" s="329" t="s">
        <v>176</v>
      </c>
      <c r="F143" s="168"/>
      <c r="G143" s="319"/>
      <c r="H143" s="1724" t="s">
        <v>342</v>
      </c>
      <c r="I143" s="146"/>
      <c r="J143" s="146"/>
      <c r="K143" s="1449" t="s">
        <v>606</v>
      </c>
      <c r="L143" s="1437"/>
      <c r="M143" s="133"/>
      <c r="N143" s="110"/>
      <c r="O143" s="153" t="s">
        <v>95</v>
      </c>
      <c r="P143" s="2295">
        <f>F136+I142</f>
        <v>8</v>
      </c>
      <c r="Q143" s="2213">
        <f>G136+J142</f>
        <v>8</v>
      </c>
      <c r="R143" s="2295">
        <f>I148+L148</f>
        <v>9.8000000000000007</v>
      </c>
      <c r="S143" s="2213">
        <f>M148+J148</f>
        <v>9.8000000000000007</v>
      </c>
      <c r="T143" s="2295">
        <f>I165</f>
        <v>4</v>
      </c>
      <c r="U143" s="2213">
        <f>J165</f>
        <v>4</v>
      </c>
      <c r="V143" s="2274">
        <f t="shared" si="57"/>
        <v>17.8</v>
      </c>
      <c r="W143" s="2214">
        <f t="shared" si="58"/>
        <v>17.8</v>
      </c>
      <c r="X143" s="2273">
        <f t="shared" si="59"/>
        <v>13.8</v>
      </c>
      <c r="Y143" s="2209">
        <f t="shared" si="60"/>
        <v>13.8</v>
      </c>
      <c r="Z143" s="2376">
        <f t="shared" si="61"/>
        <v>21.8</v>
      </c>
      <c r="AA143" s="998">
        <f t="shared" si="62"/>
        <v>21.8</v>
      </c>
      <c r="AB143" s="279" t="s">
        <v>552</v>
      </c>
      <c r="AC143" s="2273"/>
      <c r="AD143" s="2226"/>
      <c r="AE143" s="2312"/>
      <c r="AF143" s="2226"/>
      <c r="AG143" s="2312"/>
      <c r="AH143" s="2226"/>
      <c r="AI143" s="2274">
        <f t="shared" si="72"/>
        <v>0</v>
      </c>
      <c r="AJ143" s="2214">
        <f t="shared" si="73"/>
        <v>0</v>
      </c>
      <c r="AK143" s="2273">
        <f t="shared" si="74"/>
        <v>0</v>
      </c>
      <c r="AL143" s="2209">
        <f t="shared" si="75"/>
        <v>0</v>
      </c>
      <c r="AM143" s="241"/>
      <c r="AN143" s="127"/>
      <c r="AO143" s="125"/>
      <c r="AQ143" s="127"/>
      <c r="AR143" s="125"/>
    </row>
    <row r="144" spans="2:51" ht="18" customHeight="1" thickBot="1">
      <c r="B144" s="1725" t="s">
        <v>612</v>
      </c>
      <c r="C144" s="317" t="s">
        <v>605</v>
      </c>
      <c r="D144" s="1726">
        <v>60</v>
      </c>
      <c r="E144" s="428" t="s">
        <v>110</v>
      </c>
      <c r="F144" s="192" t="s">
        <v>111</v>
      </c>
      <c r="G144" s="193" t="s">
        <v>112</v>
      </c>
      <c r="H144" s="1429" t="s">
        <v>110</v>
      </c>
      <c r="I144" s="192" t="s">
        <v>111</v>
      </c>
      <c r="J144" s="1727" t="s">
        <v>112</v>
      </c>
      <c r="K144" s="452" t="s">
        <v>110</v>
      </c>
      <c r="L144" s="1413" t="s">
        <v>111</v>
      </c>
      <c r="M144" s="1414" t="s">
        <v>112</v>
      </c>
      <c r="N144" s="127"/>
      <c r="O144" s="153" t="s">
        <v>219</v>
      </c>
      <c r="P144" s="2295">
        <f>Q144/1000/0.04</f>
        <v>2.3E-2</v>
      </c>
      <c r="Q144" s="2217">
        <f>G133</f>
        <v>0.92</v>
      </c>
      <c r="R144" s="2295"/>
      <c r="S144" s="2217"/>
      <c r="T144" s="2295">
        <f>U144/1000/0.04</f>
        <v>3.4999999999999996E-2</v>
      </c>
      <c r="U144" s="2217">
        <f>J161</f>
        <v>1.4</v>
      </c>
      <c r="V144" s="2274">
        <f t="shared" si="57"/>
        <v>2.3E-2</v>
      </c>
      <c r="W144" s="2214">
        <f t="shared" si="58"/>
        <v>0.92</v>
      </c>
      <c r="X144" s="2273">
        <f t="shared" si="59"/>
        <v>3.4999999999999996E-2</v>
      </c>
      <c r="Y144" s="2209">
        <f t="shared" si="60"/>
        <v>1.4</v>
      </c>
      <c r="Z144" s="2373">
        <f t="shared" si="61"/>
        <v>5.7999999999999996E-2</v>
      </c>
      <c r="AA144" s="842">
        <f t="shared" si="62"/>
        <v>2.3199999999999998</v>
      </c>
      <c r="AB144" s="2314" t="s">
        <v>694</v>
      </c>
      <c r="AC144" s="2315">
        <f t="shared" ref="AC144:AH144" si="76">SUM(AC140:AC143)</f>
        <v>0</v>
      </c>
      <c r="AD144" s="2316">
        <f t="shared" si="76"/>
        <v>0</v>
      </c>
      <c r="AE144" s="2315">
        <f t="shared" si="76"/>
        <v>124.85</v>
      </c>
      <c r="AF144" s="2316">
        <f t="shared" si="76"/>
        <v>110</v>
      </c>
      <c r="AG144" s="2315">
        <f t="shared" si="76"/>
        <v>33.75</v>
      </c>
      <c r="AH144" s="2316">
        <f t="shared" si="76"/>
        <v>30.5</v>
      </c>
      <c r="AI144" s="2317">
        <f t="shared" si="72"/>
        <v>124.85</v>
      </c>
      <c r="AJ144" s="2318">
        <f t="shared" si="73"/>
        <v>110</v>
      </c>
      <c r="AK144" s="2319">
        <f t="shared" si="74"/>
        <v>158.6</v>
      </c>
      <c r="AL144" s="2242">
        <f t="shared" si="75"/>
        <v>140.5</v>
      </c>
      <c r="AM144" s="241"/>
      <c r="AN144" s="127"/>
      <c r="AO144" s="122"/>
      <c r="AQ144" s="127"/>
      <c r="AR144" s="125"/>
    </row>
    <row r="145" spans="2:47" ht="15" customHeight="1">
      <c r="B145" s="1969" t="s">
        <v>780</v>
      </c>
      <c r="C145" s="415" t="s">
        <v>177</v>
      </c>
      <c r="D145" s="412">
        <v>250</v>
      </c>
      <c r="E145" s="405" t="s">
        <v>161</v>
      </c>
      <c r="F145" s="304">
        <v>31.25</v>
      </c>
      <c r="G145" s="1653">
        <v>25</v>
      </c>
      <c r="H145" s="1728" t="s">
        <v>91</v>
      </c>
      <c r="I145" s="1421">
        <v>96</v>
      </c>
      <c r="J145" s="1609">
        <v>83</v>
      </c>
      <c r="K145" s="1950" t="s">
        <v>78</v>
      </c>
      <c r="L145" s="1951">
        <v>56.2</v>
      </c>
      <c r="M145" s="1952">
        <v>45</v>
      </c>
      <c r="N145" s="127"/>
      <c r="O145" s="153" t="s">
        <v>48</v>
      </c>
      <c r="P145" s="2295">
        <f>L141</f>
        <v>3</v>
      </c>
      <c r="Q145" s="2216">
        <f>M141</f>
        <v>3</v>
      </c>
      <c r="R145" s="2295">
        <f>L149+L155</f>
        <v>7.7</v>
      </c>
      <c r="S145" s="2216">
        <f>M155+M149</f>
        <v>7.7</v>
      </c>
      <c r="T145" s="2295">
        <f>L163</f>
        <v>0.5</v>
      </c>
      <c r="U145" s="2216">
        <f>M163</f>
        <v>0.5</v>
      </c>
      <c r="V145" s="2274">
        <f t="shared" si="57"/>
        <v>10.7</v>
      </c>
      <c r="W145" s="2214">
        <f t="shared" si="58"/>
        <v>10.7</v>
      </c>
      <c r="X145" s="2273">
        <f t="shared" si="59"/>
        <v>8.1999999999999993</v>
      </c>
      <c r="Y145" s="2209">
        <f t="shared" si="60"/>
        <v>8.1999999999999993</v>
      </c>
      <c r="Z145" s="2373">
        <f t="shared" si="61"/>
        <v>11.2</v>
      </c>
      <c r="AA145" s="842">
        <f t="shared" si="62"/>
        <v>11.2</v>
      </c>
      <c r="AB145" s="2379" t="s">
        <v>697</v>
      </c>
      <c r="AC145" s="2273"/>
      <c r="AD145" s="2208"/>
      <c r="AE145" s="2312"/>
      <c r="AF145" s="2208"/>
      <c r="AG145" s="2312"/>
      <c r="AH145" s="2208"/>
      <c r="AI145" s="2274">
        <f t="shared" si="72"/>
        <v>0</v>
      </c>
      <c r="AJ145" s="2214">
        <f t="shared" si="73"/>
        <v>0</v>
      </c>
      <c r="AK145" s="2273">
        <f t="shared" si="74"/>
        <v>0</v>
      </c>
      <c r="AL145" s="2209">
        <f t="shared" si="75"/>
        <v>0</v>
      </c>
      <c r="AM145" s="241"/>
      <c r="AN145" s="127"/>
      <c r="AO145" s="122"/>
      <c r="AQ145" s="127"/>
      <c r="AR145" s="125"/>
    </row>
    <row r="146" spans="2:47" ht="15.75" customHeight="1">
      <c r="B146" s="301" t="s">
        <v>781</v>
      </c>
      <c r="C146" s="306" t="s">
        <v>558</v>
      </c>
      <c r="D146" s="294" t="s">
        <v>635</v>
      </c>
      <c r="E146" s="230" t="s">
        <v>43</v>
      </c>
      <c r="F146" s="287">
        <v>66.75</v>
      </c>
      <c r="G146" s="820">
        <v>50</v>
      </c>
      <c r="H146" s="235" t="s">
        <v>70</v>
      </c>
      <c r="I146" s="317">
        <v>5</v>
      </c>
      <c r="J146" s="1729">
        <v>4</v>
      </c>
      <c r="K146" s="1949" t="s">
        <v>104</v>
      </c>
      <c r="L146" s="1953">
        <v>16.8</v>
      </c>
      <c r="M146" s="1934">
        <v>16.8</v>
      </c>
      <c r="N146" s="1613"/>
      <c r="O146" s="153" t="s">
        <v>160</v>
      </c>
      <c r="P146" s="2295"/>
      <c r="Q146" s="2213"/>
      <c r="R146" s="2295"/>
      <c r="S146" s="2213"/>
      <c r="T146" s="2295">
        <f>D164</f>
        <v>16</v>
      </c>
      <c r="U146" s="2213">
        <f>D164</f>
        <v>16</v>
      </c>
      <c r="V146" s="2274">
        <f t="shared" si="57"/>
        <v>0</v>
      </c>
      <c r="W146" s="2214">
        <f t="shared" si="58"/>
        <v>0</v>
      </c>
      <c r="X146" s="2273">
        <f t="shared" si="59"/>
        <v>16</v>
      </c>
      <c r="Y146" s="2209">
        <f t="shared" si="60"/>
        <v>16</v>
      </c>
      <c r="Z146" s="2373">
        <f t="shared" si="61"/>
        <v>16</v>
      </c>
      <c r="AA146" s="842">
        <f t="shared" si="62"/>
        <v>16</v>
      </c>
      <c r="AB146" s="2380" t="s">
        <v>698</v>
      </c>
      <c r="AC146" s="2273"/>
      <c r="AD146" s="2226"/>
      <c r="AE146" s="2312"/>
      <c r="AF146" s="2226"/>
      <c r="AG146" s="2312"/>
      <c r="AH146" s="2226"/>
      <c r="AI146" s="2274">
        <f t="shared" si="72"/>
        <v>0</v>
      </c>
      <c r="AJ146" s="2214">
        <f t="shared" si="73"/>
        <v>0</v>
      </c>
      <c r="AK146" s="2273">
        <f t="shared" si="74"/>
        <v>0</v>
      </c>
      <c r="AL146" s="2209">
        <f t="shared" si="75"/>
        <v>0</v>
      </c>
      <c r="AM146" s="241"/>
      <c r="AN146" s="127"/>
      <c r="AO146" s="122"/>
      <c r="AP146" s="11"/>
      <c r="AQ146" s="127"/>
      <c r="AR146" s="122"/>
    </row>
    <row r="147" spans="2:47" ht="14.25" customHeight="1">
      <c r="B147" s="300" t="s">
        <v>782</v>
      </c>
      <c r="C147" s="1038" t="s">
        <v>309</v>
      </c>
      <c r="D147" s="1405">
        <v>180</v>
      </c>
      <c r="E147" s="230" t="s">
        <v>70</v>
      </c>
      <c r="F147" s="287">
        <v>12.5</v>
      </c>
      <c r="G147" s="820">
        <v>10</v>
      </c>
      <c r="H147" s="235" t="s">
        <v>198</v>
      </c>
      <c r="I147" s="289">
        <v>5</v>
      </c>
      <c r="J147" s="1439">
        <v>4</v>
      </c>
      <c r="K147" s="1933" t="s">
        <v>198</v>
      </c>
      <c r="L147" s="305">
        <v>13.5</v>
      </c>
      <c r="M147" s="1945">
        <v>10.8</v>
      </c>
      <c r="N147" s="127"/>
      <c r="O147" s="153" t="s">
        <v>50</v>
      </c>
      <c r="P147" s="2295"/>
      <c r="Q147" s="2213"/>
      <c r="R147" s="2295"/>
      <c r="S147" s="2213"/>
      <c r="T147" s="2295">
        <f>L161</f>
        <v>1</v>
      </c>
      <c r="U147" s="2213">
        <f>M161</f>
        <v>1</v>
      </c>
      <c r="V147" s="2274">
        <f t="shared" si="57"/>
        <v>0</v>
      </c>
      <c r="W147" s="2214">
        <f t="shared" si="58"/>
        <v>0</v>
      </c>
      <c r="X147" s="2273">
        <f t="shared" si="59"/>
        <v>1</v>
      </c>
      <c r="Y147" s="2209">
        <f t="shared" si="60"/>
        <v>1</v>
      </c>
      <c r="Z147" s="2373">
        <f t="shared" si="61"/>
        <v>1</v>
      </c>
      <c r="AA147" s="842">
        <f t="shared" si="62"/>
        <v>1</v>
      </c>
      <c r="AB147" s="2380" t="s">
        <v>699</v>
      </c>
      <c r="AC147" s="2273"/>
      <c r="AD147" s="2208"/>
      <c r="AE147" s="2312"/>
      <c r="AF147" s="2208"/>
      <c r="AG147" s="2312"/>
      <c r="AH147" s="2208"/>
      <c r="AI147" s="2274">
        <f t="shared" si="72"/>
        <v>0</v>
      </c>
      <c r="AJ147" s="2214">
        <f t="shared" si="73"/>
        <v>0</v>
      </c>
      <c r="AK147" s="2273">
        <f t="shared" si="74"/>
        <v>0</v>
      </c>
      <c r="AL147" s="2209">
        <f t="shared" si="75"/>
        <v>0</v>
      </c>
      <c r="AM147" s="241"/>
      <c r="AN147" s="127"/>
      <c r="AO147" s="127"/>
      <c r="AP147" s="127"/>
      <c r="AQ147" s="127"/>
      <c r="AR147" s="122"/>
    </row>
    <row r="148" spans="2:47" ht="15.75" customHeight="1">
      <c r="B148" s="1975" t="s">
        <v>620</v>
      </c>
      <c r="C148" s="1030" t="s">
        <v>208</v>
      </c>
      <c r="D148" s="1405">
        <v>200</v>
      </c>
      <c r="E148" s="303" t="s">
        <v>198</v>
      </c>
      <c r="F148" s="304">
        <v>12</v>
      </c>
      <c r="G148" s="1653">
        <v>10</v>
      </c>
      <c r="H148" s="1457" t="s">
        <v>95</v>
      </c>
      <c r="I148" s="289">
        <v>5</v>
      </c>
      <c r="J148" s="1439">
        <v>5</v>
      </c>
      <c r="K148" s="1946" t="s">
        <v>95</v>
      </c>
      <c r="L148" s="1947">
        <v>4.8</v>
      </c>
      <c r="M148" s="1948">
        <v>4.8</v>
      </c>
      <c r="N148" s="127"/>
      <c r="O148" s="153" t="s">
        <v>158</v>
      </c>
      <c r="P148" s="2295"/>
      <c r="Q148" s="2213"/>
      <c r="R148" s="2295"/>
      <c r="S148" s="2213"/>
      <c r="T148" s="2295"/>
      <c r="U148" s="2213"/>
      <c r="V148" s="2274">
        <f t="shared" si="57"/>
        <v>0</v>
      </c>
      <c r="W148" s="2214">
        <f t="shared" si="58"/>
        <v>0</v>
      </c>
      <c r="X148" s="2273">
        <f t="shared" si="59"/>
        <v>0</v>
      </c>
      <c r="Y148" s="2209">
        <f t="shared" si="60"/>
        <v>0</v>
      </c>
      <c r="Z148" s="2373">
        <f t="shared" si="61"/>
        <v>0</v>
      </c>
      <c r="AA148" s="842">
        <f t="shared" si="62"/>
        <v>0</v>
      </c>
      <c r="AB148" s="2381" t="s">
        <v>700</v>
      </c>
      <c r="AC148" s="2273">
        <f>D134</f>
        <v>200</v>
      </c>
      <c r="AD148" s="2226">
        <f>D134</f>
        <v>200</v>
      </c>
      <c r="AE148" s="2312"/>
      <c r="AF148" s="2226"/>
      <c r="AG148" s="2312"/>
      <c r="AH148" s="2226"/>
      <c r="AI148" s="2274">
        <f t="shared" si="72"/>
        <v>200</v>
      </c>
      <c r="AJ148" s="2214">
        <f t="shared" si="73"/>
        <v>200</v>
      </c>
      <c r="AK148" s="2273">
        <f t="shared" si="74"/>
        <v>0</v>
      </c>
      <c r="AL148" s="2209">
        <f t="shared" si="75"/>
        <v>0</v>
      </c>
      <c r="AM148" s="241"/>
      <c r="AN148" s="127"/>
      <c r="AO148" s="127"/>
      <c r="AP148" s="243"/>
      <c r="AQ148" s="127"/>
      <c r="AR148" s="122"/>
    </row>
    <row r="149" spans="2:47" ht="18" customHeight="1">
      <c r="B149" s="1970"/>
      <c r="C149" s="1579" t="s">
        <v>299</v>
      </c>
      <c r="D149" s="429"/>
      <c r="E149" s="230" t="s">
        <v>433</v>
      </c>
      <c r="F149" s="287">
        <v>10.74</v>
      </c>
      <c r="G149" s="820">
        <v>7</v>
      </c>
      <c r="H149" s="235" t="s">
        <v>104</v>
      </c>
      <c r="I149" s="287">
        <v>7</v>
      </c>
      <c r="J149" s="290">
        <v>7</v>
      </c>
      <c r="K149" s="1954" t="s">
        <v>603</v>
      </c>
      <c r="L149" s="178">
        <v>0.7</v>
      </c>
      <c r="M149" s="1955">
        <v>0.7</v>
      </c>
      <c r="N149" s="110"/>
      <c r="O149" s="153" t="s">
        <v>157</v>
      </c>
      <c r="P149" s="2295"/>
      <c r="Q149" s="2224"/>
      <c r="R149" s="2295"/>
      <c r="S149" s="2224"/>
      <c r="T149" s="2295"/>
      <c r="U149" s="2224"/>
      <c r="V149" s="2274">
        <f t="shared" si="57"/>
        <v>0</v>
      </c>
      <c r="W149" s="2214">
        <f t="shared" si="58"/>
        <v>0</v>
      </c>
      <c r="X149" s="2273">
        <f t="shared" si="59"/>
        <v>0</v>
      </c>
      <c r="Y149" s="2209">
        <f t="shared" si="60"/>
        <v>0</v>
      </c>
      <c r="Z149" s="2373">
        <f t="shared" si="61"/>
        <v>0</v>
      </c>
      <c r="AA149" s="842">
        <f t="shared" si="62"/>
        <v>0</v>
      </c>
      <c r="AB149" s="2320" t="s">
        <v>696</v>
      </c>
      <c r="AC149" s="2321">
        <f t="shared" ref="AC149:AH149" si="77">SUM(AC145:AC148)</f>
        <v>200</v>
      </c>
      <c r="AD149" s="2322">
        <f t="shared" si="77"/>
        <v>200</v>
      </c>
      <c r="AE149" s="2321">
        <f t="shared" si="77"/>
        <v>0</v>
      </c>
      <c r="AF149" s="2322">
        <f t="shared" si="77"/>
        <v>0</v>
      </c>
      <c r="AG149" s="2321">
        <f t="shared" si="77"/>
        <v>0</v>
      </c>
      <c r="AH149" s="2322">
        <f t="shared" si="77"/>
        <v>0</v>
      </c>
      <c r="AI149" s="2323">
        <f t="shared" si="72"/>
        <v>200</v>
      </c>
      <c r="AJ149" s="2324">
        <f t="shared" si="73"/>
        <v>200</v>
      </c>
      <c r="AK149" s="2325">
        <f t="shared" si="74"/>
        <v>0</v>
      </c>
      <c r="AL149" s="2326">
        <f t="shared" si="75"/>
        <v>0</v>
      </c>
      <c r="AM149" s="241"/>
      <c r="AN149" s="127"/>
      <c r="AO149" s="127"/>
      <c r="AP149" s="156"/>
      <c r="AQ149" s="127"/>
      <c r="AR149" s="122"/>
    </row>
    <row r="150" spans="2:47" ht="16.5" customHeight="1">
      <c r="B150" s="1976" t="s">
        <v>9</v>
      </c>
      <c r="C150" s="306" t="s">
        <v>10</v>
      </c>
      <c r="D150" s="294">
        <v>60</v>
      </c>
      <c r="E150" s="303" t="s">
        <v>87</v>
      </c>
      <c r="F150" s="289">
        <v>5</v>
      </c>
      <c r="G150" s="820">
        <v>5</v>
      </c>
      <c r="H150" s="1731" t="s">
        <v>84</v>
      </c>
      <c r="I150" s="304">
        <v>2</v>
      </c>
      <c r="J150" s="311">
        <v>2</v>
      </c>
      <c r="K150" s="1946" t="s">
        <v>604</v>
      </c>
      <c r="L150" s="1947">
        <v>0.3</v>
      </c>
      <c r="M150" s="1948">
        <v>0.3</v>
      </c>
      <c r="N150" s="110"/>
      <c r="O150" s="153" t="s">
        <v>81</v>
      </c>
      <c r="P150" s="2295"/>
      <c r="Q150" s="2224"/>
      <c r="R150" s="2295"/>
      <c r="S150" s="2224"/>
      <c r="T150" s="2295"/>
      <c r="U150" s="2224"/>
      <c r="V150" s="2274">
        <f t="shared" si="57"/>
        <v>0</v>
      </c>
      <c r="W150" s="2214">
        <f t="shared" si="58"/>
        <v>0</v>
      </c>
      <c r="X150" s="2273">
        <f t="shared" si="59"/>
        <v>0</v>
      </c>
      <c r="Y150" s="2209">
        <f t="shared" si="60"/>
        <v>0</v>
      </c>
      <c r="Z150" s="2373">
        <f t="shared" si="61"/>
        <v>0</v>
      </c>
      <c r="AA150" s="842">
        <f t="shared" si="62"/>
        <v>0</v>
      </c>
      <c r="AB150" s="2327" t="s">
        <v>113</v>
      </c>
      <c r="AC150" s="2312"/>
      <c r="AD150" s="2208"/>
      <c r="AE150" s="2312"/>
      <c r="AF150" s="2208"/>
      <c r="AG150" s="2312"/>
      <c r="AH150" s="2208"/>
      <c r="AI150" s="2274">
        <f t="shared" si="72"/>
        <v>0</v>
      </c>
      <c r="AJ150" s="2214">
        <f t="shared" si="73"/>
        <v>0</v>
      </c>
      <c r="AK150" s="2273">
        <f t="shared" si="74"/>
        <v>0</v>
      </c>
      <c r="AL150" s="2209">
        <f t="shared" si="75"/>
        <v>0</v>
      </c>
      <c r="AM150" s="110"/>
      <c r="AN150" s="127"/>
      <c r="AO150" s="127"/>
      <c r="AP150" s="127"/>
      <c r="AQ150" s="127"/>
      <c r="AR150" s="122"/>
    </row>
    <row r="151" spans="2:47" ht="15" customHeight="1" thickBot="1">
      <c r="B151" s="1977" t="s">
        <v>9</v>
      </c>
      <c r="C151" s="306" t="s">
        <v>643</v>
      </c>
      <c r="D151" s="294">
        <v>40</v>
      </c>
      <c r="E151" s="230" t="s">
        <v>52</v>
      </c>
      <c r="F151" s="1940">
        <v>1.1000000000000001</v>
      </c>
      <c r="G151" s="1941">
        <v>1.1000000000000001</v>
      </c>
      <c r="H151" s="1438" t="s">
        <v>199</v>
      </c>
      <c r="I151" s="288">
        <v>1E-3</v>
      </c>
      <c r="J151" s="1439">
        <v>1E-3</v>
      </c>
      <c r="K151" s="309" t="s">
        <v>52</v>
      </c>
      <c r="L151" s="1942">
        <v>0.2</v>
      </c>
      <c r="M151" s="1956">
        <v>0.2</v>
      </c>
      <c r="N151" s="110"/>
      <c r="O151" s="153" t="s">
        <v>52</v>
      </c>
      <c r="P151" s="2295">
        <f>F135+I137+L132+L142</f>
        <v>1.85</v>
      </c>
      <c r="Q151" s="2224">
        <f>G135+J137+M132+M142</f>
        <v>1.85</v>
      </c>
      <c r="R151" s="2295">
        <f>F151+L151</f>
        <v>1.3</v>
      </c>
      <c r="S151" s="2224">
        <f>G151+M151</f>
        <v>1.3</v>
      </c>
      <c r="T151" s="2295">
        <f>I164</f>
        <v>1</v>
      </c>
      <c r="U151" s="2224">
        <f>J164</f>
        <v>1</v>
      </c>
      <c r="V151" s="2274">
        <f t="shared" si="57"/>
        <v>3.1500000000000004</v>
      </c>
      <c r="W151" s="2214">
        <f t="shared" si="58"/>
        <v>3.1500000000000004</v>
      </c>
      <c r="X151" s="2273">
        <f t="shared" si="59"/>
        <v>2.2999999999999998</v>
      </c>
      <c r="Y151" s="2209">
        <f t="shared" si="60"/>
        <v>2.2999999999999998</v>
      </c>
      <c r="Z151" s="2373">
        <f t="shared" si="61"/>
        <v>4.1500000000000004</v>
      </c>
      <c r="AA151" s="842">
        <f t="shared" si="62"/>
        <v>4.1500000000000004</v>
      </c>
      <c r="AB151" s="2327" t="s">
        <v>354</v>
      </c>
      <c r="AC151" s="2312"/>
      <c r="AD151" s="2226"/>
      <c r="AE151" s="2312"/>
      <c r="AF151" s="2226"/>
      <c r="AG151" s="2312"/>
      <c r="AH151" s="2226"/>
      <c r="AI151" s="2343">
        <f t="shared" si="72"/>
        <v>0</v>
      </c>
      <c r="AJ151" s="2354">
        <f t="shared" si="73"/>
        <v>0</v>
      </c>
      <c r="AK151" s="2312">
        <f t="shared" si="74"/>
        <v>0</v>
      </c>
      <c r="AL151" s="2208">
        <f t="shared" si="75"/>
        <v>0</v>
      </c>
      <c r="AM151" s="110"/>
      <c r="AN151" s="127"/>
      <c r="AO151" s="127"/>
      <c r="AP151" s="127"/>
      <c r="AQ151" s="127"/>
      <c r="AR151" s="122"/>
    </row>
    <row r="152" spans="2:47" ht="17.25" customHeight="1" thickBot="1">
      <c r="B152" s="2485" t="s">
        <v>728</v>
      </c>
      <c r="C152" s="306" t="s">
        <v>732</v>
      </c>
      <c r="D152" s="316">
        <v>110</v>
      </c>
      <c r="E152" s="230" t="s">
        <v>199</v>
      </c>
      <c r="F152" s="287">
        <v>0.01</v>
      </c>
      <c r="G152" s="820">
        <v>0.01</v>
      </c>
      <c r="H152" s="1732" t="s">
        <v>311</v>
      </c>
      <c r="I152" s="146"/>
      <c r="J152" s="133"/>
      <c r="K152" s="1035" t="s">
        <v>383</v>
      </c>
      <c r="L152" s="146"/>
      <c r="M152" s="319"/>
      <c r="N152" s="110"/>
      <c r="O152" s="153" t="s">
        <v>132</v>
      </c>
      <c r="P152" s="2295"/>
      <c r="Q152" s="2224"/>
      <c r="R152" s="2295"/>
      <c r="S152" s="2224"/>
      <c r="T152" s="2295"/>
      <c r="U152" s="2224"/>
      <c r="V152" s="2274">
        <f t="shared" si="57"/>
        <v>0</v>
      </c>
      <c r="W152" s="2214">
        <f t="shared" si="58"/>
        <v>0</v>
      </c>
      <c r="X152" s="2273">
        <f t="shared" si="59"/>
        <v>0</v>
      </c>
      <c r="Y152" s="2209">
        <f t="shared" si="60"/>
        <v>0</v>
      </c>
      <c r="Z152" s="2373">
        <f t="shared" si="61"/>
        <v>0</v>
      </c>
      <c r="AA152" s="842">
        <f t="shared" si="62"/>
        <v>0</v>
      </c>
      <c r="AB152" s="2328" t="s">
        <v>687</v>
      </c>
      <c r="AC152" s="2329">
        <f t="shared" ref="AC152:AH152" si="78">SUM(AC150:AC151)</f>
        <v>0</v>
      </c>
      <c r="AD152" s="2330">
        <f t="shared" si="78"/>
        <v>0</v>
      </c>
      <c r="AE152" s="2329">
        <f t="shared" si="78"/>
        <v>0</v>
      </c>
      <c r="AF152" s="2330">
        <f t="shared" si="78"/>
        <v>0</v>
      </c>
      <c r="AG152" s="2329">
        <f t="shared" si="78"/>
        <v>0</v>
      </c>
      <c r="AH152" s="2330">
        <f t="shared" si="78"/>
        <v>0</v>
      </c>
      <c r="AI152" s="2331">
        <f t="shared" si="72"/>
        <v>0</v>
      </c>
      <c r="AJ152" s="2332">
        <f t="shared" si="73"/>
        <v>0</v>
      </c>
      <c r="AK152" s="2333">
        <f t="shared" si="74"/>
        <v>0</v>
      </c>
      <c r="AL152" s="2334">
        <f t="shared" si="75"/>
        <v>0</v>
      </c>
      <c r="AM152" s="110"/>
      <c r="AN152" s="127"/>
      <c r="AO152" s="127"/>
      <c r="AP152" s="127"/>
      <c r="AQ152" s="127"/>
      <c r="AR152" s="122"/>
    </row>
    <row r="153" spans="2:47" ht="17.25" customHeight="1" thickBot="1">
      <c r="B153" s="124"/>
      <c r="C153" s="1392"/>
      <c r="D153" s="123"/>
      <c r="E153" s="1767" t="s">
        <v>718</v>
      </c>
      <c r="F153" s="287">
        <v>187.5</v>
      </c>
      <c r="G153" s="1729"/>
      <c r="H153" s="1733" t="s">
        <v>110</v>
      </c>
      <c r="I153" s="1674" t="s">
        <v>111</v>
      </c>
      <c r="J153" s="1734" t="s">
        <v>112</v>
      </c>
      <c r="K153" s="1442" t="s">
        <v>110</v>
      </c>
      <c r="L153" s="1413" t="s">
        <v>111</v>
      </c>
      <c r="M153" s="1414" t="s">
        <v>112</v>
      </c>
      <c r="N153" s="110"/>
      <c r="O153" s="479" t="s">
        <v>207</v>
      </c>
      <c r="P153" s="2309">
        <f t="shared" ref="P153:U153" si="79">P154+P155+P156+P157</f>
        <v>0.1</v>
      </c>
      <c r="Q153" s="2225">
        <f t="shared" si="79"/>
        <v>0.1</v>
      </c>
      <c r="R153" s="2309">
        <f t="shared" si="79"/>
        <v>1.496</v>
      </c>
      <c r="S153" s="2225">
        <f t="shared" si="79"/>
        <v>1.496</v>
      </c>
      <c r="T153" s="2309">
        <f t="shared" si="79"/>
        <v>0</v>
      </c>
      <c r="U153" s="2225">
        <f t="shared" si="79"/>
        <v>0</v>
      </c>
      <c r="V153" s="2274">
        <f t="shared" si="57"/>
        <v>1.5960000000000001</v>
      </c>
      <c r="W153" s="2214">
        <f t="shared" si="58"/>
        <v>1.5960000000000001</v>
      </c>
      <c r="X153" s="2368">
        <f t="shared" si="59"/>
        <v>1.496</v>
      </c>
      <c r="Y153" s="2231">
        <f t="shared" si="60"/>
        <v>1.496</v>
      </c>
      <c r="Z153" s="2373">
        <f t="shared" si="61"/>
        <v>1.5960000000000001</v>
      </c>
      <c r="AA153" s="842">
        <f t="shared" si="62"/>
        <v>1.5960000000000001</v>
      </c>
      <c r="AB153" s="2327" t="s">
        <v>355</v>
      </c>
      <c r="AC153" s="2312"/>
      <c r="AD153" s="2226"/>
      <c r="AE153" s="2312">
        <f>I145+F154</f>
        <v>98.944999999999993</v>
      </c>
      <c r="AF153" s="2226">
        <f>J145+G154</f>
        <v>85.5</v>
      </c>
      <c r="AG153" s="2312"/>
      <c r="AH153" s="2226"/>
      <c r="AI153" s="2343">
        <f t="shared" si="72"/>
        <v>98.944999999999993</v>
      </c>
      <c r="AJ153" s="2354">
        <f t="shared" si="73"/>
        <v>85.5</v>
      </c>
      <c r="AK153" s="2312">
        <f t="shared" si="74"/>
        <v>98.944999999999993</v>
      </c>
      <c r="AL153" s="2208">
        <f t="shared" si="75"/>
        <v>85.5</v>
      </c>
      <c r="AM153" s="110"/>
      <c r="AN153" s="127"/>
      <c r="AO153" s="127"/>
      <c r="AP153" s="127"/>
      <c r="AQ153" s="127"/>
      <c r="AR153" s="122"/>
    </row>
    <row r="154" spans="2:47" ht="16.5" customHeight="1">
      <c r="B154" s="124"/>
      <c r="C154" s="1392"/>
      <c r="D154" s="123"/>
      <c r="E154" s="303" t="s">
        <v>91</v>
      </c>
      <c r="F154" s="304">
        <v>2.9449999999999998</v>
      </c>
      <c r="G154" s="818">
        <v>2.5</v>
      </c>
      <c r="H154" s="155" t="s">
        <v>189</v>
      </c>
      <c r="I154" s="154">
        <v>38.85</v>
      </c>
      <c r="J154" s="1588">
        <v>38.85</v>
      </c>
      <c r="K154" s="155" t="s">
        <v>92</v>
      </c>
      <c r="L154" s="154">
        <v>26.5</v>
      </c>
      <c r="M154" s="1415">
        <v>25</v>
      </c>
      <c r="N154" s="110"/>
      <c r="O154" s="480" t="s">
        <v>199</v>
      </c>
      <c r="P154" s="2295">
        <f>I136</f>
        <v>0.02</v>
      </c>
      <c r="Q154" s="2227">
        <f>J136</f>
        <v>0.02</v>
      </c>
      <c r="R154" s="2295">
        <f>F152+I151</f>
        <v>1.0999999999999999E-2</v>
      </c>
      <c r="S154" s="2227">
        <f>G152+J151</f>
        <v>1.0999999999999999E-2</v>
      </c>
      <c r="T154" s="2295"/>
      <c r="U154" s="2227"/>
      <c r="V154" s="2363"/>
      <c r="W154" s="2227"/>
      <c r="X154" s="2363"/>
      <c r="Y154" s="2227"/>
      <c r="Z154" s="2374"/>
      <c r="AA154" s="843"/>
      <c r="AB154" s="2327" t="s">
        <v>174</v>
      </c>
      <c r="AC154" s="2312"/>
      <c r="AD154" s="2226"/>
      <c r="AE154" s="2312"/>
      <c r="AF154" s="2226"/>
      <c r="AG154" s="2312"/>
      <c r="AH154" s="2226"/>
      <c r="AI154" s="2343">
        <f t="shared" si="72"/>
        <v>0</v>
      </c>
      <c r="AJ154" s="2354">
        <f t="shared" si="73"/>
        <v>0</v>
      </c>
      <c r="AK154" s="2312">
        <f t="shared" si="74"/>
        <v>0</v>
      </c>
      <c r="AL154" s="2208">
        <f t="shared" si="75"/>
        <v>0</v>
      </c>
      <c r="AM154" s="110"/>
      <c r="AN154" s="127"/>
      <c r="AO154" s="127"/>
      <c r="AP154" s="127"/>
      <c r="AQ154" s="127"/>
      <c r="AR154" s="150"/>
    </row>
    <row r="155" spans="2:47" ht="13.5" customHeight="1" thickBot="1">
      <c r="B155" s="124"/>
      <c r="C155" s="1392"/>
      <c r="D155" s="123"/>
      <c r="E155" s="2742" t="s">
        <v>632</v>
      </c>
      <c r="F155" s="1938"/>
      <c r="G155" s="2661">
        <v>1.1850000000000001</v>
      </c>
      <c r="H155" s="230" t="s">
        <v>86</v>
      </c>
      <c r="I155" s="287">
        <v>143.5</v>
      </c>
      <c r="J155" s="290">
        <v>143.5</v>
      </c>
      <c r="K155" s="230" t="s">
        <v>48</v>
      </c>
      <c r="L155" s="287">
        <v>7</v>
      </c>
      <c r="M155" s="1024">
        <v>7</v>
      </c>
      <c r="N155" s="110"/>
      <c r="O155" s="2089" t="s">
        <v>632</v>
      </c>
      <c r="P155" s="2295"/>
      <c r="Q155" s="2228"/>
      <c r="R155" s="2296">
        <f>G155</f>
        <v>1.1850000000000001</v>
      </c>
      <c r="S155" s="2228">
        <f>G155</f>
        <v>1.1850000000000001</v>
      </c>
      <c r="T155" s="2295"/>
      <c r="U155" s="2228"/>
      <c r="V155" s="2364"/>
      <c r="W155" s="2228"/>
      <c r="X155" s="2364"/>
      <c r="Y155" s="2228"/>
      <c r="Z155" s="241"/>
      <c r="AA155" s="127"/>
      <c r="AB155" s="2335" t="s">
        <v>69</v>
      </c>
      <c r="AC155" s="2336">
        <f t="shared" ref="AC155:AH155" si="80">SUM(AC153:AC154)</f>
        <v>0</v>
      </c>
      <c r="AD155" s="2337">
        <f t="shared" si="80"/>
        <v>0</v>
      </c>
      <c r="AE155" s="2336">
        <f t="shared" si="80"/>
        <v>98.944999999999993</v>
      </c>
      <c r="AF155" s="2337">
        <f t="shared" si="80"/>
        <v>85.5</v>
      </c>
      <c r="AG155" s="2336">
        <f t="shared" si="80"/>
        <v>0</v>
      </c>
      <c r="AH155" s="2337">
        <f t="shared" si="80"/>
        <v>0</v>
      </c>
      <c r="AI155" s="2338">
        <f t="shared" si="72"/>
        <v>98.944999999999993</v>
      </c>
      <c r="AJ155" s="2339">
        <f t="shared" si="73"/>
        <v>85.5</v>
      </c>
      <c r="AK155" s="2340">
        <f t="shared" si="74"/>
        <v>98.944999999999993</v>
      </c>
      <c r="AL155" s="2341">
        <f t="shared" si="75"/>
        <v>85.5</v>
      </c>
      <c r="AM155" s="110"/>
      <c r="AN155" s="127"/>
      <c r="AO155" s="127"/>
      <c r="AP155" s="127"/>
      <c r="AQ155" s="127"/>
      <c r="AR155" s="127"/>
    </row>
    <row r="156" spans="2:47" ht="16.5" customHeight="1" thickBot="1">
      <c r="B156" s="124"/>
      <c r="C156" s="1392"/>
      <c r="D156" s="123"/>
      <c r="E156" s="1751" t="s">
        <v>732</v>
      </c>
      <c r="F156" s="146"/>
      <c r="G156" s="133"/>
      <c r="H156" s="303" t="s">
        <v>87</v>
      </c>
      <c r="I156" s="1004">
        <v>5</v>
      </c>
      <c r="J156" s="1705">
        <v>5</v>
      </c>
      <c r="K156" s="230" t="s">
        <v>86</v>
      </c>
      <c r="L156" s="287">
        <v>190</v>
      </c>
      <c r="M156" s="1024">
        <v>190</v>
      </c>
      <c r="N156" s="110"/>
      <c r="O156" s="488" t="s">
        <v>364</v>
      </c>
      <c r="P156" s="2359"/>
      <c r="Q156" s="2229"/>
      <c r="R156" s="2359"/>
      <c r="S156" s="2229"/>
      <c r="T156" s="2359"/>
      <c r="U156" s="2229"/>
      <c r="V156" s="2366"/>
      <c r="W156" s="2229"/>
      <c r="X156" s="2366"/>
      <c r="Y156" s="2229"/>
      <c r="Z156" s="241"/>
      <c r="AA156" s="127"/>
      <c r="AB156" s="2342" t="s">
        <v>189</v>
      </c>
      <c r="AC156" s="2312"/>
      <c r="AD156" s="2226"/>
      <c r="AE156" s="2312">
        <f>I154</f>
        <v>38.85</v>
      </c>
      <c r="AF156" s="2226">
        <f>J154</f>
        <v>38.85</v>
      </c>
      <c r="AG156" s="2312"/>
      <c r="AH156" s="2226"/>
      <c r="AI156" s="2343">
        <f t="shared" si="72"/>
        <v>38.85</v>
      </c>
      <c r="AJ156" s="2354">
        <f t="shared" si="73"/>
        <v>38.85</v>
      </c>
      <c r="AK156" s="2312">
        <f t="shared" si="74"/>
        <v>38.85</v>
      </c>
      <c r="AL156" s="2208">
        <f t="shared" si="75"/>
        <v>38.85</v>
      </c>
      <c r="AM156" s="110"/>
      <c r="AN156" s="127"/>
      <c r="AO156" s="127"/>
      <c r="AP156" s="127"/>
      <c r="AQ156" s="127"/>
      <c r="AR156" s="127"/>
    </row>
    <row r="157" spans="2:47" ht="12" customHeight="1" thickBot="1">
      <c r="B157" s="124"/>
      <c r="C157" s="1392"/>
      <c r="D157" s="123"/>
      <c r="E157" s="428" t="s">
        <v>110</v>
      </c>
      <c r="F157" s="192" t="s">
        <v>111</v>
      </c>
      <c r="G157" s="193" t="s">
        <v>112</v>
      </c>
      <c r="H157" s="931"/>
      <c r="I157" s="1640"/>
      <c r="J157" s="1632"/>
      <c r="K157" s="1806"/>
      <c r="L157" s="127"/>
      <c r="M157" s="123"/>
      <c r="N157" s="110"/>
      <c r="O157" s="2358" t="s">
        <v>156</v>
      </c>
      <c r="P157" s="2362">
        <f>L140</f>
        <v>0.08</v>
      </c>
      <c r="Q157" s="2360">
        <f>M140</f>
        <v>0.08</v>
      </c>
      <c r="R157" s="2362">
        <f>L150</f>
        <v>0.3</v>
      </c>
      <c r="S157" s="2360">
        <f>M150</f>
        <v>0.3</v>
      </c>
      <c r="T157" s="2362"/>
      <c r="U157" s="2360"/>
      <c r="V157" s="2365"/>
      <c r="W157" s="2360"/>
      <c r="X157" s="2365"/>
      <c r="Y157" s="2360"/>
      <c r="Z157" s="241"/>
      <c r="AA157" s="127"/>
      <c r="AB157" s="2342" t="s">
        <v>73</v>
      </c>
      <c r="AC157" s="2312"/>
      <c r="AD157" s="2226"/>
      <c r="AE157" s="2312"/>
      <c r="AF157" s="2226"/>
      <c r="AG157" s="2312"/>
      <c r="AH157" s="2226"/>
      <c r="AI157" s="2343">
        <f t="shared" si="72"/>
        <v>0</v>
      </c>
      <c r="AJ157" s="2354">
        <f t="shared" si="73"/>
        <v>0</v>
      </c>
      <c r="AK157" s="2312">
        <f t="shared" si="74"/>
        <v>0</v>
      </c>
      <c r="AL157" s="2208">
        <f t="shared" si="75"/>
        <v>0</v>
      </c>
      <c r="AM157" s="110"/>
      <c r="AN157" s="127"/>
      <c r="AO157" s="127"/>
      <c r="AP157" s="127"/>
      <c r="AQ157" s="127"/>
      <c r="AR157" s="127"/>
      <c r="AS157" s="11"/>
      <c r="AT157" s="11"/>
      <c r="AU157" s="11"/>
    </row>
    <row r="158" spans="2:47" ht="15" customHeight="1" thickBot="1">
      <c r="B158" s="1385"/>
      <c r="C158" s="1389"/>
      <c r="D158" s="1431"/>
      <c r="E158" s="1468" t="s">
        <v>305</v>
      </c>
      <c r="F158" s="1636">
        <v>124.85</v>
      </c>
      <c r="G158" s="1469">
        <v>110</v>
      </c>
      <c r="H158" s="1385"/>
      <c r="I158" s="1430"/>
      <c r="J158" s="1431"/>
      <c r="K158" s="1385"/>
      <c r="L158" s="1430"/>
      <c r="M158" s="1431"/>
      <c r="N158" s="110"/>
      <c r="O158" s="295" t="s">
        <v>108</v>
      </c>
      <c r="P158" s="279"/>
      <c r="Q158" s="2361"/>
      <c r="R158" s="279"/>
      <c r="S158" s="2361"/>
      <c r="T158" s="279">
        <f>I163</f>
        <v>4.7</v>
      </c>
      <c r="U158" s="2214">
        <f>J163</f>
        <v>4.7</v>
      </c>
      <c r="V158" s="2275"/>
      <c r="W158" s="2361"/>
      <c r="X158" s="2275"/>
      <c r="Y158" s="2361"/>
      <c r="Z158" s="241"/>
      <c r="AA158" s="127"/>
      <c r="AB158" s="2342" t="s">
        <v>75</v>
      </c>
      <c r="AC158" s="2343"/>
      <c r="AD158" s="2344"/>
      <c r="AE158" s="2343"/>
      <c r="AF158" s="2344"/>
      <c r="AG158" s="2343"/>
      <c r="AH158" s="2344"/>
      <c r="AI158" s="2343">
        <f t="shared" si="72"/>
        <v>0</v>
      </c>
      <c r="AJ158" s="2354">
        <f t="shared" si="73"/>
        <v>0</v>
      </c>
      <c r="AK158" s="2312">
        <f t="shared" si="74"/>
        <v>0</v>
      </c>
      <c r="AL158" s="2208">
        <f t="shared" si="75"/>
        <v>0</v>
      </c>
      <c r="AM158" s="110"/>
      <c r="AN158" s="127"/>
      <c r="AO158" s="127"/>
      <c r="AP158" s="127"/>
      <c r="AQ158" s="127"/>
      <c r="AR158" s="127"/>
      <c r="AS158" s="11"/>
      <c r="AT158" s="11"/>
      <c r="AU158" s="11"/>
    </row>
    <row r="159" spans="2:47" ht="11.25" customHeight="1" thickBot="1">
      <c r="B159" s="826"/>
      <c r="C159" s="411" t="s">
        <v>303</v>
      </c>
      <c r="D159" s="1406"/>
      <c r="E159" s="2096" t="s">
        <v>667</v>
      </c>
      <c r="F159" s="1712"/>
      <c r="G159" s="1036"/>
      <c r="H159" s="1036"/>
      <c r="I159" s="146"/>
      <c r="J159" s="133"/>
      <c r="K159" s="1595" t="s">
        <v>414</v>
      </c>
      <c r="L159" s="1596"/>
      <c r="M159" s="133"/>
      <c r="N159" s="110"/>
      <c r="O159" s="127"/>
      <c r="Q159" s="649"/>
      <c r="S159" s="649"/>
      <c r="U159" s="2110"/>
      <c r="V159" s="2280"/>
      <c r="W159" s="2202"/>
      <c r="X159" s="2280"/>
      <c r="Y159" s="2202"/>
      <c r="Z159" s="241"/>
      <c r="AA159" s="127"/>
      <c r="AB159" s="2342" t="s">
        <v>76</v>
      </c>
      <c r="AC159" s="2312"/>
      <c r="AD159" s="2344"/>
      <c r="AE159" s="2312"/>
      <c r="AF159" s="2344"/>
      <c r="AG159" s="2312"/>
      <c r="AH159" s="2344"/>
      <c r="AI159" s="2343">
        <f t="shared" si="72"/>
        <v>0</v>
      </c>
      <c r="AJ159" s="2354">
        <f t="shared" si="73"/>
        <v>0</v>
      </c>
      <c r="AK159" s="2312">
        <f t="shared" si="74"/>
        <v>0</v>
      </c>
      <c r="AL159" s="2208">
        <f t="shared" si="75"/>
        <v>0</v>
      </c>
      <c r="AM159" s="110"/>
      <c r="AN159" s="127"/>
      <c r="AO159" s="127"/>
      <c r="AP159" s="127"/>
      <c r="AQ159" s="127"/>
      <c r="AR159" s="127"/>
      <c r="AS159" s="11"/>
      <c r="AT159" s="11"/>
      <c r="AU159" s="11"/>
    </row>
    <row r="160" spans="2:47" ht="12.75" customHeight="1" thickBot="1">
      <c r="B160" s="300" t="s">
        <v>456</v>
      </c>
      <c r="C160" s="312" t="s">
        <v>639</v>
      </c>
      <c r="D160" s="315">
        <v>200</v>
      </c>
      <c r="E160" s="1162" t="s">
        <v>110</v>
      </c>
      <c r="F160" s="1451" t="s">
        <v>111</v>
      </c>
      <c r="G160" s="1163" t="s">
        <v>112</v>
      </c>
      <c r="H160" s="1607" t="s">
        <v>110</v>
      </c>
      <c r="I160" s="1413" t="s">
        <v>111</v>
      </c>
      <c r="J160" s="1414" t="s">
        <v>112</v>
      </c>
      <c r="K160" s="1607" t="s">
        <v>110</v>
      </c>
      <c r="L160" s="1413" t="s">
        <v>111</v>
      </c>
      <c r="M160" s="1735" t="s">
        <v>112</v>
      </c>
      <c r="N160" s="110"/>
      <c r="O160" s="127"/>
      <c r="Q160" s="649"/>
      <c r="S160" s="649"/>
      <c r="U160" s="2110"/>
      <c r="V160" s="2280"/>
      <c r="W160" s="2202"/>
      <c r="X160" s="2280"/>
      <c r="Y160" s="2202"/>
      <c r="Z160" s="241"/>
      <c r="AA160" s="127"/>
      <c r="AB160" s="2342" t="s">
        <v>77</v>
      </c>
      <c r="AC160" s="2312"/>
      <c r="AD160" s="2220"/>
      <c r="AE160" s="2312"/>
      <c r="AF160" s="2220"/>
      <c r="AG160" s="2312"/>
      <c r="AH160" s="2220"/>
      <c r="AI160" s="2343">
        <f t="shared" si="72"/>
        <v>0</v>
      </c>
      <c r="AJ160" s="2354">
        <f t="shared" si="73"/>
        <v>0</v>
      </c>
      <c r="AK160" s="2312">
        <f t="shared" si="74"/>
        <v>0</v>
      </c>
      <c r="AL160" s="2208">
        <f t="shared" si="75"/>
        <v>0</v>
      </c>
      <c r="AM160" s="110"/>
      <c r="AN160" s="127"/>
      <c r="AO160" s="127"/>
      <c r="AP160" s="127"/>
      <c r="AQ160" s="127"/>
      <c r="AR160" s="127"/>
      <c r="AS160" s="11"/>
      <c r="AT160" s="11"/>
      <c r="AU160" s="11"/>
    </row>
    <row r="161" spans="2:47" ht="12.75" customHeight="1">
      <c r="B161" s="1978" t="s">
        <v>640</v>
      </c>
      <c r="C161" s="1984"/>
      <c r="D161" s="17"/>
      <c r="E161" s="155" t="s">
        <v>139</v>
      </c>
      <c r="F161" s="1669">
        <v>112.081</v>
      </c>
      <c r="G161" s="1736">
        <v>77</v>
      </c>
      <c r="H161" s="155" t="s">
        <v>646</v>
      </c>
      <c r="I161" s="1931" t="s">
        <v>645</v>
      </c>
      <c r="J161" s="1415">
        <v>1.4</v>
      </c>
      <c r="K161" s="155" t="s">
        <v>98</v>
      </c>
      <c r="L161" s="154">
        <v>1</v>
      </c>
      <c r="M161" s="1588">
        <v>1</v>
      </c>
      <c r="N161" s="110"/>
      <c r="O161" s="127"/>
      <c r="Q161" s="649"/>
      <c r="S161" s="649"/>
      <c r="U161" s="2110"/>
      <c r="V161" s="2280"/>
      <c r="W161" s="2202"/>
      <c r="X161" s="2280"/>
      <c r="Y161" s="2202"/>
      <c r="Z161" s="241"/>
      <c r="AA161" s="127"/>
      <c r="AB161" s="2342" t="s">
        <v>79</v>
      </c>
      <c r="AC161" s="2312"/>
      <c r="AD161" s="2221"/>
      <c r="AE161" s="2312"/>
      <c r="AF161" s="2220"/>
      <c r="AG161" s="2312"/>
      <c r="AH161" s="2220"/>
      <c r="AI161" s="2343">
        <f t="shared" si="72"/>
        <v>0</v>
      </c>
      <c r="AJ161" s="2354">
        <f t="shared" si="73"/>
        <v>0</v>
      </c>
      <c r="AK161" s="2312">
        <f t="shared" si="74"/>
        <v>0</v>
      </c>
      <c r="AL161" s="2208">
        <f t="shared" si="75"/>
        <v>0</v>
      </c>
      <c r="AM161" s="110"/>
      <c r="AN161" s="127"/>
      <c r="AO161" s="127"/>
      <c r="AP161" s="127"/>
      <c r="AQ161" s="127"/>
      <c r="AR161" s="127"/>
      <c r="AS161" s="11"/>
      <c r="AT161" s="11"/>
      <c r="AU161" s="11"/>
    </row>
    <row r="162" spans="2:47" ht="15" customHeight="1">
      <c r="B162" s="195" t="s">
        <v>783</v>
      </c>
      <c r="C162" s="326" t="s">
        <v>667</v>
      </c>
      <c r="D162" s="476">
        <v>100</v>
      </c>
      <c r="E162" s="230" t="s">
        <v>83</v>
      </c>
      <c r="F162" s="287">
        <v>17</v>
      </c>
      <c r="G162" s="1453">
        <v>17</v>
      </c>
      <c r="H162" s="306" t="s">
        <v>84</v>
      </c>
      <c r="I162" s="287">
        <v>5.31</v>
      </c>
      <c r="J162" s="1024">
        <v>5.31</v>
      </c>
      <c r="K162" s="303" t="s">
        <v>86</v>
      </c>
      <c r="L162" s="304">
        <v>50</v>
      </c>
      <c r="M162" s="311">
        <v>50</v>
      </c>
      <c r="N162" s="110"/>
      <c r="O162" s="127"/>
      <c r="Q162" s="2202"/>
      <c r="S162" s="649"/>
      <c r="U162" s="2202"/>
      <c r="V162" s="2280"/>
      <c r="W162" s="2202"/>
      <c r="X162" s="2280"/>
      <c r="Y162" s="2202"/>
      <c r="Z162" s="241"/>
      <c r="AA162" s="127"/>
      <c r="AB162" s="2342" t="s">
        <v>80</v>
      </c>
      <c r="AC162" s="2312"/>
      <c r="AD162" s="2226"/>
      <c r="AE162" s="2312"/>
      <c r="AF162" s="2226"/>
      <c r="AG162" s="2312"/>
      <c r="AH162" s="2226"/>
      <c r="AI162" s="2343">
        <f t="shared" si="72"/>
        <v>0</v>
      </c>
      <c r="AJ162" s="2354">
        <f t="shared" si="73"/>
        <v>0</v>
      </c>
      <c r="AK162" s="2312">
        <f t="shared" si="74"/>
        <v>0</v>
      </c>
      <c r="AL162" s="2208">
        <f t="shared" si="75"/>
        <v>0</v>
      </c>
      <c r="AM162" s="110"/>
      <c r="AN162" s="127"/>
      <c r="AO162" s="127"/>
      <c r="AP162" s="127"/>
      <c r="AQ162" s="127"/>
      <c r="AR162" s="127"/>
      <c r="AS162" s="11"/>
      <c r="AT162" s="11"/>
      <c r="AU162" s="11"/>
    </row>
    <row r="163" spans="2:47" ht="14.25" customHeight="1">
      <c r="B163" s="790" t="s">
        <v>9</v>
      </c>
      <c r="C163" s="2119" t="s">
        <v>10</v>
      </c>
      <c r="D163" s="2120">
        <v>40</v>
      </c>
      <c r="E163" s="230" t="s">
        <v>85</v>
      </c>
      <c r="F163" s="287">
        <v>19.05</v>
      </c>
      <c r="G163" s="1453">
        <v>19.05</v>
      </c>
      <c r="H163" s="326" t="s">
        <v>108</v>
      </c>
      <c r="I163" s="287">
        <v>4.7</v>
      </c>
      <c r="J163" s="1024">
        <v>4.7</v>
      </c>
      <c r="K163" s="231" t="s">
        <v>48</v>
      </c>
      <c r="L163" s="1589">
        <v>0.5</v>
      </c>
      <c r="M163" s="1156">
        <v>0.5</v>
      </c>
      <c r="N163" s="110"/>
      <c r="Q163" s="2230"/>
      <c r="S163" s="2230"/>
      <c r="U163" s="649"/>
      <c r="V163" s="2281"/>
      <c r="W163" s="861"/>
      <c r="X163" s="2280"/>
      <c r="Y163" s="2202"/>
      <c r="Z163" s="241"/>
      <c r="AA163" s="127"/>
      <c r="AB163" s="2342" t="s">
        <v>82</v>
      </c>
      <c r="AC163" s="2345"/>
      <c r="AD163" s="2346"/>
      <c r="AE163" s="2345"/>
      <c r="AF163" s="2346"/>
      <c r="AG163" s="2345"/>
      <c r="AH163" s="2346"/>
      <c r="AI163" s="2343">
        <f t="shared" si="72"/>
        <v>0</v>
      </c>
      <c r="AJ163" s="2354">
        <f t="shared" si="73"/>
        <v>0</v>
      </c>
      <c r="AK163" s="2312">
        <f t="shared" si="74"/>
        <v>0</v>
      </c>
      <c r="AL163" s="2208">
        <f t="shared" si="75"/>
        <v>0</v>
      </c>
      <c r="AM163" s="110"/>
      <c r="AN163" s="127"/>
      <c r="AO163" s="127"/>
      <c r="AP163" s="127"/>
      <c r="AQ163" s="127"/>
      <c r="AR163" s="127"/>
      <c r="AS163" s="11"/>
      <c r="AT163" s="11"/>
      <c r="AU163" s="11"/>
    </row>
    <row r="164" spans="2:47" ht="13.5" customHeight="1">
      <c r="B164" s="1641" t="s">
        <v>9</v>
      </c>
      <c r="C164" s="306" t="s">
        <v>361</v>
      </c>
      <c r="D164" s="2095">
        <v>16</v>
      </c>
      <c r="E164" s="303" t="s">
        <v>198</v>
      </c>
      <c r="F164" s="304">
        <v>0.76</v>
      </c>
      <c r="G164" s="1610">
        <v>0.58699999999999997</v>
      </c>
      <c r="H164" s="326" t="s">
        <v>52</v>
      </c>
      <c r="I164" s="1589">
        <v>1</v>
      </c>
      <c r="J164" s="1884">
        <v>1</v>
      </c>
      <c r="K164" s="303" t="s">
        <v>86</v>
      </c>
      <c r="L164" s="304">
        <v>152</v>
      </c>
      <c r="M164" s="311">
        <v>152</v>
      </c>
      <c r="N164" s="110"/>
      <c r="O164" s="127"/>
      <c r="Q164" s="649"/>
      <c r="S164" s="649"/>
      <c r="U164" s="649"/>
      <c r="V164" s="2280"/>
      <c r="W164" s="2202"/>
      <c r="X164" s="2280"/>
      <c r="Y164" s="2202"/>
      <c r="Z164" s="241"/>
      <c r="AA164" s="127"/>
      <c r="AB164" s="2352" t="s">
        <v>701</v>
      </c>
      <c r="AC164" s="2350">
        <f t="shared" ref="AC164:AH164" si="81">SUM(AC156:AC163)</f>
        <v>0</v>
      </c>
      <c r="AD164" s="2351">
        <f t="shared" si="81"/>
        <v>0</v>
      </c>
      <c r="AE164" s="2350">
        <f t="shared" si="81"/>
        <v>38.85</v>
      </c>
      <c r="AF164" s="2351">
        <f t="shared" si="81"/>
        <v>38.85</v>
      </c>
      <c r="AG164" s="2350">
        <f t="shared" si="81"/>
        <v>0</v>
      </c>
      <c r="AH164" s="2351">
        <f t="shared" si="81"/>
        <v>0</v>
      </c>
      <c r="AI164" s="2348">
        <f t="shared" si="72"/>
        <v>38.85</v>
      </c>
      <c r="AJ164" s="2349">
        <f t="shared" si="73"/>
        <v>38.85</v>
      </c>
      <c r="AK164" s="2350">
        <f t="shared" si="74"/>
        <v>38.85</v>
      </c>
      <c r="AL164" s="2351">
        <f t="shared" si="75"/>
        <v>38.85</v>
      </c>
      <c r="AM164" s="110"/>
      <c r="AN164" s="127"/>
      <c r="AO164" s="127"/>
      <c r="AP164" s="127"/>
      <c r="AQ164" s="127"/>
      <c r="AR164" s="127"/>
      <c r="AS164" s="11"/>
      <c r="AT164" s="11"/>
      <c r="AU164" s="11"/>
    </row>
    <row r="165" spans="2:47" ht="13.5" customHeight="1" thickBot="1">
      <c r="B165" s="1385"/>
      <c r="C165" s="1389"/>
      <c r="D165" s="1430"/>
      <c r="E165" s="292"/>
      <c r="F165" s="286"/>
      <c r="G165" s="2094"/>
      <c r="H165" s="1154" t="s">
        <v>95</v>
      </c>
      <c r="I165" s="1455">
        <v>4</v>
      </c>
      <c r="J165" s="1845">
        <v>4</v>
      </c>
      <c r="K165" s="1154" t="s">
        <v>415</v>
      </c>
      <c r="L165" s="1129">
        <v>33.75</v>
      </c>
      <c r="M165" s="1793">
        <v>30.5</v>
      </c>
      <c r="N165" s="110"/>
      <c r="O165" s="127"/>
      <c r="Q165" s="649"/>
      <c r="S165" s="649"/>
      <c r="U165" s="649"/>
      <c r="V165" s="2280"/>
      <c r="W165" s="2202"/>
      <c r="X165" s="2280"/>
      <c r="Y165" s="2202"/>
      <c r="Z165" s="241"/>
      <c r="AA165" s="127"/>
      <c r="AB165" s="127"/>
      <c r="AC165" s="127"/>
      <c r="AD165" s="127"/>
      <c r="AE165" s="127"/>
      <c r="AF165" s="110"/>
      <c r="AG165" s="110"/>
      <c r="AH165" s="110"/>
      <c r="AI165" s="110"/>
      <c r="AJ165" s="110"/>
      <c r="AK165" s="110"/>
      <c r="AL165" s="110"/>
      <c r="AM165" s="110"/>
      <c r="AN165" s="127"/>
      <c r="AO165" s="127"/>
      <c r="AP165" s="127"/>
      <c r="AQ165" s="127"/>
      <c r="AR165" s="127"/>
      <c r="AS165" s="11"/>
      <c r="AT165" s="11"/>
      <c r="AU165" s="11"/>
    </row>
    <row r="166" spans="2:47" ht="12.75" customHeight="1">
      <c r="B166" s="110"/>
      <c r="C166" s="1580"/>
      <c r="D166" s="110"/>
      <c r="E166" s="110"/>
      <c r="F166" s="110"/>
      <c r="G166" s="110"/>
      <c r="H166" s="122"/>
      <c r="I166" s="121"/>
      <c r="J166" s="166"/>
      <c r="K166" s="127"/>
      <c r="L166" s="127"/>
      <c r="M166" s="110"/>
      <c r="N166" s="110"/>
      <c r="O166" s="127"/>
      <c r="Q166" s="649"/>
      <c r="S166" s="2202"/>
      <c r="U166" s="2202"/>
      <c r="V166" s="2280"/>
      <c r="W166" s="2202"/>
      <c r="X166" s="2280"/>
      <c r="Y166" s="2202"/>
      <c r="Z166" s="241"/>
      <c r="AA166" s="127"/>
      <c r="AB166" s="127"/>
      <c r="AC166" s="127"/>
      <c r="AD166" s="127"/>
      <c r="AE166" s="127"/>
      <c r="AF166" s="110"/>
      <c r="AG166" s="110"/>
      <c r="AH166" s="110"/>
      <c r="AI166" s="110"/>
      <c r="AJ166" s="110"/>
      <c r="AK166" s="110"/>
      <c r="AL166" s="110"/>
      <c r="AM166" s="110"/>
      <c r="AN166" s="127"/>
      <c r="AO166" s="127"/>
      <c r="AP166" s="127"/>
      <c r="AQ166" s="127"/>
      <c r="AR166" s="127"/>
      <c r="AS166" s="11"/>
      <c r="AT166" s="11"/>
      <c r="AU166" s="11"/>
    </row>
    <row r="167" spans="2:47" ht="14.25" customHeight="1">
      <c r="B167" s="110"/>
      <c r="C167" s="1580"/>
      <c r="D167" s="110"/>
      <c r="E167" s="110"/>
      <c r="F167" s="110"/>
      <c r="G167" s="110"/>
      <c r="H167" s="122"/>
      <c r="I167" s="121"/>
      <c r="J167" s="166"/>
      <c r="K167" s="127"/>
      <c r="L167" s="127"/>
      <c r="M167" s="110"/>
      <c r="N167" s="110"/>
      <c r="O167" s="127"/>
      <c r="Q167" s="649"/>
      <c r="S167" s="2211"/>
      <c r="U167" s="2211"/>
      <c r="V167" s="2280"/>
      <c r="W167" s="2202"/>
      <c r="X167" s="2280"/>
      <c r="Y167" s="2202"/>
      <c r="Z167" s="241"/>
      <c r="AA167" s="127"/>
      <c r="AB167" s="127"/>
      <c r="AC167" s="2276"/>
      <c r="AD167" s="2202"/>
      <c r="AE167" s="2276"/>
      <c r="AF167" s="2202"/>
      <c r="AG167" s="2276"/>
      <c r="AH167" s="2202"/>
      <c r="AI167" s="2280"/>
      <c r="AJ167" s="2202"/>
      <c r="AK167" s="2280"/>
      <c r="AL167" s="2202"/>
      <c r="AM167" s="241"/>
      <c r="AN167" s="127"/>
      <c r="AO167" s="127"/>
      <c r="AP167" s="127"/>
      <c r="AQ167" s="127"/>
      <c r="AR167" s="127"/>
      <c r="AS167" s="11"/>
      <c r="AT167" s="11"/>
      <c r="AU167" s="11"/>
    </row>
    <row r="168" spans="2:47" ht="14.25" customHeight="1">
      <c r="B168" s="110"/>
      <c r="C168" s="1580"/>
      <c r="D168" s="110"/>
      <c r="E168" s="110"/>
      <c r="F168" s="110"/>
      <c r="G168" s="110"/>
      <c r="H168" s="122"/>
      <c r="I168" s="137"/>
      <c r="J168" s="325"/>
      <c r="K168" s="127"/>
      <c r="L168" s="127"/>
      <c r="M168" s="110"/>
      <c r="N168" s="110"/>
      <c r="O168" s="127"/>
      <c r="Q168" s="649"/>
      <c r="S168" s="649"/>
      <c r="U168" s="2202"/>
      <c r="V168" s="2280"/>
      <c r="W168" s="2202"/>
      <c r="X168" s="2280"/>
      <c r="Y168" s="2202"/>
      <c r="Z168" s="241"/>
      <c r="AA168" s="127"/>
      <c r="AB168" s="127"/>
      <c r="AC168" s="2276"/>
      <c r="AD168" s="2202"/>
      <c r="AE168" s="2276"/>
      <c r="AF168" s="2202"/>
      <c r="AG168" s="2276"/>
      <c r="AH168" s="2202"/>
      <c r="AI168" s="2280"/>
      <c r="AJ168" s="2202"/>
      <c r="AK168" s="2280"/>
      <c r="AL168" s="2202"/>
      <c r="AM168" s="241"/>
      <c r="AN168" s="127"/>
      <c r="AO168" s="127"/>
      <c r="AP168" s="127"/>
      <c r="AQ168" s="127"/>
      <c r="AR168" s="127"/>
      <c r="AS168" s="11"/>
      <c r="AT168" s="11"/>
      <c r="AU168" s="11"/>
    </row>
    <row r="169" spans="2:47" ht="15" customHeight="1">
      <c r="B169" s="110"/>
      <c r="C169" s="1580"/>
      <c r="D169" s="110"/>
      <c r="E169" s="1617"/>
      <c r="F169" s="110"/>
      <c r="G169" s="110"/>
      <c r="H169" s="122"/>
      <c r="I169" s="121"/>
      <c r="J169" s="166"/>
      <c r="K169" s="127"/>
      <c r="L169" s="127"/>
      <c r="M169" s="110"/>
      <c r="N169" s="110"/>
      <c r="Q169" s="2230"/>
      <c r="S169" s="2230"/>
      <c r="U169" s="2230"/>
      <c r="V169" s="2277"/>
      <c r="W169" s="2230"/>
      <c r="X169" s="2277"/>
      <c r="Y169" s="2230"/>
      <c r="Z169" s="2272"/>
      <c r="AC169" s="2276"/>
      <c r="AD169" s="2230"/>
      <c r="AE169" s="2276"/>
      <c r="AF169" s="2230"/>
      <c r="AG169" s="2276"/>
      <c r="AH169" s="2230"/>
      <c r="AI169" s="2277"/>
      <c r="AJ169" s="2230"/>
      <c r="AK169" s="2277"/>
      <c r="AL169" s="2230"/>
      <c r="AM169" s="2272"/>
      <c r="AO169" s="127"/>
      <c r="AP169" s="127"/>
      <c r="AQ169" s="127"/>
      <c r="AR169" s="127"/>
      <c r="AS169" s="11"/>
      <c r="AT169" s="11"/>
      <c r="AU169" s="11"/>
    </row>
    <row r="170" spans="2:47" ht="15" customHeight="1">
      <c r="B170" s="110"/>
      <c r="C170" s="158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Q170" s="2230"/>
      <c r="S170" s="2230"/>
      <c r="U170" s="2230"/>
      <c r="V170" s="2277"/>
      <c r="W170" s="2230"/>
      <c r="X170" s="2277"/>
      <c r="Y170" s="2230"/>
      <c r="Z170" s="2272"/>
      <c r="AC170" s="2276"/>
      <c r="AD170" s="2230"/>
      <c r="AE170" s="2276"/>
      <c r="AF170" s="2230"/>
      <c r="AG170" s="2276"/>
      <c r="AH170" s="2230"/>
      <c r="AI170" s="2277"/>
      <c r="AJ170" s="2230"/>
      <c r="AK170" s="2277"/>
      <c r="AL170" s="2230"/>
      <c r="AM170" s="2272"/>
      <c r="AP170" s="127"/>
      <c r="AQ170" s="127"/>
      <c r="AR170" s="127"/>
      <c r="AS170" s="11"/>
      <c r="AT170" s="11"/>
      <c r="AU170" s="11"/>
    </row>
    <row r="171" spans="2:47" ht="15" customHeight="1">
      <c r="B171" s="110"/>
      <c r="C171" s="158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Q171" s="2230"/>
      <c r="S171" s="2230"/>
      <c r="U171" s="2230"/>
      <c r="V171" s="2277"/>
      <c r="W171" s="2230"/>
      <c r="X171" s="2277"/>
      <c r="Y171" s="2230"/>
      <c r="Z171" s="2272"/>
      <c r="AC171" s="2276"/>
      <c r="AD171" s="2230"/>
      <c r="AE171" s="2276"/>
      <c r="AF171" s="2230"/>
      <c r="AG171" s="2276"/>
      <c r="AH171" s="2230"/>
      <c r="AI171" s="2277"/>
      <c r="AJ171" s="2230"/>
      <c r="AK171" s="2277"/>
      <c r="AL171" s="2230"/>
      <c r="AM171" s="2272"/>
      <c r="AP171" s="127"/>
      <c r="AQ171" s="127"/>
      <c r="AR171" s="127"/>
      <c r="AS171" s="11"/>
      <c r="AT171" s="11"/>
      <c r="AU171" s="11"/>
    </row>
    <row r="172" spans="2:47" ht="18" customHeight="1">
      <c r="B172" s="110"/>
      <c r="C172" s="1580"/>
      <c r="D172" s="110"/>
      <c r="E172" s="1617"/>
      <c r="F172" s="110"/>
      <c r="G172" s="110"/>
      <c r="H172" s="1618"/>
      <c r="I172" s="110"/>
      <c r="J172" s="110"/>
      <c r="K172" s="110"/>
      <c r="L172" s="110"/>
      <c r="M172" s="110"/>
      <c r="N172" s="110"/>
      <c r="Q172" s="2230"/>
      <c r="S172" s="2230"/>
      <c r="U172" s="2230"/>
      <c r="V172" s="2277"/>
      <c r="W172" s="2230"/>
      <c r="X172" s="2277"/>
      <c r="Y172" s="2230"/>
      <c r="Z172" s="2272"/>
      <c r="AC172" s="2276"/>
      <c r="AD172" s="2230"/>
      <c r="AE172" s="2276"/>
      <c r="AF172" s="2230"/>
      <c r="AG172" s="2276"/>
      <c r="AH172" s="2230"/>
      <c r="AI172" s="2277"/>
      <c r="AJ172" s="2230"/>
      <c r="AK172" s="2277"/>
      <c r="AL172" s="2230"/>
      <c r="AM172" s="2272"/>
      <c r="AP172" s="127"/>
      <c r="AQ172" s="127"/>
      <c r="AR172" s="127"/>
    </row>
    <row r="173" spans="2:47" ht="14.25" customHeight="1">
      <c r="B173" s="110"/>
      <c r="C173" s="158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Q173" s="2230"/>
      <c r="S173" s="2230"/>
      <c r="U173" s="2230"/>
      <c r="V173" s="2277"/>
      <c r="W173" s="2230"/>
      <c r="X173" s="2277"/>
      <c r="Y173" s="2230"/>
      <c r="Z173" s="2272"/>
      <c r="AC173" s="2276"/>
      <c r="AD173" s="2230"/>
      <c r="AE173" s="2276"/>
      <c r="AF173" s="2230"/>
      <c r="AG173" s="2276"/>
      <c r="AH173" s="2230"/>
      <c r="AI173" s="2277"/>
      <c r="AJ173" s="2230"/>
      <c r="AK173" s="2277"/>
      <c r="AL173" s="2230"/>
      <c r="AM173" s="2272"/>
      <c r="AP173" s="127"/>
      <c r="AQ173" s="127"/>
      <c r="AR173" s="127"/>
    </row>
    <row r="174" spans="2:47" ht="15" customHeight="1">
      <c r="B174" s="110"/>
      <c r="C174" s="1580"/>
      <c r="D174" s="110"/>
      <c r="E174" s="1617"/>
      <c r="F174" s="110"/>
      <c r="G174" s="110"/>
      <c r="H174" s="110"/>
      <c r="I174" s="110"/>
      <c r="J174" s="110"/>
      <c r="K174" s="110"/>
      <c r="L174" s="110"/>
      <c r="M174" s="110"/>
      <c r="N174" s="110"/>
      <c r="Q174" s="2230"/>
      <c r="S174" s="2230"/>
      <c r="U174" s="2230"/>
      <c r="V174" s="2277"/>
      <c r="W174" s="2230"/>
      <c r="X174" s="2277"/>
      <c r="Y174" s="2230"/>
      <c r="Z174" s="2272"/>
      <c r="AC174" s="2276"/>
      <c r="AD174" s="2230"/>
      <c r="AE174" s="2276"/>
      <c r="AF174" s="2230"/>
      <c r="AG174" s="2276"/>
      <c r="AH174" s="2230"/>
      <c r="AI174" s="2277"/>
      <c r="AJ174" s="2230"/>
      <c r="AK174" s="2277"/>
      <c r="AL174" s="2230"/>
      <c r="AM174" s="2272"/>
      <c r="AP174" s="127"/>
      <c r="AQ174" s="127"/>
      <c r="AR174" s="127"/>
    </row>
    <row r="175" spans="2:47" ht="14.25" customHeight="1">
      <c r="B175" s="110"/>
      <c r="C175" s="158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Q175" s="2230"/>
      <c r="S175" s="2230"/>
      <c r="U175" s="2230"/>
      <c r="V175" s="2277"/>
      <c r="W175" s="2230"/>
      <c r="X175" s="2277"/>
      <c r="Y175" s="2230"/>
      <c r="Z175" s="2272"/>
      <c r="AC175" s="2276"/>
      <c r="AD175" s="2230"/>
      <c r="AE175" s="2276"/>
      <c r="AF175" s="2230"/>
      <c r="AG175" s="2276"/>
      <c r="AH175" s="2230"/>
      <c r="AI175" s="2277"/>
      <c r="AJ175" s="2230"/>
      <c r="AK175" s="2277"/>
      <c r="AL175" s="2230"/>
      <c r="AM175" s="2272"/>
      <c r="AP175" s="127"/>
      <c r="AQ175" s="127"/>
      <c r="AR175" s="127"/>
    </row>
    <row r="176" spans="2:47" ht="17.25" customHeight="1">
      <c r="B176" s="110"/>
      <c r="C176" s="158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Q176" s="2230"/>
      <c r="S176" s="2230"/>
      <c r="U176" s="2230"/>
      <c r="V176" s="2277"/>
      <c r="W176" s="2230"/>
      <c r="X176" s="2277"/>
      <c r="Y176" s="2230"/>
      <c r="Z176" s="2272"/>
      <c r="AC176" s="2276"/>
      <c r="AD176" s="2230"/>
      <c r="AE176" s="2276"/>
      <c r="AF176" s="2230"/>
      <c r="AG176" s="2276"/>
      <c r="AH176" s="2230"/>
      <c r="AI176" s="2277"/>
      <c r="AJ176" s="2230"/>
      <c r="AK176" s="2277"/>
      <c r="AL176" s="2230"/>
      <c r="AM176" s="2272"/>
      <c r="AP176" s="127"/>
      <c r="AQ176" s="127"/>
      <c r="AR176" s="127"/>
    </row>
    <row r="177" spans="2:44">
      <c r="B177" s="110"/>
      <c r="C177" s="1511" t="s">
        <v>300</v>
      </c>
      <c r="D177" s="110"/>
      <c r="E177" s="110"/>
      <c r="F177" s="110"/>
      <c r="G177" s="110"/>
      <c r="H177" s="110"/>
      <c r="I177" s="110"/>
      <c r="J177" s="110"/>
      <c r="K177" s="110"/>
      <c r="L177" s="1407"/>
      <c r="M177" s="110"/>
      <c r="N177" s="110"/>
      <c r="Q177" s="2230"/>
      <c r="S177" s="2230"/>
      <c r="U177" s="2230"/>
      <c r="V177" s="2277"/>
      <c r="W177" s="2230"/>
      <c r="X177" s="2277"/>
      <c r="Y177" s="2230"/>
      <c r="Z177" s="2272"/>
      <c r="AC177" s="2276"/>
      <c r="AD177" s="2230"/>
      <c r="AE177" s="2276"/>
      <c r="AF177" s="2230"/>
      <c r="AG177" s="2276"/>
      <c r="AH177" s="2230"/>
      <c r="AI177" s="2277"/>
      <c r="AJ177" s="2230"/>
      <c r="AK177" s="2277"/>
      <c r="AL177" s="2230"/>
      <c r="AM177" s="2272"/>
      <c r="AQ177" s="127"/>
      <c r="AR177" s="467"/>
    </row>
    <row r="178" spans="2:44" ht="12.75" customHeight="1">
      <c r="B178" s="110"/>
      <c r="C178" s="110"/>
      <c r="D178" s="1621" t="s">
        <v>324</v>
      </c>
      <c r="E178" s="110"/>
      <c r="F178" s="1622"/>
      <c r="G178" s="110"/>
      <c r="H178" s="110"/>
      <c r="I178" s="110"/>
      <c r="J178" s="110"/>
      <c r="K178" s="1623" t="s">
        <v>134</v>
      </c>
      <c r="L178" s="110"/>
      <c r="M178" s="110"/>
      <c r="N178" s="110"/>
      <c r="Q178" s="2230"/>
      <c r="S178" s="2230"/>
      <c r="U178" s="2230"/>
      <c r="V178" s="2277"/>
      <c r="W178" s="2230"/>
      <c r="X178" s="2277"/>
      <c r="Y178" s="2230"/>
      <c r="Z178" s="2272"/>
      <c r="AC178" s="2276"/>
      <c r="AD178" s="2230"/>
      <c r="AE178" s="2276"/>
      <c r="AF178" s="2230"/>
      <c r="AG178" s="2276"/>
      <c r="AH178" s="2230"/>
      <c r="AI178" s="2277"/>
      <c r="AJ178" s="2230"/>
      <c r="AK178" s="2277"/>
      <c r="AL178" s="2230"/>
      <c r="AM178" s="2272"/>
      <c r="AQ178" s="127"/>
      <c r="AR178" s="469"/>
    </row>
    <row r="179" spans="2:44" ht="15" customHeight="1">
      <c r="B179" s="1407" t="s">
        <v>474</v>
      </c>
      <c r="C179" s="1407"/>
      <c r="D179" s="1624"/>
      <c r="E179" s="110"/>
      <c r="F179" s="1625" t="s">
        <v>163</v>
      </c>
      <c r="G179" s="110"/>
      <c r="H179" s="110"/>
      <c r="I179" s="2561" t="s">
        <v>748</v>
      </c>
      <c r="J179" s="110"/>
      <c r="K179" s="1626"/>
      <c r="L179" s="110"/>
      <c r="M179" s="110"/>
      <c r="N179" s="110"/>
      <c r="O179" s="2561" t="s">
        <v>748</v>
      </c>
      <c r="S179" s="1625" t="s">
        <v>163</v>
      </c>
      <c r="AC179" s="2276"/>
      <c r="AD179" s="2230"/>
      <c r="AE179" s="2276"/>
      <c r="AF179" s="2230"/>
      <c r="AG179" s="2276"/>
      <c r="AH179" s="2230"/>
      <c r="AI179" s="2277"/>
      <c r="AJ179" s="2230"/>
      <c r="AK179" s="2277"/>
      <c r="AL179" s="2230"/>
      <c r="AM179" s="2272"/>
      <c r="AQ179" s="127"/>
      <c r="AR179" s="127"/>
    </row>
    <row r="180" spans="2:44" ht="15.75" customHeight="1" thickBot="1">
      <c r="B180" s="1407"/>
      <c r="C180" s="158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2303" t="s">
        <v>689</v>
      </c>
      <c r="R180" s="705" t="s">
        <v>690</v>
      </c>
      <c r="V180" t="s">
        <v>691</v>
      </c>
      <c r="AC180" s="2276"/>
      <c r="AD180" s="2230"/>
      <c r="AE180" s="2276"/>
      <c r="AF180" s="2230"/>
      <c r="AG180" s="2276"/>
      <c r="AH180" s="2230"/>
      <c r="AI180" s="2277"/>
      <c r="AJ180" s="2230"/>
      <c r="AK180" s="2277"/>
      <c r="AL180" s="2230"/>
      <c r="AM180" s="2272"/>
      <c r="AQ180" s="127"/>
      <c r="AR180" s="127"/>
    </row>
    <row r="181" spans="2:44" ht="15" customHeight="1" thickBot="1">
      <c r="B181" s="423" t="s">
        <v>2</v>
      </c>
      <c r="C181" s="424" t="s">
        <v>3</v>
      </c>
      <c r="D181" s="425" t="s">
        <v>4</v>
      </c>
      <c r="E181" s="825" t="s">
        <v>59</v>
      </c>
      <c r="F181" s="134"/>
      <c r="G181" s="134"/>
      <c r="H181" s="134"/>
      <c r="I181" s="134"/>
      <c r="J181" s="134"/>
      <c r="K181" s="134"/>
      <c r="L181" s="134"/>
      <c r="M181" s="282"/>
      <c r="N181" s="110"/>
      <c r="O181" s="2" t="s">
        <v>693</v>
      </c>
      <c r="Q181" s="2304"/>
      <c r="R181" s="2304"/>
      <c r="S181" s="211" t="s">
        <v>692</v>
      </c>
      <c r="T181" s="2304"/>
      <c r="U181" s="2304"/>
      <c r="V181" s="2304"/>
      <c r="Z181" s="327" t="s">
        <v>681</v>
      </c>
      <c r="AA181" s="2305"/>
      <c r="AM181" s="327" t="s">
        <v>681</v>
      </c>
      <c r="AN181" s="2264"/>
      <c r="AQ181" s="127"/>
      <c r="AR181" s="127"/>
    </row>
    <row r="182" spans="2:44" ht="15.75" customHeight="1" thickBot="1">
      <c r="B182" s="911" t="s">
        <v>370</v>
      </c>
      <c r="C182" s="134"/>
      <c r="D182" s="282"/>
      <c r="E182" s="1450" t="s">
        <v>365</v>
      </c>
      <c r="F182" s="1739"/>
      <c r="G182" s="146"/>
      <c r="H182" s="146"/>
      <c r="I182" s="146"/>
      <c r="J182" s="133"/>
      <c r="K182" s="1583" t="s">
        <v>96</v>
      </c>
      <c r="L182" s="146"/>
      <c r="M182" s="133"/>
      <c r="N182" s="110"/>
      <c r="O182" s="327" t="s">
        <v>708</v>
      </c>
      <c r="P182" s="2265" t="s">
        <v>682</v>
      </c>
      <c r="Q182" s="2266"/>
      <c r="R182" s="2265" t="s">
        <v>683</v>
      </c>
      <c r="S182" s="2266"/>
      <c r="T182" s="2265" t="s">
        <v>688</v>
      </c>
      <c r="U182" s="2266"/>
      <c r="V182" s="2265" t="s">
        <v>685</v>
      </c>
      <c r="W182" s="2266"/>
      <c r="X182" s="2265" t="s">
        <v>686</v>
      </c>
      <c r="Y182" s="2266"/>
      <c r="Z182" s="2267" t="s">
        <v>586</v>
      </c>
      <c r="AA182" s="76"/>
      <c r="AB182" s="2356" t="s">
        <v>110</v>
      </c>
      <c r="AC182" s="2355" t="s">
        <v>682</v>
      </c>
      <c r="AD182" s="2266"/>
      <c r="AE182" s="2265" t="s">
        <v>683</v>
      </c>
      <c r="AF182" s="2266"/>
      <c r="AG182" s="2265" t="s">
        <v>684</v>
      </c>
      <c r="AH182" s="2266"/>
      <c r="AI182" s="2265" t="s">
        <v>685</v>
      </c>
      <c r="AJ182" s="2266"/>
      <c r="AK182" s="2265" t="s">
        <v>686</v>
      </c>
      <c r="AL182" s="2266"/>
      <c r="AM182" s="2267" t="s">
        <v>586</v>
      </c>
      <c r="AN182" s="61"/>
      <c r="AQ182" s="127"/>
      <c r="AR182" s="127"/>
    </row>
    <row r="183" spans="2:44" ht="15.75" thickBot="1">
      <c r="B183" s="791"/>
      <c r="C183" s="411" t="s">
        <v>183</v>
      </c>
      <c r="D183" s="815"/>
      <c r="E183" s="428" t="s">
        <v>110</v>
      </c>
      <c r="F183" s="192" t="s">
        <v>111</v>
      </c>
      <c r="G183" s="1658" t="s">
        <v>112</v>
      </c>
      <c r="H183" s="452" t="s">
        <v>110</v>
      </c>
      <c r="I183" s="192" t="s">
        <v>111</v>
      </c>
      <c r="J183" s="193" t="s">
        <v>112</v>
      </c>
      <c r="K183" s="428" t="s">
        <v>110</v>
      </c>
      <c r="L183" s="192" t="s">
        <v>111</v>
      </c>
      <c r="M183" s="193" t="s">
        <v>112</v>
      </c>
      <c r="N183" s="110"/>
      <c r="O183" s="2299" t="s">
        <v>469</v>
      </c>
      <c r="P183" s="2300" t="s">
        <v>111</v>
      </c>
      <c r="Q183" s="2301" t="s">
        <v>112</v>
      </c>
      <c r="R183" s="2300" t="s">
        <v>111</v>
      </c>
      <c r="S183" s="2301" t="s">
        <v>112</v>
      </c>
      <c r="T183" s="2300" t="s">
        <v>111</v>
      </c>
      <c r="U183" s="2301" t="s">
        <v>112</v>
      </c>
      <c r="V183" s="2300" t="s">
        <v>111</v>
      </c>
      <c r="W183" s="2302" t="s">
        <v>112</v>
      </c>
      <c r="X183" s="2300" t="s">
        <v>111</v>
      </c>
      <c r="Y183" s="2301" t="s">
        <v>112</v>
      </c>
      <c r="Z183" s="2306" t="s">
        <v>111</v>
      </c>
      <c r="AA183" s="2307" t="s">
        <v>112</v>
      </c>
      <c r="AB183" s="91" t="s">
        <v>57</v>
      </c>
      <c r="AC183" s="2263" t="s">
        <v>111</v>
      </c>
      <c r="AD183" s="2268" t="s">
        <v>112</v>
      </c>
      <c r="AE183" s="2263" t="s">
        <v>111</v>
      </c>
      <c r="AF183" s="2268" t="s">
        <v>112</v>
      </c>
      <c r="AG183" s="2263" t="s">
        <v>111</v>
      </c>
      <c r="AH183" s="2268" t="s">
        <v>112</v>
      </c>
      <c r="AI183" s="2263" t="s">
        <v>111</v>
      </c>
      <c r="AJ183" s="2268" t="s">
        <v>112</v>
      </c>
      <c r="AK183" s="2263" t="s">
        <v>111</v>
      </c>
      <c r="AL183" s="2268" t="s">
        <v>112</v>
      </c>
      <c r="AM183" s="2269" t="s">
        <v>111</v>
      </c>
      <c r="AN183" s="2270" t="s">
        <v>112</v>
      </c>
      <c r="AQ183" s="127"/>
      <c r="AR183" s="127"/>
    </row>
    <row r="184" spans="2:44" ht="12.75" customHeight="1">
      <c r="B184" s="847" t="s">
        <v>784</v>
      </c>
      <c r="C184" s="326" t="s">
        <v>366</v>
      </c>
      <c r="D184" s="1740" t="s">
        <v>479</v>
      </c>
      <c r="E184" s="155" t="s">
        <v>97</v>
      </c>
      <c r="F184" s="154">
        <v>153.22</v>
      </c>
      <c r="G184" s="1716">
        <v>150</v>
      </c>
      <c r="H184" s="1008" t="s">
        <v>99</v>
      </c>
      <c r="I184" s="1638">
        <v>6.52</v>
      </c>
      <c r="J184" s="1639">
        <v>6.52</v>
      </c>
      <c r="K184" s="1468" t="s">
        <v>98</v>
      </c>
      <c r="L184" s="154">
        <v>1</v>
      </c>
      <c r="M184" s="1588">
        <v>1</v>
      </c>
      <c r="N184" s="110"/>
      <c r="O184" s="829" t="s">
        <v>153</v>
      </c>
      <c r="P184" s="2294"/>
      <c r="Q184" s="2213"/>
      <c r="R184" s="2294">
        <f>D201</f>
        <v>50</v>
      </c>
      <c r="S184" s="2213">
        <f>D201</f>
        <v>50</v>
      </c>
      <c r="T184" s="2294"/>
      <c r="U184" s="2213"/>
      <c r="V184" s="2274">
        <f t="shared" ref="V184:V214" si="82">P184+R184</f>
        <v>50</v>
      </c>
      <c r="W184" s="2214">
        <f t="shared" ref="W184:W214" si="83">Q184+S184</f>
        <v>50</v>
      </c>
      <c r="X184" s="2273">
        <f t="shared" ref="X184:X214" si="84">R184+T184</f>
        <v>50</v>
      </c>
      <c r="Y184" s="2209">
        <f t="shared" ref="Y184:Y214" si="85">S184+U184</f>
        <v>50</v>
      </c>
      <c r="Z184" s="2372">
        <f t="shared" ref="Z184:Z214" si="86">P184+R184+T184</f>
        <v>50</v>
      </c>
      <c r="AA184" s="844">
        <f t="shared" ref="AA184:AA214" si="87">Q184+S184+U184</f>
        <v>50</v>
      </c>
      <c r="AB184" s="221" t="s">
        <v>148</v>
      </c>
      <c r="AC184" s="2273"/>
      <c r="AD184" s="2244"/>
      <c r="AE184" s="2273"/>
      <c r="AF184" s="2241"/>
      <c r="AG184" s="2273"/>
      <c r="AH184" s="2242"/>
      <c r="AI184" s="2274">
        <f t="shared" ref="AI184:AI198" si="88">AC184+AE184</f>
        <v>0</v>
      </c>
      <c r="AJ184" s="2214">
        <f t="shared" ref="AJ184:AJ198" si="89">AD184+AF184</f>
        <v>0</v>
      </c>
      <c r="AK184" s="2271">
        <f t="shared" ref="AK184:AK198" si="90">AE184+AG184</f>
        <v>0</v>
      </c>
      <c r="AL184" s="2243">
        <f t="shared" ref="AL184:AL198" si="91">AF184+AH184</f>
        <v>0</v>
      </c>
      <c r="AM184" s="2286">
        <f t="shared" ref="AM184:AM199" si="92">AC184+AE184+AG184</f>
        <v>0</v>
      </c>
      <c r="AN184" s="841">
        <f t="shared" ref="AN184:AN199" si="93">AD184+AF184+AH184</f>
        <v>0</v>
      </c>
      <c r="AQ184" s="127"/>
      <c r="AR184" s="127"/>
    </row>
    <row r="185" spans="2:44" ht="15.75" customHeight="1">
      <c r="B185" s="716"/>
      <c r="C185" s="207" t="s">
        <v>215</v>
      </c>
      <c r="D185" s="1741"/>
      <c r="E185" s="230" t="s">
        <v>84</v>
      </c>
      <c r="F185" s="287">
        <v>13.04</v>
      </c>
      <c r="G185" s="236">
        <v>13.04</v>
      </c>
      <c r="H185" s="326" t="s">
        <v>367</v>
      </c>
      <c r="I185" s="289">
        <v>37</v>
      </c>
      <c r="J185" s="291">
        <v>37</v>
      </c>
      <c r="K185" s="231" t="s">
        <v>86</v>
      </c>
      <c r="L185" s="287">
        <v>66</v>
      </c>
      <c r="M185" s="290">
        <v>66</v>
      </c>
      <c r="N185" s="110"/>
      <c r="O185" s="829" t="s">
        <v>152</v>
      </c>
      <c r="P185" s="2295">
        <f>D188</f>
        <v>30</v>
      </c>
      <c r="Q185" s="2215">
        <f>D188</f>
        <v>30</v>
      </c>
      <c r="R185" s="2295">
        <f>D200</f>
        <v>70</v>
      </c>
      <c r="S185" s="2215">
        <f>D200</f>
        <v>70</v>
      </c>
      <c r="T185" s="2295"/>
      <c r="U185" s="2215"/>
      <c r="V185" s="2274">
        <f t="shared" si="82"/>
        <v>100</v>
      </c>
      <c r="W185" s="2214">
        <f t="shared" si="83"/>
        <v>100</v>
      </c>
      <c r="X185" s="2273">
        <f t="shared" si="84"/>
        <v>70</v>
      </c>
      <c r="Y185" s="2209">
        <f t="shared" si="85"/>
        <v>70</v>
      </c>
      <c r="Z185" s="2372">
        <f t="shared" si="86"/>
        <v>100</v>
      </c>
      <c r="AA185" s="844">
        <f t="shared" si="87"/>
        <v>100</v>
      </c>
      <c r="AB185" s="221" t="s">
        <v>60</v>
      </c>
      <c r="AC185" s="2273"/>
      <c r="AD185" s="2245"/>
      <c r="AE185" s="2273"/>
      <c r="AF185" s="2241"/>
      <c r="AG185" s="2273"/>
      <c r="AH185" s="2242"/>
      <c r="AI185" s="2274">
        <f t="shared" si="88"/>
        <v>0</v>
      </c>
      <c r="AJ185" s="2214">
        <f t="shared" si="89"/>
        <v>0</v>
      </c>
      <c r="AK185" s="2271">
        <f t="shared" si="90"/>
        <v>0</v>
      </c>
      <c r="AL185" s="2243">
        <f t="shared" si="91"/>
        <v>0</v>
      </c>
      <c r="AM185" s="2286">
        <f t="shared" si="92"/>
        <v>0</v>
      </c>
      <c r="AN185" s="841">
        <f t="shared" si="93"/>
        <v>0</v>
      </c>
      <c r="AQ185" s="127"/>
      <c r="AR185" s="127"/>
    </row>
    <row r="186" spans="2:44" ht="13.5" customHeight="1">
      <c r="B186" s="1581" t="s">
        <v>613</v>
      </c>
      <c r="C186" s="306" t="s">
        <v>96</v>
      </c>
      <c r="D186" s="989">
        <v>200</v>
      </c>
      <c r="E186" s="230" t="s">
        <v>94</v>
      </c>
      <c r="F186" s="1742">
        <v>13</v>
      </c>
      <c r="G186" s="1743">
        <v>13</v>
      </c>
      <c r="H186" s="1738"/>
      <c r="I186" s="1640"/>
      <c r="J186" s="1640"/>
      <c r="K186" s="1456" t="s">
        <v>48</v>
      </c>
      <c r="L186" s="1584">
        <v>7</v>
      </c>
      <c r="M186" s="1688">
        <v>7</v>
      </c>
      <c r="N186" s="1614"/>
      <c r="O186" s="94" t="s">
        <v>84</v>
      </c>
      <c r="P186" s="2295">
        <f>F185</f>
        <v>13.04</v>
      </c>
      <c r="Q186" s="2217">
        <f>G185</f>
        <v>13.04</v>
      </c>
      <c r="R186" s="2295"/>
      <c r="S186" s="2216"/>
      <c r="T186" s="2295"/>
      <c r="U186" s="2216"/>
      <c r="V186" s="2274">
        <f t="shared" si="82"/>
        <v>13.04</v>
      </c>
      <c r="W186" s="2214">
        <f t="shared" si="83"/>
        <v>13.04</v>
      </c>
      <c r="X186" s="2273">
        <f t="shared" si="84"/>
        <v>0</v>
      </c>
      <c r="Y186" s="2209">
        <f t="shared" si="85"/>
        <v>0</v>
      </c>
      <c r="Z186" s="2372">
        <f t="shared" si="86"/>
        <v>13.04</v>
      </c>
      <c r="AA186" s="844">
        <f t="shared" si="87"/>
        <v>13.04</v>
      </c>
      <c r="AB186" s="157" t="s">
        <v>62</v>
      </c>
      <c r="AC186" s="2273"/>
      <c r="AD186" s="2246"/>
      <c r="AE186" s="2273"/>
      <c r="AF186" s="2241"/>
      <c r="AG186" s="2273"/>
      <c r="AH186" s="2242"/>
      <c r="AI186" s="2274">
        <f t="shared" si="88"/>
        <v>0</v>
      </c>
      <c r="AJ186" s="2214">
        <f t="shared" si="89"/>
        <v>0</v>
      </c>
      <c r="AK186" s="2271">
        <f t="shared" si="90"/>
        <v>0</v>
      </c>
      <c r="AL186" s="2243">
        <f t="shared" si="91"/>
        <v>0</v>
      </c>
      <c r="AM186" s="2286">
        <f t="shared" si="92"/>
        <v>0</v>
      </c>
      <c r="AN186" s="841">
        <f t="shared" si="93"/>
        <v>0</v>
      </c>
      <c r="AQ186" s="127"/>
      <c r="AR186" s="127"/>
    </row>
    <row r="187" spans="2:44" ht="13.5" customHeight="1" thickBot="1">
      <c r="B187" s="940" t="s">
        <v>785</v>
      </c>
      <c r="C187" s="306" t="s">
        <v>290</v>
      </c>
      <c r="D187" s="316">
        <v>10</v>
      </c>
      <c r="E187" s="303" t="s">
        <v>164</v>
      </c>
      <c r="F187" s="1744" t="s">
        <v>480</v>
      </c>
      <c r="G187" s="1745">
        <v>6.52</v>
      </c>
      <c r="H187" s="1746"/>
      <c r="I187" s="110"/>
      <c r="J187" s="110"/>
      <c r="K187" s="231" t="s">
        <v>86</v>
      </c>
      <c r="L187" s="287">
        <v>150</v>
      </c>
      <c r="M187" s="290">
        <v>150</v>
      </c>
      <c r="N187" s="110"/>
      <c r="O187" s="95" t="s">
        <v>154</v>
      </c>
      <c r="P187" s="2296">
        <f t="shared" ref="P187:U187" si="94">AC225</f>
        <v>0</v>
      </c>
      <c r="Q187" s="2218">
        <f t="shared" si="94"/>
        <v>0</v>
      </c>
      <c r="R187" s="2296">
        <f t="shared" si="94"/>
        <v>20</v>
      </c>
      <c r="S187" s="2218">
        <f t="shared" si="94"/>
        <v>20</v>
      </c>
      <c r="T187" s="2296">
        <f t="shared" si="94"/>
        <v>10.8</v>
      </c>
      <c r="U187" s="2218">
        <f t="shared" si="94"/>
        <v>10.8</v>
      </c>
      <c r="V187" s="2274">
        <f t="shared" si="82"/>
        <v>20</v>
      </c>
      <c r="W187" s="2214">
        <f t="shared" si="83"/>
        <v>20</v>
      </c>
      <c r="X187" s="2273">
        <f t="shared" si="84"/>
        <v>30.8</v>
      </c>
      <c r="Y187" s="2209">
        <f t="shared" si="85"/>
        <v>30.8</v>
      </c>
      <c r="Z187" s="2372">
        <f t="shared" si="86"/>
        <v>30.8</v>
      </c>
      <c r="AA187" s="844">
        <f t="shared" si="87"/>
        <v>30.8</v>
      </c>
      <c r="AB187" s="157" t="s">
        <v>64</v>
      </c>
      <c r="AC187" s="2273"/>
      <c r="AD187" s="2247"/>
      <c r="AE187" s="2273"/>
      <c r="AF187" s="2241"/>
      <c r="AG187" s="2273"/>
      <c r="AH187" s="2242"/>
      <c r="AI187" s="2274">
        <f t="shared" si="88"/>
        <v>0</v>
      </c>
      <c r="AJ187" s="2214">
        <f t="shared" si="89"/>
        <v>0</v>
      </c>
      <c r="AK187" s="2271">
        <f t="shared" si="90"/>
        <v>0</v>
      </c>
      <c r="AL187" s="2243">
        <f t="shared" si="91"/>
        <v>0</v>
      </c>
      <c r="AM187" s="2286">
        <f t="shared" si="92"/>
        <v>0</v>
      </c>
      <c r="AN187" s="841">
        <f t="shared" si="93"/>
        <v>0</v>
      </c>
      <c r="AQ187" s="127"/>
      <c r="AR187" s="127"/>
    </row>
    <row r="188" spans="2:44" ht="13.5" customHeight="1" thickBot="1">
      <c r="B188" s="234" t="s">
        <v>9</v>
      </c>
      <c r="C188" s="306" t="s">
        <v>10</v>
      </c>
      <c r="D188" s="989">
        <v>30</v>
      </c>
      <c r="E188" s="230" t="s">
        <v>368</v>
      </c>
      <c r="F188" s="1747">
        <v>6.52</v>
      </c>
      <c r="G188" s="1411">
        <v>6.52</v>
      </c>
      <c r="H188" s="2482" t="s">
        <v>733</v>
      </c>
      <c r="I188" s="146"/>
      <c r="J188" s="133"/>
      <c r="K188" s="1585"/>
      <c r="L188" s="1586"/>
      <c r="M188" s="1464"/>
      <c r="N188" s="1615"/>
      <c r="O188" s="829" t="s">
        <v>115</v>
      </c>
      <c r="P188" s="2295"/>
      <c r="Q188" s="2213"/>
      <c r="R188" s="2295"/>
      <c r="S188" s="2213"/>
      <c r="T188" s="2295"/>
      <c r="U188" s="2213"/>
      <c r="V188" s="2274">
        <f t="shared" si="82"/>
        <v>0</v>
      </c>
      <c r="W188" s="2214">
        <f t="shared" si="83"/>
        <v>0</v>
      </c>
      <c r="X188" s="2273">
        <f t="shared" si="84"/>
        <v>0</v>
      </c>
      <c r="Y188" s="2209">
        <f t="shared" si="85"/>
        <v>0</v>
      </c>
      <c r="Z188" s="2372">
        <f t="shared" si="86"/>
        <v>0</v>
      </c>
      <c r="AA188" s="844">
        <f t="shared" si="87"/>
        <v>0</v>
      </c>
      <c r="AB188" s="158" t="s">
        <v>104</v>
      </c>
      <c r="AC188" s="2273"/>
      <c r="AD188" s="2246"/>
      <c r="AE188" s="2273"/>
      <c r="AF188" s="2254"/>
      <c r="AG188" s="2273"/>
      <c r="AH188" s="2242"/>
      <c r="AI188" s="2274">
        <f t="shared" si="88"/>
        <v>0</v>
      </c>
      <c r="AJ188" s="2214">
        <f t="shared" si="89"/>
        <v>0</v>
      </c>
      <c r="AK188" s="2271">
        <f t="shared" si="90"/>
        <v>0</v>
      </c>
      <c r="AL188" s="2243">
        <f t="shared" si="91"/>
        <v>0</v>
      </c>
      <c r="AM188" s="2286">
        <f t="shared" si="92"/>
        <v>0</v>
      </c>
      <c r="AN188" s="841">
        <f t="shared" si="93"/>
        <v>0</v>
      </c>
      <c r="AQ188" s="127"/>
      <c r="AR188" s="127"/>
    </row>
    <row r="189" spans="2:44" ht="13.5" customHeight="1" thickBot="1">
      <c r="B189" s="2485" t="s">
        <v>728</v>
      </c>
      <c r="C189" s="306" t="s">
        <v>733</v>
      </c>
      <c r="D189" s="316">
        <v>135</v>
      </c>
      <c r="E189" s="303" t="s">
        <v>350</v>
      </c>
      <c r="F189" s="1748">
        <v>6.52</v>
      </c>
      <c r="G189" s="1745">
        <v>6.52</v>
      </c>
      <c r="H189" s="428" t="s">
        <v>110</v>
      </c>
      <c r="I189" s="192" t="s">
        <v>111</v>
      </c>
      <c r="J189" s="193" t="s">
        <v>112</v>
      </c>
      <c r="K189" s="1462" t="s">
        <v>369</v>
      </c>
      <c r="L189" s="1430"/>
      <c r="M189" s="1431"/>
      <c r="N189" s="110"/>
      <c r="O189" s="553" t="s">
        <v>43</v>
      </c>
      <c r="P189" s="2295"/>
      <c r="Q189" s="2217"/>
      <c r="R189" s="2295">
        <f>F194+I195</f>
        <v>195.22</v>
      </c>
      <c r="S189" s="2213">
        <f>G194+J195</f>
        <v>146</v>
      </c>
      <c r="T189" s="2295"/>
      <c r="U189" s="2213"/>
      <c r="V189" s="2274">
        <f t="shared" si="82"/>
        <v>195.22</v>
      </c>
      <c r="W189" s="2214">
        <f t="shared" si="83"/>
        <v>146</v>
      </c>
      <c r="X189" s="2273">
        <f t="shared" si="84"/>
        <v>195.22</v>
      </c>
      <c r="Y189" s="2209">
        <f t="shared" si="85"/>
        <v>146</v>
      </c>
      <c r="Z189" s="2372">
        <f t="shared" si="86"/>
        <v>195.22</v>
      </c>
      <c r="AA189" s="844">
        <f t="shared" si="87"/>
        <v>146</v>
      </c>
      <c r="AB189" s="157" t="s">
        <v>150</v>
      </c>
      <c r="AC189" s="2273"/>
      <c r="AD189" s="2246"/>
      <c r="AE189" s="2273"/>
      <c r="AF189" s="2241"/>
      <c r="AG189" s="2273"/>
      <c r="AH189" s="2242"/>
      <c r="AI189" s="2274">
        <f t="shared" si="88"/>
        <v>0</v>
      </c>
      <c r="AJ189" s="2214">
        <f t="shared" si="89"/>
        <v>0</v>
      </c>
      <c r="AK189" s="2271">
        <f t="shared" si="90"/>
        <v>0</v>
      </c>
      <c r="AL189" s="2243">
        <f t="shared" si="91"/>
        <v>0</v>
      </c>
      <c r="AM189" s="2286">
        <f t="shared" si="92"/>
        <v>0</v>
      </c>
      <c r="AN189" s="841">
        <f t="shared" si="93"/>
        <v>0</v>
      </c>
      <c r="AO189" s="11"/>
      <c r="AQ189" s="127"/>
      <c r="AR189" s="127"/>
    </row>
    <row r="190" spans="2:44" ht="13.5" customHeight="1" thickBot="1">
      <c r="B190" s="124"/>
      <c r="C190" s="1392"/>
      <c r="D190" s="123"/>
      <c r="E190" s="931"/>
      <c r="F190" s="1640"/>
      <c r="G190" s="1640"/>
      <c r="H190" s="1468" t="s">
        <v>305</v>
      </c>
      <c r="I190" s="1421">
        <v>153.22499999999999</v>
      </c>
      <c r="J190" s="1469">
        <v>135</v>
      </c>
      <c r="K190" s="1733" t="s">
        <v>110</v>
      </c>
      <c r="L190" s="1674" t="s">
        <v>111</v>
      </c>
      <c r="M190" s="1675" t="s">
        <v>112</v>
      </c>
      <c r="N190" s="110"/>
      <c r="O190" s="98" t="s">
        <v>72</v>
      </c>
      <c r="P190" s="2295">
        <f t="shared" ref="P190:U190" si="95">AC199</f>
        <v>0</v>
      </c>
      <c r="Q190" s="2219">
        <f t="shared" si="95"/>
        <v>0</v>
      </c>
      <c r="R190" s="2295">
        <f t="shared" si="95"/>
        <v>131.30000000000001</v>
      </c>
      <c r="S190" s="2219">
        <f t="shared" si="95"/>
        <v>112.4</v>
      </c>
      <c r="T190" s="2295">
        <f t="shared" si="95"/>
        <v>64.97</v>
      </c>
      <c r="U190" s="2219">
        <f t="shared" si="95"/>
        <v>48.72</v>
      </c>
      <c r="V190" s="2274">
        <f t="shared" si="82"/>
        <v>131.30000000000001</v>
      </c>
      <c r="W190" s="2214">
        <f t="shared" si="83"/>
        <v>112.4</v>
      </c>
      <c r="X190" s="2273">
        <f t="shared" si="84"/>
        <v>196.27</v>
      </c>
      <c r="Y190" s="2209">
        <f t="shared" si="85"/>
        <v>161.12</v>
      </c>
      <c r="Z190" s="2372">
        <f t="shared" si="86"/>
        <v>196.27</v>
      </c>
      <c r="AA190" s="844">
        <f t="shared" si="87"/>
        <v>161.12</v>
      </c>
      <c r="AB190" s="157" t="s">
        <v>144</v>
      </c>
      <c r="AC190" s="2273"/>
      <c r="AD190" s="2246"/>
      <c r="AE190" s="2273"/>
      <c r="AF190" s="2241"/>
      <c r="AG190" s="2273"/>
      <c r="AH190" s="2242"/>
      <c r="AI190" s="2274">
        <f t="shared" si="88"/>
        <v>0</v>
      </c>
      <c r="AJ190" s="2214">
        <f t="shared" si="89"/>
        <v>0</v>
      </c>
      <c r="AK190" s="2271">
        <f t="shared" si="90"/>
        <v>0</v>
      </c>
      <c r="AL190" s="2243">
        <f t="shared" si="91"/>
        <v>0</v>
      </c>
      <c r="AM190" s="2286">
        <f t="shared" si="92"/>
        <v>0</v>
      </c>
      <c r="AN190" s="841">
        <f t="shared" si="93"/>
        <v>0</v>
      </c>
      <c r="AO190" s="11"/>
      <c r="AQ190" s="127"/>
      <c r="AR190" s="127"/>
    </row>
    <row r="191" spans="2:44" ht="12.75" customHeight="1" thickBot="1">
      <c r="B191" s="1385"/>
      <c r="C191" s="1389"/>
      <c r="D191" s="1431"/>
      <c r="E191" s="1385"/>
      <c r="F191" s="1430"/>
      <c r="G191" s="1430"/>
      <c r="H191" s="1665"/>
      <c r="I191" s="1508"/>
      <c r="J191" s="1560"/>
      <c r="K191" s="1749" t="s">
        <v>46</v>
      </c>
      <c r="L191" s="1750">
        <v>10</v>
      </c>
      <c r="M191" s="1644">
        <v>10</v>
      </c>
      <c r="N191" s="110"/>
      <c r="O191" s="829" t="s">
        <v>74</v>
      </c>
      <c r="P191" s="2297">
        <f>AC205</f>
        <v>153.22499999999999</v>
      </c>
      <c r="Q191" s="2217">
        <f>AD205</f>
        <v>135</v>
      </c>
      <c r="R191" s="2297">
        <f>AE205</f>
        <v>0</v>
      </c>
      <c r="S191" s="2213"/>
      <c r="T191" s="2297">
        <f>AG205</f>
        <v>0</v>
      </c>
      <c r="U191" s="2213"/>
      <c r="V191" s="2274">
        <f t="shared" si="82"/>
        <v>153.22499999999999</v>
      </c>
      <c r="W191" s="2214">
        <f t="shared" si="83"/>
        <v>135</v>
      </c>
      <c r="X191" s="2273">
        <f t="shared" si="84"/>
        <v>0</v>
      </c>
      <c r="Y191" s="2209">
        <f t="shared" si="85"/>
        <v>0</v>
      </c>
      <c r="Z191" s="2372">
        <f t="shared" si="86"/>
        <v>153.22499999999999</v>
      </c>
      <c r="AA191" s="844">
        <f t="shared" si="87"/>
        <v>135</v>
      </c>
      <c r="AB191" s="157" t="s">
        <v>147</v>
      </c>
      <c r="AC191" s="2273"/>
      <c r="AD191" s="2248"/>
      <c r="AE191" s="2273"/>
      <c r="AF191" s="2241"/>
      <c r="AG191" s="2273"/>
      <c r="AH191" s="2242"/>
      <c r="AI191" s="2274">
        <f t="shared" si="88"/>
        <v>0</v>
      </c>
      <c r="AJ191" s="2214">
        <f t="shared" si="89"/>
        <v>0</v>
      </c>
      <c r="AK191" s="2271">
        <f t="shared" si="90"/>
        <v>0</v>
      </c>
      <c r="AL191" s="2243">
        <f t="shared" si="91"/>
        <v>0</v>
      </c>
      <c r="AM191" s="2286">
        <f t="shared" si="92"/>
        <v>0</v>
      </c>
      <c r="AN191" s="841">
        <f t="shared" si="93"/>
        <v>0</v>
      </c>
      <c r="AQ191" s="127"/>
      <c r="AR191" s="127"/>
    </row>
    <row r="192" spans="2:44" ht="15" customHeight="1" thickBot="1">
      <c r="B192" s="826"/>
      <c r="C192" s="411" t="s">
        <v>141</v>
      </c>
      <c r="D192" s="282"/>
      <c r="E192" s="793" t="s">
        <v>142</v>
      </c>
      <c r="F192" s="146"/>
      <c r="G192" s="133"/>
      <c r="H192" s="1036" t="s">
        <v>317</v>
      </c>
      <c r="I192" s="1036"/>
      <c r="J192" s="1036"/>
      <c r="K192" s="2605" t="s">
        <v>790</v>
      </c>
      <c r="L192" s="2577"/>
      <c r="M192" s="2578"/>
      <c r="N192" s="110"/>
      <c r="O192" s="830" t="s">
        <v>114</v>
      </c>
      <c r="P192" s="2295"/>
      <c r="Q192" s="2220"/>
      <c r="R192" s="2295"/>
      <c r="S192" s="2220"/>
      <c r="T192" s="2295"/>
      <c r="U192" s="2220"/>
      <c r="V192" s="2274">
        <f t="shared" si="82"/>
        <v>0</v>
      </c>
      <c r="W192" s="2214">
        <f t="shared" si="83"/>
        <v>0</v>
      </c>
      <c r="X192" s="2273">
        <f t="shared" si="84"/>
        <v>0</v>
      </c>
      <c r="Y192" s="2209">
        <f t="shared" si="85"/>
        <v>0</v>
      </c>
      <c r="Z192" s="2372">
        <f t="shared" si="86"/>
        <v>0</v>
      </c>
      <c r="AA192" s="844">
        <f t="shared" si="87"/>
        <v>0</v>
      </c>
      <c r="AB192" s="157" t="s">
        <v>93</v>
      </c>
      <c r="AC192" s="2273"/>
      <c r="AD192" s="2248"/>
      <c r="AE192" s="2274">
        <f>F196+I197</f>
        <v>26.4</v>
      </c>
      <c r="AF192" s="2254">
        <f>G196+J197</f>
        <v>22</v>
      </c>
      <c r="AG192" s="2273"/>
      <c r="AH192" s="2242"/>
      <c r="AI192" s="2274">
        <f t="shared" si="88"/>
        <v>26.4</v>
      </c>
      <c r="AJ192" s="2214">
        <f t="shared" si="89"/>
        <v>22</v>
      </c>
      <c r="AK192" s="2271">
        <f t="shared" si="90"/>
        <v>26.4</v>
      </c>
      <c r="AL192" s="2243">
        <f t="shared" si="91"/>
        <v>22</v>
      </c>
      <c r="AM192" s="2286">
        <f t="shared" si="92"/>
        <v>26.4</v>
      </c>
      <c r="AN192" s="841">
        <f t="shared" si="93"/>
        <v>22</v>
      </c>
      <c r="AO192" s="125"/>
      <c r="AQ192" s="127"/>
      <c r="AR192" s="127"/>
    </row>
    <row r="193" spans="1:44" ht="15.75" customHeight="1" thickBot="1">
      <c r="B193" s="300" t="s">
        <v>789</v>
      </c>
      <c r="C193" s="326" t="s">
        <v>790</v>
      </c>
      <c r="D193" s="434">
        <v>60</v>
      </c>
      <c r="E193" s="794" t="s">
        <v>110</v>
      </c>
      <c r="F193" s="192" t="s">
        <v>111</v>
      </c>
      <c r="G193" s="193" t="s">
        <v>112</v>
      </c>
      <c r="H193" s="1429" t="s">
        <v>110</v>
      </c>
      <c r="I193" s="192" t="s">
        <v>111</v>
      </c>
      <c r="J193" s="193" t="s">
        <v>112</v>
      </c>
      <c r="K193" s="2606" t="s">
        <v>791</v>
      </c>
      <c r="L193" s="2580"/>
      <c r="M193" s="2581"/>
      <c r="N193" s="110"/>
      <c r="O193" s="94" t="s">
        <v>151</v>
      </c>
      <c r="P193" s="2295">
        <f>AC210</f>
        <v>0</v>
      </c>
      <c r="Q193" s="2213"/>
      <c r="R193" s="2295">
        <f>AE210</f>
        <v>0</v>
      </c>
      <c r="S193" s="2213"/>
      <c r="T193" s="2295">
        <f>AG210</f>
        <v>0</v>
      </c>
      <c r="U193" s="2213"/>
      <c r="V193" s="2274">
        <f t="shared" si="82"/>
        <v>0</v>
      </c>
      <c r="W193" s="2214">
        <f t="shared" si="83"/>
        <v>0</v>
      </c>
      <c r="X193" s="2273">
        <f t="shared" si="84"/>
        <v>0</v>
      </c>
      <c r="Y193" s="2209">
        <f t="shared" si="85"/>
        <v>0</v>
      </c>
      <c r="Z193" s="2372">
        <f t="shared" si="86"/>
        <v>0</v>
      </c>
      <c r="AA193" s="844">
        <f t="shared" si="87"/>
        <v>0</v>
      </c>
      <c r="AB193" s="157" t="s">
        <v>70</v>
      </c>
      <c r="AC193" s="2273"/>
      <c r="AD193" s="2246"/>
      <c r="AE193" s="2273">
        <f>F195+I196</f>
        <v>38.9</v>
      </c>
      <c r="AF193" s="2241">
        <f>G195+J196</f>
        <v>30.4</v>
      </c>
      <c r="AG193" s="2273">
        <f>F211</f>
        <v>64.97</v>
      </c>
      <c r="AH193" s="2242">
        <f>G211</f>
        <v>48.72</v>
      </c>
      <c r="AI193" s="2274">
        <f t="shared" si="88"/>
        <v>38.9</v>
      </c>
      <c r="AJ193" s="2214">
        <f t="shared" si="89"/>
        <v>30.4</v>
      </c>
      <c r="AK193" s="2271">
        <f t="shared" si="90"/>
        <v>103.87</v>
      </c>
      <c r="AL193" s="2243">
        <f t="shared" si="91"/>
        <v>79.12</v>
      </c>
      <c r="AM193" s="2286">
        <f t="shared" si="92"/>
        <v>103.87</v>
      </c>
      <c r="AN193" s="841">
        <f t="shared" si="93"/>
        <v>79.12</v>
      </c>
      <c r="AO193" s="122"/>
      <c r="AQ193" s="127"/>
      <c r="AR193" s="127"/>
    </row>
    <row r="194" spans="1:44" ht="13.5" customHeight="1" thickBot="1">
      <c r="B194" s="414"/>
      <c r="C194" s="207" t="s">
        <v>791</v>
      </c>
      <c r="D194" s="79"/>
      <c r="E194" s="155" t="s">
        <v>43</v>
      </c>
      <c r="F194" s="154">
        <v>66.75</v>
      </c>
      <c r="G194" s="1650">
        <v>50</v>
      </c>
      <c r="H194" s="1468" t="s">
        <v>174</v>
      </c>
      <c r="I194" s="1752">
        <v>96.39</v>
      </c>
      <c r="J194" s="1753">
        <v>70.099999999999994</v>
      </c>
      <c r="K194" s="2582" t="s">
        <v>110</v>
      </c>
      <c r="L194" s="2300" t="s">
        <v>111</v>
      </c>
      <c r="M194" s="2301" t="s">
        <v>112</v>
      </c>
      <c r="N194" s="110"/>
      <c r="O194" s="235" t="s">
        <v>293</v>
      </c>
      <c r="P194" s="2295">
        <f>AC216</f>
        <v>0</v>
      </c>
      <c r="Q194" s="2213"/>
      <c r="R194" s="2295">
        <f>AE216</f>
        <v>99.334999999999994</v>
      </c>
      <c r="S194" s="2213">
        <f>AF216</f>
        <v>72.599999999999994</v>
      </c>
      <c r="T194" s="2295">
        <f>AG216</f>
        <v>0</v>
      </c>
      <c r="U194" s="2213"/>
      <c r="V194" s="2274">
        <f t="shared" si="82"/>
        <v>99.334999999999994</v>
      </c>
      <c r="W194" s="2214">
        <f t="shared" si="83"/>
        <v>72.599999999999994</v>
      </c>
      <c r="X194" s="2273">
        <f t="shared" si="84"/>
        <v>99.334999999999994</v>
      </c>
      <c r="Y194" s="2209">
        <f t="shared" si="85"/>
        <v>72.599999999999994</v>
      </c>
      <c r="Z194" s="2372">
        <f t="shared" si="86"/>
        <v>99.334999999999994</v>
      </c>
      <c r="AA194" s="844">
        <f t="shared" si="87"/>
        <v>72.599999999999994</v>
      </c>
      <c r="AB194" s="157" t="s">
        <v>78</v>
      </c>
      <c r="AC194" s="2273"/>
      <c r="AD194" s="2249"/>
      <c r="AE194" s="2273"/>
      <c r="AF194" s="2241"/>
      <c r="AG194" s="2273"/>
      <c r="AH194" s="2242"/>
      <c r="AI194" s="2274">
        <f t="shared" si="88"/>
        <v>0</v>
      </c>
      <c r="AJ194" s="2214">
        <f t="shared" si="89"/>
        <v>0</v>
      </c>
      <c r="AK194" s="2271">
        <f t="shared" si="90"/>
        <v>0</v>
      </c>
      <c r="AL194" s="2243">
        <f t="shared" si="91"/>
        <v>0</v>
      </c>
      <c r="AM194" s="2286">
        <f t="shared" si="92"/>
        <v>0</v>
      </c>
      <c r="AN194" s="841">
        <f t="shared" si="93"/>
        <v>0</v>
      </c>
      <c r="AO194" s="122"/>
      <c r="AQ194" s="127"/>
      <c r="AR194" s="127"/>
    </row>
    <row r="195" spans="1:44" ht="15.75" thickBot="1">
      <c r="B195" s="1969" t="s">
        <v>786</v>
      </c>
      <c r="C195" s="306" t="s">
        <v>123</v>
      </c>
      <c r="D195" s="1690">
        <v>250</v>
      </c>
      <c r="E195" s="230" t="s">
        <v>70</v>
      </c>
      <c r="F195" s="287">
        <v>12.5</v>
      </c>
      <c r="G195" s="820">
        <v>10</v>
      </c>
      <c r="H195" s="230" t="s">
        <v>43</v>
      </c>
      <c r="I195" s="287">
        <v>128.47</v>
      </c>
      <c r="J195" s="290">
        <v>96</v>
      </c>
      <c r="K195" s="309" t="s">
        <v>792</v>
      </c>
      <c r="L195" s="1942">
        <v>66</v>
      </c>
      <c r="M195" s="2583">
        <v>60</v>
      </c>
      <c r="N195" s="110"/>
      <c r="O195" s="829" t="s">
        <v>321</v>
      </c>
      <c r="P195" s="2295">
        <f>AC213</f>
        <v>0</v>
      </c>
      <c r="Q195" s="2217"/>
      <c r="R195" s="2295">
        <f>AE213</f>
        <v>0</v>
      </c>
      <c r="S195" s="2217"/>
      <c r="T195" s="2295">
        <f>AG213</f>
        <v>0</v>
      </c>
      <c r="U195" s="2217"/>
      <c r="V195" s="2274">
        <f t="shared" si="82"/>
        <v>0</v>
      </c>
      <c r="W195" s="2214">
        <f t="shared" si="83"/>
        <v>0</v>
      </c>
      <c r="X195" s="2273">
        <f t="shared" si="84"/>
        <v>0</v>
      </c>
      <c r="Y195" s="2209">
        <f t="shared" si="85"/>
        <v>0</v>
      </c>
      <c r="Z195" s="2372">
        <f t="shared" si="86"/>
        <v>0</v>
      </c>
      <c r="AA195" s="844">
        <f t="shared" si="87"/>
        <v>0</v>
      </c>
      <c r="AB195" s="157" t="s">
        <v>149</v>
      </c>
      <c r="AC195" s="2273"/>
      <c r="AD195" s="2250"/>
      <c r="AE195" s="2273"/>
      <c r="AF195" s="2241"/>
      <c r="AG195" s="2273"/>
      <c r="AH195" s="2242"/>
      <c r="AI195" s="2274">
        <f t="shared" si="88"/>
        <v>0</v>
      </c>
      <c r="AJ195" s="2214">
        <f t="shared" si="89"/>
        <v>0</v>
      </c>
      <c r="AK195" s="2271">
        <f t="shared" si="90"/>
        <v>0</v>
      </c>
      <c r="AL195" s="2243">
        <f t="shared" si="91"/>
        <v>0</v>
      </c>
      <c r="AM195" s="2286">
        <f t="shared" si="92"/>
        <v>0</v>
      </c>
      <c r="AN195" s="841">
        <f t="shared" si="93"/>
        <v>0</v>
      </c>
      <c r="AO195" s="122"/>
      <c r="AP195" s="11"/>
      <c r="AQ195" s="127"/>
      <c r="AR195" s="127"/>
    </row>
    <row r="196" spans="1:44" ht="15" customHeight="1">
      <c r="B196" s="1971" t="s">
        <v>787</v>
      </c>
      <c r="C196" s="1565" t="s">
        <v>317</v>
      </c>
      <c r="D196" s="118" t="s">
        <v>607</v>
      </c>
      <c r="E196" s="230" t="s">
        <v>210</v>
      </c>
      <c r="F196" s="287">
        <v>12</v>
      </c>
      <c r="G196" s="820">
        <v>10</v>
      </c>
      <c r="H196" s="230" t="s">
        <v>70</v>
      </c>
      <c r="I196" s="287">
        <v>26.4</v>
      </c>
      <c r="J196" s="290">
        <v>20.399999999999999</v>
      </c>
      <c r="K196" s="1458" t="s">
        <v>841</v>
      </c>
      <c r="L196" s="1416"/>
      <c r="M196" s="1417"/>
      <c r="N196" s="110"/>
      <c r="O196" s="829" t="s">
        <v>139</v>
      </c>
      <c r="P196" s="2295"/>
      <c r="Q196" s="2217"/>
      <c r="R196" s="2295"/>
      <c r="S196" s="2213"/>
      <c r="T196" s="2295"/>
      <c r="U196" s="2213"/>
      <c r="V196" s="2274">
        <f t="shared" si="82"/>
        <v>0</v>
      </c>
      <c r="W196" s="2214">
        <f t="shared" si="83"/>
        <v>0</v>
      </c>
      <c r="X196" s="2273">
        <f t="shared" si="84"/>
        <v>0</v>
      </c>
      <c r="Y196" s="2209">
        <f t="shared" si="85"/>
        <v>0</v>
      </c>
      <c r="Z196" s="2372">
        <f t="shared" si="86"/>
        <v>0</v>
      </c>
      <c r="AA196" s="844">
        <f t="shared" si="87"/>
        <v>0</v>
      </c>
      <c r="AB196" s="157" t="s">
        <v>146</v>
      </c>
      <c r="AC196" s="2273"/>
      <c r="AD196" s="2250"/>
      <c r="AE196" s="2274"/>
      <c r="AF196" s="2255"/>
      <c r="AG196" s="2273"/>
      <c r="AH196" s="2242"/>
      <c r="AI196" s="2274">
        <f t="shared" si="88"/>
        <v>0</v>
      </c>
      <c r="AJ196" s="2214">
        <f t="shared" si="89"/>
        <v>0</v>
      </c>
      <c r="AK196" s="2271">
        <f t="shared" si="90"/>
        <v>0</v>
      </c>
      <c r="AL196" s="2243">
        <f t="shared" si="91"/>
        <v>0</v>
      </c>
      <c r="AM196" s="2286">
        <f t="shared" si="92"/>
        <v>0</v>
      </c>
      <c r="AN196" s="841">
        <f t="shared" si="93"/>
        <v>0</v>
      </c>
      <c r="AO196" s="127"/>
      <c r="AP196" s="127"/>
      <c r="AQ196" s="127"/>
      <c r="AR196" s="127"/>
    </row>
    <row r="197" spans="1:44" ht="12.75" customHeight="1" thickBot="1">
      <c r="B197" s="300" t="s">
        <v>456</v>
      </c>
      <c r="C197" s="326" t="s">
        <v>143</v>
      </c>
      <c r="D197" s="476">
        <v>200</v>
      </c>
      <c r="E197" s="230" t="s">
        <v>497</v>
      </c>
      <c r="F197" s="287">
        <v>20</v>
      </c>
      <c r="G197" s="290">
        <v>20</v>
      </c>
      <c r="H197" s="230" t="s">
        <v>198</v>
      </c>
      <c r="I197" s="1754">
        <v>14.4</v>
      </c>
      <c r="J197" s="1755">
        <v>12</v>
      </c>
      <c r="K197" s="1756" t="s">
        <v>840</v>
      </c>
      <c r="L197" s="1430"/>
      <c r="M197" s="1431"/>
      <c r="N197" s="110"/>
      <c r="O197" s="829" t="s">
        <v>65</v>
      </c>
      <c r="P197" s="2295"/>
      <c r="Q197" s="2213"/>
      <c r="R197" s="2295"/>
      <c r="S197" s="2213"/>
      <c r="T197" s="2295"/>
      <c r="U197" s="2213"/>
      <c r="V197" s="2274">
        <f t="shared" si="82"/>
        <v>0</v>
      </c>
      <c r="W197" s="2214">
        <f t="shared" si="83"/>
        <v>0</v>
      </c>
      <c r="X197" s="2273">
        <f t="shared" si="84"/>
        <v>0</v>
      </c>
      <c r="Y197" s="2209">
        <f t="shared" si="85"/>
        <v>0</v>
      </c>
      <c r="Z197" s="2372">
        <f t="shared" si="86"/>
        <v>0</v>
      </c>
      <c r="AA197" s="844">
        <f t="shared" si="87"/>
        <v>0</v>
      </c>
      <c r="AB197" s="157" t="s">
        <v>145</v>
      </c>
      <c r="AC197" s="2273"/>
      <c r="AD197" s="2249"/>
      <c r="AE197" s="2273">
        <f>L195</f>
        <v>66</v>
      </c>
      <c r="AF197" s="2255">
        <f>M195</f>
        <v>60</v>
      </c>
      <c r="AG197" s="2273"/>
      <c r="AH197" s="2242"/>
      <c r="AI197" s="2274">
        <f t="shared" si="88"/>
        <v>66</v>
      </c>
      <c r="AJ197" s="2214">
        <f t="shared" si="89"/>
        <v>60</v>
      </c>
      <c r="AK197" s="2271">
        <f t="shared" si="90"/>
        <v>66</v>
      </c>
      <c r="AL197" s="2243">
        <f t="shared" si="91"/>
        <v>60</v>
      </c>
      <c r="AM197" s="2286">
        <f t="shared" si="92"/>
        <v>66</v>
      </c>
      <c r="AN197" s="841">
        <f t="shared" si="93"/>
        <v>60</v>
      </c>
      <c r="AO197" s="127"/>
      <c r="AP197" s="243"/>
      <c r="AQ197" s="127"/>
      <c r="AR197" s="127"/>
    </row>
    <row r="198" spans="1:44" ht="15" customHeight="1" thickBot="1">
      <c r="B198" s="1972" t="s">
        <v>722</v>
      </c>
      <c r="C198" s="1029" t="s">
        <v>723</v>
      </c>
      <c r="D198" s="127"/>
      <c r="E198" s="303" t="s">
        <v>87</v>
      </c>
      <c r="F198" s="289">
        <v>5</v>
      </c>
      <c r="G198" s="820">
        <v>5</v>
      </c>
      <c r="H198" s="230" t="s">
        <v>95</v>
      </c>
      <c r="I198" s="317">
        <v>7.2</v>
      </c>
      <c r="J198" s="820">
        <v>7.2</v>
      </c>
      <c r="K198" s="452" t="s">
        <v>110</v>
      </c>
      <c r="L198" s="192" t="s">
        <v>111</v>
      </c>
      <c r="M198" s="193" t="s">
        <v>112</v>
      </c>
      <c r="N198" s="1616"/>
      <c r="O198" s="831" t="s">
        <v>58</v>
      </c>
      <c r="P198" s="2295">
        <f>AC228</f>
        <v>37</v>
      </c>
      <c r="Q198" s="2222">
        <f>AD228</f>
        <v>37</v>
      </c>
      <c r="R198" s="2295">
        <f>L200</f>
        <v>205</v>
      </c>
      <c r="S198" s="2222">
        <f>M200</f>
        <v>205</v>
      </c>
      <c r="T198" s="2295">
        <f>AG228</f>
        <v>72.72</v>
      </c>
      <c r="U198" s="2217">
        <f>AH228</f>
        <v>72.72</v>
      </c>
      <c r="V198" s="2274">
        <f t="shared" si="82"/>
        <v>242</v>
      </c>
      <c r="W198" s="2214">
        <f t="shared" si="83"/>
        <v>242</v>
      </c>
      <c r="X198" s="2273">
        <f t="shared" si="84"/>
        <v>277.72000000000003</v>
      </c>
      <c r="Y198" s="2209">
        <f t="shared" si="85"/>
        <v>277.72000000000003</v>
      </c>
      <c r="Z198" s="2372">
        <f t="shared" si="86"/>
        <v>314.72000000000003</v>
      </c>
      <c r="AA198" s="844">
        <f t="shared" si="87"/>
        <v>314.72000000000003</v>
      </c>
      <c r="AB198" s="160" t="s">
        <v>190</v>
      </c>
      <c r="AC198" s="2273"/>
      <c r="AD198" s="2245"/>
      <c r="AE198" s="2273"/>
      <c r="AF198" s="2241"/>
      <c r="AG198" s="2273"/>
      <c r="AH198" s="2242"/>
      <c r="AI198" s="2274">
        <f t="shared" si="88"/>
        <v>0</v>
      </c>
      <c r="AJ198" s="2214">
        <f t="shared" si="89"/>
        <v>0</v>
      </c>
      <c r="AK198" s="2271">
        <f t="shared" si="90"/>
        <v>0</v>
      </c>
      <c r="AL198" s="2243">
        <f t="shared" si="91"/>
        <v>0</v>
      </c>
      <c r="AM198" s="2286">
        <f t="shared" si="92"/>
        <v>0</v>
      </c>
      <c r="AN198" s="841">
        <f t="shared" si="93"/>
        <v>0</v>
      </c>
      <c r="AO198" s="127"/>
      <c r="AP198" s="156"/>
      <c r="AQ198" s="127"/>
      <c r="AR198" s="127"/>
    </row>
    <row r="199" spans="1:44" ht="15" customHeight="1">
      <c r="B199" s="1582" t="s">
        <v>615</v>
      </c>
      <c r="C199" s="1577" t="s">
        <v>616</v>
      </c>
      <c r="D199" s="316">
        <v>30</v>
      </c>
      <c r="E199" s="230" t="s">
        <v>52</v>
      </c>
      <c r="F199" s="1940">
        <v>1.1000000000000001</v>
      </c>
      <c r="G199" s="1941">
        <v>1.1000000000000001</v>
      </c>
      <c r="H199" s="1150" t="s">
        <v>632</v>
      </c>
      <c r="I199" s="287"/>
      <c r="J199" s="2090">
        <v>1.234</v>
      </c>
      <c r="K199" s="159" t="s">
        <v>398</v>
      </c>
      <c r="L199" s="162">
        <v>2.7</v>
      </c>
      <c r="M199" s="163">
        <v>2.7</v>
      </c>
      <c r="N199" s="110"/>
      <c r="O199" s="153" t="s">
        <v>159</v>
      </c>
      <c r="P199" s="2295"/>
      <c r="Q199" s="2213"/>
      <c r="R199" s="2295"/>
      <c r="S199" s="2213"/>
      <c r="T199" s="2295"/>
      <c r="U199" s="2213"/>
      <c r="V199" s="2274">
        <f t="shared" si="82"/>
        <v>0</v>
      </c>
      <c r="W199" s="2214">
        <f t="shared" si="83"/>
        <v>0</v>
      </c>
      <c r="X199" s="2273">
        <f t="shared" si="84"/>
        <v>0</v>
      </c>
      <c r="Y199" s="2209">
        <f t="shared" si="85"/>
        <v>0</v>
      </c>
      <c r="Z199" s="2373">
        <f t="shared" si="86"/>
        <v>0</v>
      </c>
      <c r="AA199" s="842">
        <f t="shared" si="87"/>
        <v>0</v>
      </c>
      <c r="AB199" s="222" t="s">
        <v>88</v>
      </c>
      <c r="AC199" s="2273">
        <f t="shared" ref="AC199:AL199" si="96">SUM(AC184:AC198)</f>
        <v>0</v>
      </c>
      <c r="AD199" s="2251">
        <f t="shared" si="96"/>
        <v>0</v>
      </c>
      <c r="AE199" s="2273">
        <f t="shared" si="96"/>
        <v>131.30000000000001</v>
      </c>
      <c r="AF199" s="2241">
        <f t="shared" si="96"/>
        <v>112.4</v>
      </c>
      <c r="AG199" s="2273">
        <f t="shared" si="96"/>
        <v>64.97</v>
      </c>
      <c r="AH199" s="2242">
        <f t="shared" si="96"/>
        <v>48.72</v>
      </c>
      <c r="AI199" s="2274">
        <f t="shared" si="96"/>
        <v>131.30000000000001</v>
      </c>
      <c r="AJ199" s="2214">
        <f t="shared" si="96"/>
        <v>112.4</v>
      </c>
      <c r="AK199" s="2271">
        <f t="shared" si="96"/>
        <v>196.27</v>
      </c>
      <c r="AL199" s="2243">
        <f t="shared" si="96"/>
        <v>161.12</v>
      </c>
      <c r="AM199" s="2286">
        <f t="shared" si="92"/>
        <v>196.27</v>
      </c>
      <c r="AN199" s="841">
        <f t="shared" si="93"/>
        <v>161.12</v>
      </c>
      <c r="AO199" s="127"/>
      <c r="AP199" s="127"/>
      <c r="AQ199" s="127"/>
      <c r="AR199" s="127"/>
    </row>
    <row r="200" spans="1:44" ht="16.5" customHeight="1">
      <c r="B200" s="234" t="s">
        <v>9</v>
      </c>
      <c r="C200" s="306" t="s">
        <v>10</v>
      </c>
      <c r="D200" s="989">
        <v>70</v>
      </c>
      <c r="E200" s="230" t="s">
        <v>199</v>
      </c>
      <c r="F200" s="287">
        <v>0.01</v>
      </c>
      <c r="G200" s="820">
        <v>0.01</v>
      </c>
      <c r="H200" s="1438" t="s">
        <v>199</v>
      </c>
      <c r="I200" s="1757">
        <v>1.9E-2</v>
      </c>
      <c r="J200" s="1758">
        <v>1.9E-2</v>
      </c>
      <c r="K200" s="231" t="s">
        <v>58</v>
      </c>
      <c r="L200" s="287">
        <v>205</v>
      </c>
      <c r="M200" s="290">
        <v>205</v>
      </c>
      <c r="N200" s="110"/>
      <c r="O200" s="153" t="s">
        <v>63</v>
      </c>
      <c r="P200" s="2295">
        <f>F184</f>
        <v>153.22</v>
      </c>
      <c r="Q200" s="2223">
        <f>G184</f>
        <v>150</v>
      </c>
      <c r="R200" s="2295"/>
      <c r="S200" s="2223"/>
      <c r="T200" s="2388">
        <f>F208</f>
        <v>62.22</v>
      </c>
      <c r="U200" s="2233">
        <f>G208</f>
        <v>60</v>
      </c>
      <c r="V200" s="2274">
        <f t="shared" si="82"/>
        <v>153.22</v>
      </c>
      <c r="W200" s="2214">
        <f t="shared" si="83"/>
        <v>150</v>
      </c>
      <c r="X200" s="2273">
        <f t="shared" si="84"/>
        <v>62.22</v>
      </c>
      <c r="Y200" s="2209">
        <f t="shared" si="85"/>
        <v>60</v>
      </c>
      <c r="Z200" s="2373">
        <f t="shared" si="86"/>
        <v>215.44</v>
      </c>
      <c r="AA200" s="842">
        <f t="shared" si="87"/>
        <v>210</v>
      </c>
      <c r="AB200" s="489" t="s">
        <v>155</v>
      </c>
      <c r="AC200" s="2273"/>
      <c r="AD200" s="2252"/>
      <c r="AE200" s="2273"/>
      <c r="AF200" s="2241"/>
      <c r="AG200" s="2273"/>
      <c r="AH200" s="2241"/>
      <c r="AI200" s="2273"/>
      <c r="AJ200" s="2209"/>
      <c r="AK200" s="2271"/>
      <c r="AL200" s="2243"/>
      <c r="AM200" s="2287"/>
      <c r="AN200" s="832"/>
      <c r="AO200" s="127"/>
      <c r="AP200" s="127"/>
      <c r="AQ200" s="127"/>
      <c r="AR200" s="127"/>
    </row>
    <row r="201" spans="1:44" ht="14.25" customHeight="1" thickBot="1">
      <c r="B201" s="234" t="s">
        <v>9</v>
      </c>
      <c r="C201" s="306" t="s">
        <v>643</v>
      </c>
      <c r="D201" s="316">
        <v>50</v>
      </c>
      <c r="E201" s="1767" t="s">
        <v>718</v>
      </c>
      <c r="F201" s="287">
        <v>175</v>
      </c>
      <c r="G201" s="820"/>
      <c r="H201" s="110"/>
      <c r="I201" s="110"/>
      <c r="J201" s="110"/>
      <c r="K201" s="230" t="s">
        <v>48</v>
      </c>
      <c r="L201" s="287">
        <v>19.5</v>
      </c>
      <c r="M201" s="1024">
        <v>19.5</v>
      </c>
      <c r="N201" s="110"/>
      <c r="O201" s="153" t="s">
        <v>45</v>
      </c>
      <c r="P201" s="2295"/>
      <c r="Q201" s="2223"/>
      <c r="R201" s="2295">
        <f>I205</f>
        <v>31.2</v>
      </c>
      <c r="S201" s="2223">
        <f>J205</f>
        <v>30</v>
      </c>
      <c r="T201" s="2295"/>
      <c r="U201" s="2223"/>
      <c r="V201" s="2274">
        <f t="shared" si="82"/>
        <v>31.2</v>
      </c>
      <c r="W201" s="2214">
        <f t="shared" si="83"/>
        <v>30</v>
      </c>
      <c r="X201" s="2273">
        <f t="shared" si="84"/>
        <v>31.2</v>
      </c>
      <c r="Y201" s="2209">
        <f t="shared" si="85"/>
        <v>30</v>
      </c>
      <c r="Z201" s="2373">
        <f t="shared" si="86"/>
        <v>31.2</v>
      </c>
      <c r="AA201" s="842">
        <f t="shared" si="87"/>
        <v>30</v>
      </c>
      <c r="AB201" s="829" t="s">
        <v>305</v>
      </c>
      <c r="AC201" s="2273">
        <f>I190</f>
        <v>153.22499999999999</v>
      </c>
      <c r="AD201" s="2208">
        <f>D189</f>
        <v>135</v>
      </c>
      <c r="AE201" s="2273"/>
      <c r="AF201" s="2209"/>
      <c r="AG201" s="2273"/>
      <c r="AH201" s="2209"/>
      <c r="AI201" s="2274">
        <f t="shared" ref="AI201:AI228" si="97">AC201+AE201</f>
        <v>153.22499999999999</v>
      </c>
      <c r="AJ201" s="2214">
        <f t="shared" ref="AJ201:AJ228" si="98">AD201+AF201</f>
        <v>135</v>
      </c>
      <c r="AK201" s="2273">
        <f t="shared" ref="AK201:AK228" si="99">AE201+AG201</f>
        <v>0</v>
      </c>
      <c r="AL201" s="2209">
        <f t="shared" ref="AL201:AL228" si="100">AF201+AH201</f>
        <v>0</v>
      </c>
      <c r="AM201" s="2272"/>
      <c r="AO201" s="127"/>
      <c r="AP201" s="127"/>
      <c r="AQ201" s="127"/>
      <c r="AR201" s="127"/>
    </row>
    <row r="202" spans="1:44" ht="15" customHeight="1">
      <c r="B202" s="124"/>
      <c r="C202" s="1392"/>
      <c r="D202" s="110"/>
      <c r="E202" s="303" t="s">
        <v>91</v>
      </c>
      <c r="F202" s="304">
        <v>2.9449999999999998</v>
      </c>
      <c r="G202" s="1448">
        <v>2.5</v>
      </c>
      <c r="H202" s="1666" t="s">
        <v>617</v>
      </c>
      <c r="I202" s="134"/>
      <c r="J202" s="282"/>
      <c r="K202" s="230" t="s">
        <v>86</v>
      </c>
      <c r="L202" s="1661">
        <v>5</v>
      </c>
      <c r="M202" s="1662">
        <v>5</v>
      </c>
      <c r="N202" s="110"/>
      <c r="O202" s="153" t="s">
        <v>68</v>
      </c>
      <c r="P202" s="2296">
        <f>I184</f>
        <v>6.52</v>
      </c>
      <c r="Q202" s="2233">
        <f>J184</f>
        <v>6.52</v>
      </c>
      <c r="R202" s="2295"/>
      <c r="S202" s="2223"/>
      <c r="T202" s="2295">
        <f>I211</f>
        <v>6.2</v>
      </c>
      <c r="U202" s="2223">
        <f>J211</f>
        <v>6.2</v>
      </c>
      <c r="V202" s="2274">
        <f t="shared" si="82"/>
        <v>6.52</v>
      </c>
      <c r="W202" s="2214">
        <f t="shared" si="83"/>
        <v>6.52</v>
      </c>
      <c r="X202" s="2273">
        <f t="shared" si="84"/>
        <v>6.2</v>
      </c>
      <c r="Y202" s="2209">
        <f t="shared" si="85"/>
        <v>6.2</v>
      </c>
      <c r="Z202" s="2373">
        <f t="shared" si="86"/>
        <v>12.719999999999999</v>
      </c>
      <c r="AA202" s="842">
        <f t="shared" si="87"/>
        <v>12.719999999999999</v>
      </c>
      <c r="AB202" s="279" t="s">
        <v>553</v>
      </c>
      <c r="AC202" s="2273"/>
      <c r="AD202" s="2226"/>
      <c r="AE202" s="2312"/>
      <c r="AF202" s="2226"/>
      <c r="AG202" s="2312"/>
      <c r="AH202" s="2226"/>
      <c r="AI202" s="2274">
        <f t="shared" si="97"/>
        <v>0</v>
      </c>
      <c r="AJ202" s="2214">
        <f t="shared" si="98"/>
        <v>0</v>
      </c>
      <c r="AK202" s="2273">
        <f t="shared" si="99"/>
        <v>0</v>
      </c>
      <c r="AL202" s="2209">
        <f t="shared" si="100"/>
        <v>0</v>
      </c>
      <c r="AM202" s="2272"/>
      <c r="AO202" s="127"/>
      <c r="AP202" s="127"/>
      <c r="AQ202" s="118"/>
      <c r="AR202" s="127"/>
    </row>
    <row r="203" spans="1:44" ht="18" customHeight="1" thickBot="1">
      <c r="A203" s="11"/>
      <c r="B203" s="124"/>
      <c r="C203" s="1392"/>
      <c r="D203" s="110"/>
      <c r="E203" s="931"/>
      <c r="F203" s="1640"/>
      <c r="G203" s="1632"/>
      <c r="H203" s="1462" t="s">
        <v>618</v>
      </c>
      <c r="I203" s="1430"/>
      <c r="J203" s="1431"/>
      <c r="K203" s="124"/>
      <c r="L203" s="127"/>
      <c r="M203" s="123"/>
      <c r="N203" s="110"/>
      <c r="O203" s="153" t="s">
        <v>87</v>
      </c>
      <c r="P203" s="2296">
        <f>F188+L191</f>
        <v>16.52</v>
      </c>
      <c r="Q203" s="2217">
        <f>G188+M191</f>
        <v>16.52</v>
      </c>
      <c r="R203" s="2295">
        <f>F198</f>
        <v>5</v>
      </c>
      <c r="S203" s="2217">
        <f>G198</f>
        <v>5</v>
      </c>
      <c r="T203" s="2295">
        <f>I209</f>
        <v>6.2</v>
      </c>
      <c r="U203" s="2217">
        <f>J209</f>
        <v>6.2</v>
      </c>
      <c r="V203" s="2274">
        <f t="shared" si="82"/>
        <v>21.52</v>
      </c>
      <c r="W203" s="2214">
        <f t="shared" si="83"/>
        <v>21.52</v>
      </c>
      <c r="X203" s="2273">
        <f t="shared" si="84"/>
        <v>11.2</v>
      </c>
      <c r="Y203" s="2209">
        <f t="shared" si="85"/>
        <v>11.2</v>
      </c>
      <c r="Z203" s="2373">
        <f t="shared" si="86"/>
        <v>27.72</v>
      </c>
      <c r="AA203" s="842">
        <f t="shared" si="87"/>
        <v>27.72</v>
      </c>
      <c r="AB203" s="279" t="s">
        <v>695</v>
      </c>
      <c r="AC203" s="2273"/>
      <c r="AD203" s="2208"/>
      <c r="AE203" s="2312"/>
      <c r="AF203" s="2208"/>
      <c r="AG203" s="2312"/>
      <c r="AH203" s="2208"/>
      <c r="AI203" s="2274">
        <f t="shared" si="97"/>
        <v>0</v>
      </c>
      <c r="AJ203" s="2214">
        <f t="shared" si="98"/>
        <v>0</v>
      </c>
      <c r="AK203" s="2273">
        <f t="shared" si="99"/>
        <v>0</v>
      </c>
      <c r="AL203" s="2209">
        <f t="shared" si="100"/>
        <v>0</v>
      </c>
      <c r="AM203" s="2290"/>
      <c r="AN203" s="11"/>
      <c r="AO203" s="127"/>
      <c r="AP203" s="127"/>
      <c r="AQ203" s="125"/>
      <c r="AR203" s="127"/>
    </row>
    <row r="204" spans="1:44" ht="16.5" customHeight="1" thickBot="1">
      <c r="B204" s="124"/>
      <c r="C204" s="1392"/>
      <c r="D204" s="110"/>
      <c r="E204" s="124"/>
      <c r="F204" s="127"/>
      <c r="G204" s="123"/>
      <c r="H204" s="1429" t="s">
        <v>110</v>
      </c>
      <c r="I204" s="192" t="s">
        <v>111</v>
      </c>
      <c r="J204" s="193" t="s">
        <v>112</v>
      </c>
      <c r="K204" s="2787"/>
      <c r="L204" s="127"/>
      <c r="M204" s="123"/>
      <c r="N204" s="110"/>
      <c r="O204" s="153" t="s">
        <v>95</v>
      </c>
      <c r="P204" s="2295"/>
      <c r="Q204" s="2213"/>
      <c r="R204" s="2295">
        <f>I198</f>
        <v>7.2</v>
      </c>
      <c r="S204" s="2213">
        <f>J198</f>
        <v>7.2</v>
      </c>
      <c r="T204" s="2295"/>
      <c r="U204" s="2213"/>
      <c r="V204" s="2274">
        <f t="shared" si="82"/>
        <v>7.2</v>
      </c>
      <c r="W204" s="2214">
        <f t="shared" si="83"/>
        <v>7.2</v>
      </c>
      <c r="X204" s="2273">
        <f t="shared" si="84"/>
        <v>7.2</v>
      </c>
      <c r="Y204" s="2209">
        <f t="shared" si="85"/>
        <v>7.2</v>
      </c>
      <c r="Z204" s="2373">
        <f t="shared" si="86"/>
        <v>7.2</v>
      </c>
      <c r="AA204" s="842">
        <f t="shared" si="87"/>
        <v>7.2</v>
      </c>
      <c r="AB204" s="279" t="s">
        <v>552</v>
      </c>
      <c r="AC204" s="2273"/>
      <c r="AD204" s="2226"/>
      <c r="AE204" s="2312"/>
      <c r="AF204" s="2226"/>
      <c r="AG204" s="2312"/>
      <c r="AH204" s="2226"/>
      <c r="AI204" s="2274">
        <f t="shared" si="97"/>
        <v>0</v>
      </c>
      <c r="AJ204" s="2214">
        <f t="shared" si="98"/>
        <v>0</v>
      </c>
      <c r="AK204" s="2273">
        <f t="shared" si="99"/>
        <v>0</v>
      </c>
      <c r="AL204" s="2209">
        <f t="shared" si="100"/>
        <v>0</v>
      </c>
      <c r="AM204" s="241"/>
      <c r="AN204" s="127"/>
      <c r="AO204" s="127"/>
      <c r="AP204" s="127"/>
      <c r="AQ204" s="125"/>
      <c r="AR204" s="127"/>
    </row>
    <row r="205" spans="1:44" ht="13.5" customHeight="1" thickBot="1">
      <c r="B205" s="1385"/>
      <c r="C205" s="1389"/>
      <c r="D205" s="1430"/>
      <c r="E205" s="1385"/>
      <c r="F205" s="1430"/>
      <c r="G205" s="1431"/>
      <c r="H205" s="1463" t="s">
        <v>619</v>
      </c>
      <c r="I205" s="287">
        <v>31.2</v>
      </c>
      <c r="J205" s="1024">
        <v>30</v>
      </c>
      <c r="K205" s="1385"/>
      <c r="L205" s="1430"/>
      <c r="M205" s="1431"/>
      <c r="N205" s="110"/>
      <c r="O205" s="153" t="s">
        <v>219</v>
      </c>
      <c r="P205" s="2295">
        <f>Q205/1000/0.04</f>
        <v>0.16299999999999998</v>
      </c>
      <c r="Q205" s="2217">
        <f>G187</f>
        <v>6.52</v>
      </c>
      <c r="R205" s="2295"/>
      <c r="S205" s="2217"/>
      <c r="T205" s="2390">
        <f>U205/1000/0.04</f>
        <v>0.156</v>
      </c>
      <c r="U205" s="2217">
        <f>J208</f>
        <v>6.24</v>
      </c>
      <c r="V205" s="2274">
        <f t="shared" si="82"/>
        <v>0.16299999999999998</v>
      </c>
      <c r="W205" s="2214">
        <f t="shared" si="83"/>
        <v>6.52</v>
      </c>
      <c r="X205" s="2273">
        <f t="shared" si="84"/>
        <v>0.156</v>
      </c>
      <c r="Y205" s="2209">
        <f t="shared" si="85"/>
        <v>6.24</v>
      </c>
      <c r="Z205" s="2373">
        <f t="shared" si="86"/>
        <v>0.31899999999999995</v>
      </c>
      <c r="AA205" s="842">
        <f t="shared" si="87"/>
        <v>12.76</v>
      </c>
      <c r="AB205" s="2314" t="s">
        <v>694</v>
      </c>
      <c r="AC205" s="2315">
        <f t="shared" ref="AC205:AH205" si="101">SUM(AC201:AC204)</f>
        <v>153.22499999999999</v>
      </c>
      <c r="AD205" s="2316">
        <f t="shared" si="101"/>
        <v>135</v>
      </c>
      <c r="AE205" s="2315">
        <f t="shared" si="101"/>
        <v>0</v>
      </c>
      <c r="AF205" s="2316">
        <f t="shared" si="101"/>
        <v>0</v>
      </c>
      <c r="AG205" s="2315">
        <f t="shared" si="101"/>
        <v>0</v>
      </c>
      <c r="AH205" s="2316">
        <f t="shared" si="101"/>
        <v>0</v>
      </c>
      <c r="AI205" s="2317">
        <f t="shared" si="97"/>
        <v>153.22499999999999</v>
      </c>
      <c r="AJ205" s="2318">
        <f t="shared" si="98"/>
        <v>135</v>
      </c>
      <c r="AK205" s="2319">
        <f t="shared" si="99"/>
        <v>0</v>
      </c>
      <c r="AL205" s="2242">
        <f t="shared" si="100"/>
        <v>0</v>
      </c>
      <c r="AM205" s="241"/>
      <c r="AN205" s="127"/>
      <c r="AO205" s="127"/>
      <c r="AP205" s="127"/>
      <c r="AQ205" s="125"/>
      <c r="AR205" s="127"/>
    </row>
    <row r="206" spans="1:44" ht="15" customHeight="1" thickBot="1">
      <c r="B206" s="826"/>
      <c r="C206" s="411" t="s">
        <v>303</v>
      </c>
      <c r="D206" s="1668"/>
      <c r="E206" s="1759" t="s">
        <v>680</v>
      </c>
      <c r="F206" s="1760"/>
      <c r="G206" s="1419"/>
      <c r="H206" s="1036"/>
      <c r="I206" s="146"/>
      <c r="J206" s="146"/>
      <c r="K206" s="1450" t="s">
        <v>624</v>
      </c>
      <c r="L206" s="146"/>
      <c r="M206" s="133"/>
      <c r="N206" s="110"/>
      <c r="O206" s="153" t="s">
        <v>48</v>
      </c>
      <c r="P206" s="2297">
        <f>F186+L186</f>
        <v>20</v>
      </c>
      <c r="Q206" s="2216">
        <f>G186+M186</f>
        <v>20</v>
      </c>
      <c r="R206" s="2295">
        <f>L201</f>
        <v>19.5</v>
      </c>
      <c r="S206" s="2216">
        <f>M201</f>
        <v>19.5</v>
      </c>
      <c r="T206" s="2295">
        <f>F210</f>
        <v>4.8</v>
      </c>
      <c r="U206" s="2216">
        <f>G210</f>
        <v>4.8</v>
      </c>
      <c r="V206" s="2274">
        <f t="shared" si="82"/>
        <v>39.5</v>
      </c>
      <c r="W206" s="2214">
        <f t="shared" si="83"/>
        <v>39.5</v>
      </c>
      <c r="X206" s="2273">
        <f t="shared" si="84"/>
        <v>24.3</v>
      </c>
      <c r="Y206" s="2209">
        <f t="shared" si="85"/>
        <v>24.3</v>
      </c>
      <c r="Z206" s="2373">
        <f t="shared" si="86"/>
        <v>44.3</v>
      </c>
      <c r="AA206" s="842">
        <f t="shared" si="87"/>
        <v>44.3</v>
      </c>
      <c r="AB206" s="829" t="s">
        <v>697</v>
      </c>
      <c r="AC206" s="2273"/>
      <c r="AD206" s="2208"/>
      <c r="AE206" s="2312"/>
      <c r="AF206" s="2208"/>
      <c r="AG206" s="2312"/>
      <c r="AH206" s="2208"/>
      <c r="AI206" s="2274">
        <f t="shared" si="97"/>
        <v>0</v>
      </c>
      <c r="AJ206" s="2214">
        <f t="shared" si="98"/>
        <v>0</v>
      </c>
      <c r="AK206" s="2273">
        <f t="shared" si="99"/>
        <v>0</v>
      </c>
      <c r="AL206" s="2209">
        <f t="shared" si="100"/>
        <v>0</v>
      </c>
      <c r="AM206" s="241"/>
      <c r="AN206" s="127"/>
      <c r="AO206" s="127"/>
      <c r="AP206" s="127"/>
      <c r="AQ206" s="125"/>
      <c r="AR206" s="127"/>
    </row>
    <row r="207" spans="1:44" ht="11.25" customHeight="1" thickBot="1">
      <c r="B207" s="2160" t="s">
        <v>641</v>
      </c>
      <c r="C207" s="312" t="s">
        <v>621</v>
      </c>
      <c r="D207" s="1405">
        <v>200</v>
      </c>
      <c r="E207" s="1417" t="s">
        <v>110</v>
      </c>
      <c r="F207" s="1451" t="s">
        <v>111</v>
      </c>
      <c r="G207" s="1163" t="s">
        <v>112</v>
      </c>
      <c r="H207" s="1607" t="s">
        <v>110</v>
      </c>
      <c r="I207" s="1451" t="s">
        <v>111</v>
      </c>
      <c r="J207" s="243" t="s">
        <v>112</v>
      </c>
      <c r="K207" s="1607" t="s">
        <v>110</v>
      </c>
      <c r="L207" s="1413" t="s">
        <v>111</v>
      </c>
      <c r="M207" s="1414" t="s">
        <v>112</v>
      </c>
      <c r="N207" s="110"/>
      <c r="O207" s="153" t="s">
        <v>160</v>
      </c>
      <c r="P207" s="2295"/>
      <c r="Q207" s="2213"/>
      <c r="R207" s="2295"/>
      <c r="S207" s="2213"/>
      <c r="T207" s="2295"/>
      <c r="U207" s="2213"/>
      <c r="V207" s="2274">
        <f t="shared" si="82"/>
        <v>0</v>
      </c>
      <c r="W207" s="2214">
        <f t="shared" si="83"/>
        <v>0</v>
      </c>
      <c r="X207" s="2273">
        <f t="shared" si="84"/>
        <v>0</v>
      </c>
      <c r="Y207" s="2209">
        <f t="shared" si="85"/>
        <v>0</v>
      </c>
      <c r="Z207" s="2373">
        <f t="shared" si="86"/>
        <v>0</v>
      </c>
      <c r="AA207" s="842">
        <f t="shared" si="87"/>
        <v>0</v>
      </c>
      <c r="AB207" s="279" t="s">
        <v>698</v>
      </c>
      <c r="AC207" s="2273"/>
      <c r="AD207" s="2226"/>
      <c r="AE207" s="2312"/>
      <c r="AF207" s="2226"/>
      <c r="AG207" s="2312"/>
      <c r="AH207" s="2226"/>
      <c r="AI207" s="2274">
        <f t="shared" si="97"/>
        <v>0</v>
      </c>
      <c r="AJ207" s="2214">
        <f t="shared" si="98"/>
        <v>0</v>
      </c>
      <c r="AK207" s="2273">
        <f t="shared" si="99"/>
        <v>0</v>
      </c>
      <c r="AL207" s="2209">
        <f t="shared" si="100"/>
        <v>0</v>
      </c>
      <c r="AM207" s="241"/>
      <c r="AN207" s="127"/>
      <c r="AO207" s="127"/>
      <c r="AP207" s="127"/>
      <c r="AQ207" s="125"/>
      <c r="AR207" s="127"/>
    </row>
    <row r="208" spans="1:44" ht="14.25" customHeight="1">
      <c r="B208" s="847" t="s">
        <v>788</v>
      </c>
      <c r="C208" s="326" t="s">
        <v>464</v>
      </c>
      <c r="D208" s="2162" t="s">
        <v>510</v>
      </c>
      <c r="E208" s="155" t="s">
        <v>97</v>
      </c>
      <c r="F208" s="1692">
        <v>62.22</v>
      </c>
      <c r="G208" s="1736">
        <v>60</v>
      </c>
      <c r="H208" s="1008" t="s">
        <v>203</v>
      </c>
      <c r="I208" s="1931">
        <v>0.156</v>
      </c>
      <c r="J208" s="1588">
        <v>6.24</v>
      </c>
      <c r="K208" s="155" t="s">
        <v>98</v>
      </c>
      <c r="L208" s="154">
        <v>1</v>
      </c>
      <c r="M208" s="1588">
        <v>1</v>
      </c>
      <c r="N208" s="110"/>
      <c r="O208" s="153" t="s">
        <v>50</v>
      </c>
      <c r="P208" s="2295">
        <f>L184</f>
        <v>1</v>
      </c>
      <c r="Q208" s="2213">
        <f>M184</f>
        <v>1</v>
      </c>
      <c r="R208" s="2295"/>
      <c r="S208" s="2213"/>
      <c r="T208" s="2295">
        <f>L208</f>
        <v>1</v>
      </c>
      <c r="U208" s="2213">
        <f>M208</f>
        <v>1</v>
      </c>
      <c r="V208" s="2274">
        <f t="shared" si="82"/>
        <v>1</v>
      </c>
      <c r="W208" s="2214">
        <f t="shared" si="83"/>
        <v>1</v>
      </c>
      <c r="X208" s="2273">
        <f t="shared" si="84"/>
        <v>1</v>
      </c>
      <c r="Y208" s="2209">
        <f t="shared" si="85"/>
        <v>1</v>
      </c>
      <c r="Z208" s="2373">
        <f t="shared" si="86"/>
        <v>2</v>
      </c>
      <c r="AA208" s="842">
        <f t="shared" si="87"/>
        <v>2</v>
      </c>
      <c r="AB208" s="279" t="s">
        <v>699</v>
      </c>
      <c r="AC208" s="2273"/>
      <c r="AD208" s="2208"/>
      <c r="AE208" s="2312"/>
      <c r="AF208" s="2208"/>
      <c r="AG208" s="2312"/>
      <c r="AH208" s="2208"/>
      <c r="AI208" s="2274">
        <f t="shared" si="97"/>
        <v>0</v>
      </c>
      <c r="AJ208" s="2214">
        <f t="shared" si="98"/>
        <v>0</v>
      </c>
      <c r="AK208" s="2273">
        <f t="shared" si="99"/>
        <v>0</v>
      </c>
      <c r="AL208" s="2209">
        <f t="shared" si="100"/>
        <v>0</v>
      </c>
      <c r="AM208" s="241"/>
      <c r="AN208" s="127"/>
      <c r="AO208" s="127"/>
      <c r="AP208" s="127"/>
      <c r="AQ208" s="122"/>
      <c r="AR208" s="127"/>
    </row>
    <row r="209" spans="2:44" ht="12.75" customHeight="1">
      <c r="B209" s="124"/>
      <c r="C209" s="1031" t="s">
        <v>593</v>
      </c>
      <c r="D209" s="123"/>
      <c r="E209" s="303" t="s">
        <v>412</v>
      </c>
      <c r="F209" s="287">
        <v>10.8</v>
      </c>
      <c r="G209" s="1453">
        <v>10.8</v>
      </c>
      <c r="H209" s="306" t="s">
        <v>87</v>
      </c>
      <c r="I209" s="287">
        <v>6.2</v>
      </c>
      <c r="J209" s="290">
        <v>6.2</v>
      </c>
      <c r="K209" s="303" t="s">
        <v>86</v>
      </c>
      <c r="L209" s="304">
        <v>66</v>
      </c>
      <c r="M209" s="311">
        <v>66</v>
      </c>
      <c r="N209" s="110"/>
      <c r="O209" s="153" t="s">
        <v>158</v>
      </c>
      <c r="P209" s="2295"/>
      <c r="Q209" s="2213"/>
      <c r="R209" s="2295">
        <f>L199</f>
        <v>2.7</v>
      </c>
      <c r="S209" s="2213">
        <f>M199</f>
        <v>2.7</v>
      </c>
      <c r="T209" s="2295"/>
      <c r="U209" s="2213"/>
      <c r="V209" s="2274">
        <f t="shared" si="82"/>
        <v>2.7</v>
      </c>
      <c r="W209" s="2214">
        <f t="shared" si="83"/>
        <v>2.7</v>
      </c>
      <c r="X209" s="2273">
        <f t="shared" si="84"/>
        <v>2.7</v>
      </c>
      <c r="Y209" s="2209">
        <f t="shared" si="85"/>
        <v>2.7</v>
      </c>
      <c r="Z209" s="2373">
        <f t="shared" si="86"/>
        <v>2.7</v>
      </c>
      <c r="AA209" s="842">
        <f t="shared" si="87"/>
        <v>2.7</v>
      </c>
      <c r="AB209" s="2311" t="s">
        <v>700</v>
      </c>
      <c r="AC209" s="2273"/>
      <c r="AD209" s="2226"/>
      <c r="AE209" s="2312"/>
      <c r="AF209" s="2226"/>
      <c r="AG209" s="2312"/>
      <c r="AH209" s="2226"/>
      <c r="AI209" s="2274">
        <f t="shared" si="97"/>
        <v>0</v>
      </c>
      <c r="AJ209" s="2214">
        <f t="shared" si="98"/>
        <v>0</v>
      </c>
      <c r="AK209" s="2273">
        <f t="shared" si="99"/>
        <v>0</v>
      </c>
      <c r="AL209" s="2209">
        <f t="shared" si="100"/>
        <v>0</v>
      </c>
      <c r="AM209" s="2290"/>
      <c r="AN209" s="11"/>
      <c r="AO209" s="127"/>
      <c r="AP209" s="127"/>
      <c r="AQ209" s="122"/>
      <c r="AR209" s="127"/>
    </row>
    <row r="210" spans="2:44" ht="14.25" customHeight="1">
      <c r="B210" s="124"/>
      <c r="C210" s="1031" t="s">
        <v>594</v>
      </c>
      <c r="D210" s="123"/>
      <c r="E210" s="303" t="s">
        <v>48</v>
      </c>
      <c r="F210" s="287">
        <v>4.8</v>
      </c>
      <c r="G210" s="1453">
        <v>4.8</v>
      </c>
      <c r="H210" s="306" t="s">
        <v>413</v>
      </c>
      <c r="I210" s="287">
        <v>6.3</v>
      </c>
      <c r="J210" s="290">
        <v>6.3</v>
      </c>
      <c r="K210" s="230" t="s">
        <v>86</v>
      </c>
      <c r="L210" s="287">
        <v>150</v>
      </c>
      <c r="M210" s="290">
        <v>150</v>
      </c>
      <c r="N210" s="110"/>
      <c r="O210" s="153" t="s">
        <v>157</v>
      </c>
      <c r="P210" s="2295"/>
      <c r="Q210" s="2224"/>
      <c r="R210" s="2295"/>
      <c r="S210" s="2224"/>
      <c r="T210" s="2295"/>
      <c r="U210" s="2224"/>
      <c r="V210" s="2274">
        <f t="shared" si="82"/>
        <v>0</v>
      </c>
      <c r="W210" s="2214">
        <f t="shared" si="83"/>
        <v>0</v>
      </c>
      <c r="X210" s="2273">
        <f t="shared" si="84"/>
        <v>0</v>
      </c>
      <c r="Y210" s="2209">
        <f t="shared" si="85"/>
        <v>0</v>
      </c>
      <c r="Z210" s="2373">
        <f t="shared" si="86"/>
        <v>0</v>
      </c>
      <c r="AA210" s="842">
        <f t="shared" si="87"/>
        <v>0</v>
      </c>
      <c r="AB210" s="2320" t="s">
        <v>696</v>
      </c>
      <c r="AC210" s="2321">
        <f t="shared" ref="AC210:AH210" si="102">SUM(AC206:AC209)</f>
        <v>0</v>
      </c>
      <c r="AD210" s="2322">
        <f t="shared" si="102"/>
        <v>0</v>
      </c>
      <c r="AE210" s="2321">
        <f t="shared" si="102"/>
        <v>0</v>
      </c>
      <c r="AF210" s="2322">
        <f t="shared" si="102"/>
        <v>0</v>
      </c>
      <c r="AG210" s="2321">
        <f t="shared" si="102"/>
        <v>0</v>
      </c>
      <c r="AH210" s="2322">
        <f t="shared" si="102"/>
        <v>0</v>
      </c>
      <c r="AI210" s="2323">
        <f t="shared" si="97"/>
        <v>0</v>
      </c>
      <c r="AJ210" s="2324">
        <f t="shared" si="98"/>
        <v>0</v>
      </c>
      <c r="AK210" s="2325">
        <f t="shared" si="99"/>
        <v>0</v>
      </c>
      <c r="AL210" s="2326">
        <f t="shared" si="100"/>
        <v>0</v>
      </c>
      <c r="AM210" s="2290"/>
      <c r="AN210" s="11"/>
      <c r="AO210" s="127"/>
      <c r="AP210" s="127"/>
      <c r="AQ210" s="122"/>
      <c r="AR210" s="127"/>
    </row>
    <row r="211" spans="2:44" ht="15.75" customHeight="1">
      <c r="B211" s="487"/>
      <c r="C211" s="2161"/>
      <c r="D211" s="205"/>
      <c r="E211" s="230" t="s">
        <v>70</v>
      </c>
      <c r="F211" s="287">
        <v>64.97</v>
      </c>
      <c r="G211" s="1453">
        <v>48.72</v>
      </c>
      <c r="H211" s="306" t="s">
        <v>99</v>
      </c>
      <c r="I211" s="287">
        <v>6.2</v>
      </c>
      <c r="J211" s="290">
        <v>6.2</v>
      </c>
      <c r="K211" s="124"/>
      <c r="L211" s="127"/>
      <c r="M211" s="123"/>
      <c r="N211" s="127"/>
      <c r="O211" s="153" t="s">
        <v>81</v>
      </c>
      <c r="P211" s="2295"/>
      <c r="Q211" s="2224"/>
      <c r="R211" s="2295"/>
      <c r="S211" s="2224"/>
      <c r="T211" s="2295"/>
      <c r="U211" s="2224"/>
      <c r="V211" s="2274">
        <f t="shared" si="82"/>
        <v>0</v>
      </c>
      <c r="W211" s="2214">
        <f t="shared" si="83"/>
        <v>0</v>
      </c>
      <c r="X211" s="2273">
        <f t="shared" si="84"/>
        <v>0</v>
      </c>
      <c r="Y211" s="2209">
        <f t="shared" si="85"/>
        <v>0</v>
      </c>
      <c r="Z211" s="2373">
        <f t="shared" si="86"/>
        <v>0</v>
      </c>
      <c r="AA211" s="842">
        <f t="shared" si="87"/>
        <v>0</v>
      </c>
      <c r="AB211" s="2327" t="s">
        <v>113</v>
      </c>
      <c r="AC211" s="2312"/>
      <c r="AD211" s="2208"/>
      <c r="AE211" s="2312"/>
      <c r="AF211" s="2208"/>
      <c r="AG211" s="2312"/>
      <c r="AH211" s="2208"/>
      <c r="AI211" s="2274">
        <f t="shared" si="97"/>
        <v>0</v>
      </c>
      <c r="AJ211" s="2214">
        <f t="shared" si="98"/>
        <v>0</v>
      </c>
      <c r="AK211" s="2273">
        <f t="shared" si="99"/>
        <v>0</v>
      </c>
      <c r="AL211" s="2209">
        <f t="shared" si="100"/>
        <v>0</v>
      </c>
      <c r="AM211" s="241"/>
      <c r="AN211" s="127"/>
      <c r="AO211" s="127"/>
      <c r="AP211" s="127"/>
      <c r="AQ211" s="122"/>
      <c r="AR211" s="127"/>
    </row>
    <row r="212" spans="2:44" ht="12.75" customHeight="1" thickBot="1">
      <c r="B212" s="1385"/>
      <c r="C212" s="1389"/>
      <c r="D212" s="1431"/>
      <c r="E212" s="921" t="s">
        <v>85</v>
      </c>
      <c r="F212" s="1455">
        <v>48.72</v>
      </c>
      <c r="G212" s="1761">
        <v>48.72</v>
      </c>
      <c r="H212" s="1154" t="s">
        <v>367</v>
      </c>
      <c r="I212" s="1586">
        <v>24</v>
      </c>
      <c r="J212" s="1644">
        <v>24</v>
      </c>
      <c r="K212" s="1385"/>
      <c r="L212" s="1430"/>
      <c r="M212" s="1431"/>
      <c r="N212" s="110"/>
      <c r="O212" s="153" t="s">
        <v>52</v>
      </c>
      <c r="P212" s="2295"/>
      <c r="Q212" s="2224"/>
      <c r="R212" s="2295">
        <f>F199</f>
        <v>1.1000000000000001</v>
      </c>
      <c r="S212" s="2224">
        <f>G199</f>
        <v>1.1000000000000001</v>
      </c>
      <c r="T212" s="2295"/>
      <c r="U212" s="2224"/>
      <c r="V212" s="2274">
        <f t="shared" si="82"/>
        <v>1.1000000000000001</v>
      </c>
      <c r="W212" s="2214">
        <f t="shared" si="83"/>
        <v>1.1000000000000001</v>
      </c>
      <c r="X212" s="2273">
        <f t="shared" si="84"/>
        <v>1.1000000000000001</v>
      </c>
      <c r="Y212" s="2209">
        <f t="shared" si="85"/>
        <v>1.1000000000000001</v>
      </c>
      <c r="Z212" s="2373">
        <f t="shared" si="86"/>
        <v>1.1000000000000001</v>
      </c>
      <c r="AA212" s="842">
        <f t="shared" si="87"/>
        <v>1.1000000000000001</v>
      </c>
      <c r="AB212" s="2327" t="s">
        <v>354</v>
      </c>
      <c r="AC212" s="2312"/>
      <c r="AD212" s="2226"/>
      <c r="AE212" s="2312"/>
      <c r="AF212" s="2226"/>
      <c r="AG212" s="2312"/>
      <c r="AH212" s="2226"/>
      <c r="AI212" s="2343">
        <f t="shared" si="97"/>
        <v>0</v>
      </c>
      <c r="AJ212" s="2354">
        <f t="shared" si="98"/>
        <v>0</v>
      </c>
      <c r="AK212" s="2312">
        <f t="shared" si="99"/>
        <v>0</v>
      </c>
      <c r="AL212" s="2208">
        <f t="shared" si="100"/>
        <v>0</v>
      </c>
      <c r="AM212" s="2291"/>
      <c r="AN212" s="115"/>
      <c r="AO212" s="127"/>
      <c r="AP212" s="127"/>
      <c r="AQ212" s="122"/>
      <c r="AR212" s="127"/>
    </row>
    <row r="213" spans="2:44" ht="15" customHeight="1">
      <c r="B213" s="127"/>
      <c r="C213" s="136"/>
      <c r="D213" s="127"/>
      <c r="E213" s="122"/>
      <c r="F213" s="121"/>
      <c r="G213" s="166"/>
      <c r="H213" s="127"/>
      <c r="I213" s="127"/>
      <c r="J213" s="127"/>
      <c r="K213" s="127"/>
      <c r="L213" s="121"/>
      <c r="M213" s="110"/>
      <c r="N213" s="110"/>
      <c r="O213" s="153" t="s">
        <v>132</v>
      </c>
      <c r="P213" s="2295"/>
      <c r="Q213" s="2224"/>
      <c r="R213" s="2295"/>
      <c r="S213" s="2224"/>
      <c r="T213" s="2295"/>
      <c r="U213" s="2224"/>
      <c r="V213" s="2274">
        <f t="shared" si="82"/>
        <v>0</v>
      </c>
      <c r="W213" s="2214">
        <f t="shared" si="83"/>
        <v>0</v>
      </c>
      <c r="X213" s="2273">
        <f t="shared" si="84"/>
        <v>0</v>
      </c>
      <c r="Y213" s="2209">
        <f t="shared" si="85"/>
        <v>0</v>
      </c>
      <c r="Z213" s="2373">
        <f t="shared" si="86"/>
        <v>0</v>
      </c>
      <c r="AA213" s="842">
        <f t="shared" si="87"/>
        <v>0</v>
      </c>
      <c r="AB213" s="2328" t="s">
        <v>687</v>
      </c>
      <c r="AC213" s="2329">
        <f t="shared" ref="AC213:AH213" si="103">SUM(AC211:AC212)</f>
        <v>0</v>
      </c>
      <c r="AD213" s="2330">
        <f t="shared" si="103"/>
        <v>0</v>
      </c>
      <c r="AE213" s="2329">
        <f t="shared" si="103"/>
        <v>0</v>
      </c>
      <c r="AF213" s="2330">
        <f t="shared" si="103"/>
        <v>0</v>
      </c>
      <c r="AG213" s="2329">
        <f t="shared" si="103"/>
        <v>0</v>
      </c>
      <c r="AH213" s="2330">
        <f t="shared" si="103"/>
        <v>0</v>
      </c>
      <c r="AI213" s="2331">
        <f t="shared" si="97"/>
        <v>0</v>
      </c>
      <c r="AJ213" s="2332">
        <f t="shared" si="98"/>
        <v>0</v>
      </c>
      <c r="AK213" s="2333">
        <f t="shared" si="99"/>
        <v>0</v>
      </c>
      <c r="AL213" s="2334">
        <f t="shared" si="100"/>
        <v>0</v>
      </c>
      <c r="AM213" s="15"/>
      <c r="AN213" s="15"/>
      <c r="AO213" s="127"/>
      <c r="AP213" s="127"/>
      <c r="AQ213" s="122"/>
      <c r="AR213" s="127"/>
    </row>
    <row r="214" spans="2:44" ht="15" customHeight="1">
      <c r="B214" s="137"/>
      <c r="C214" s="122"/>
      <c r="D214" s="118"/>
      <c r="E214" s="122"/>
      <c r="F214" s="121"/>
      <c r="G214" s="166"/>
      <c r="H214" s="127"/>
      <c r="I214" s="127"/>
      <c r="J214" s="127"/>
      <c r="K214" s="127"/>
      <c r="L214" s="121"/>
      <c r="M214" s="110"/>
      <c r="N214" s="110"/>
      <c r="O214" s="479" t="s">
        <v>207</v>
      </c>
      <c r="P214" s="2309">
        <f t="shared" ref="P214:U214" si="104">P215+P216+P217+P218</f>
        <v>0</v>
      </c>
      <c r="Q214" s="2225">
        <f t="shared" si="104"/>
        <v>0</v>
      </c>
      <c r="R214" s="2309">
        <f t="shared" si="104"/>
        <v>1.2629999999999999</v>
      </c>
      <c r="S214" s="2225">
        <f t="shared" si="104"/>
        <v>1.2629999999999999</v>
      </c>
      <c r="T214" s="2309">
        <f t="shared" si="104"/>
        <v>0</v>
      </c>
      <c r="U214" s="2225">
        <f t="shared" si="104"/>
        <v>0</v>
      </c>
      <c r="V214" s="2274">
        <f t="shared" si="82"/>
        <v>1.2629999999999999</v>
      </c>
      <c r="W214" s="2214">
        <f t="shared" si="83"/>
        <v>1.2629999999999999</v>
      </c>
      <c r="X214" s="2368">
        <f t="shared" si="84"/>
        <v>1.2629999999999999</v>
      </c>
      <c r="Y214" s="2231">
        <f t="shared" si="85"/>
        <v>1.2629999999999999</v>
      </c>
      <c r="Z214" s="2373">
        <f t="shared" si="86"/>
        <v>1.2629999999999999</v>
      </c>
      <c r="AA214" s="842">
        <f t="shared" si="87"/>
        <v>1.2629999999999999</v>
      </c>
      <c r="AB214" s="2327" t="s">
        <v>355</v>
      </c>
      <c r="AC214" s="2312"/>
      <c r="AD214" s="2226"/>
      <c r="AE214" s="2312">
        <f>F202</f>
        <v>2.9449999999999998</v>
      </c>
      <c r="AF214" s="2226">
        <f>G202</f>
        <v>2.5</v>
      </c>
      <c r="AG214" s="2312"/>
      <c r="AH214" s="2226"/>
      <c r="AI214" s="2343">
        <f t="shared" si="97"/>
        <v>2.9449999999999998</v>
      </c>
      <c r="AJ214" s="2354">
        <f t="shared" si="98"/>
        <v>2.5</v>
      </c>
      <c r="AK214" s="2312">
        <f t="shared" si="99"/>
        <v>2.9449999999999998</v>
      </c>
      <c r="AL214" s="2208">
        <f t="shared" si="100"/>
        <v>2.5</v>
      </c>
      <c r="AM214" s="2205"/>
      <c r="AN214" s="116"/>
      <c r="AO214" s="127"/>
      <c r="AP214" s="127"/>
      <c r="AQ214" s="122"/>
      <c r="AR214" s="127"/>
    </row>
    <row r="215" spans="2:44" ht="12.75" customHeight="1">
      <c r="B215" s="127"/>
      <c r="C215" s="136"/>
      <c r="D215" s="127"/>
      <c r="E215" s="122"/>
      <c r="F215" s="121"/>
      <c r="G215" s="166"/>
      <c r="H215" s="127"/>
      <c r="I215" s="127"/>
      <c r="J215" s="127"/>
      <c r="K215" s="127"/>
      <c r="L215" s="121"/>
      <c r="M215" s="110"/>
      <c r="N215" s="110"/>
      <c r="O215" s="480" t="s">
        <v>199</v>
      </c>
      <c r="P215" s="2295"/>
      <c r="Q215" s="2227">
        <f>J191</f>
        <v>0</v>
      </c>
      <c r="R215" s="2295">
        <f>F200+I200</f>
        <v>2.8999999999999998E-2</v>
      </c>
      <c r="S215" s="2227">
        <f>G200+J200</f>
        <v>2.8999999999999998E-2</v>
      </c>
      <c r="T215" s="2295"/>
      <c r="U215" s="2227"/>
      <c r="V215" s="2363"/>
      <c r="W215" s="2227"/>
      <c r="X215" s="2363"/>
      <c r="Y215" s="2227"/>
      <c r="Z215" s="2374"/>
      <c r="AA215" s="843"/>
      <c r="AB215" s="2327" t="s">
        <v>174</v>
      </c>
      <c r="AC215" s="2312"/>
      <c r="AD215" s="2226"/>
      <c r="AE215" s="2312">
        <f>I194</f>
        <v>96.39</v>
      </c>
      <c r="AF215" s="2346">
        <f>J194</f>
        <v>70.099999999999994</v>
      </c>
      <c r="AG215" s="2312"/>
      <c r="AH215" s="2226"/>
      <c r="AI215" s="2343">
        <f t="shared" si="97"/>
        <v>96.39</v>
      </c>
      <c r="AJ215" s="2354">
        <f t="shared" si="98"/>
        <v>70.099999999999994</v>
      </c>
      <c r="AK215" s="2312">
        <f t="shared" si="99"/>
        <v>96.39</v>
      </c>
      <c r="AL215" s="2208">
        <f t="shared" si="100"/>
        <v>70.099999999999994</v>
      </c>
      <c r="AM215" s="118"/>
      <c r="AN215" s="118"/>
      <c r="AO215" s="127"/>
      <c r="AP215" s="127"/>
      <c r="AQ215" s="122"/>
      <c r="AR215" s="127"/>
    </row>
    <row r="216" spans="2:44" ht="12.75" customHeight="1">
      <c r="B216" s="127"/>
      <c r="C216" s="136"/>
      <c r="D216" s="127"/>
      <c r="E216" s="122"/>
      <c r="F216" s="121"/>
      <c r="G216" s="166"/>
      <c r="H216" s="127"/>
      <c r="I216" s="127"/>
      <c r="J216" s="127"/>
      <c r="K216" s="127"/>
      <c r="L216" s="137"/>
      <c r="M216" s="110"/>
      <c r="N216" s="110"/>
      <c r="O216" s="2088" t="s">
        <v>632</v>
      </c>
      <c r="P216" s="2295"/>
      <c r="Q216" s="2228"/>
      <c r="R216" s="2388">
        <f>J199</f>
        <v>1.234</v>
      </c>
      <c r="S216" s="2228">
        <f>J199</f>
        <v>1.234</v>
      </c>
      <c r="T216" s="2295"/>
      <c r="U216" s="2228"/>
      <c r="V216" s="2364"/>
      <c r="W216" s="2228"/>
      <c r="X216" s="2364"/>
      <c r="Y216" s="2228"/>
      <c r="Z216" s="2272"/>
      <c r="AB216" s="2335" t="s">
        <v>69</v>
      </c>
      <c r="AC216" s="2336">
        <f t="shared" ref="AC216:AH216" si="105">SUM(AC214:AC215)</f>
        <v>0</v>
      </c>
      <c r="AD216" s="2337">
        <f t="shared" si="105"/>
        <v>0</v>
      </c>
      <c r="AE216" s="2336">
        <f t="shared" si="105"/>
        <v>99.334999999999994</v>
      </c>
      <c r="AF216" s="2337">
        <f t="shared" si="105"/>
        <v>72.599999999999994</v>
      </c>
      <c r="AG216" s="2336">
        <f t="shared" si="105"/>
        <v>0</v>
      </c>
      <c r="AH216" s="2337">
        <f t="shared" si="105"/>
        <v>0</v>
      </c>
      <c r="AI216" s="2338">
        <f t="shared" si="97"/>
        <v>99.334999999999994</v>
      </c>
      <c r="AJ216" s="2339">
        <f t="shared" si="98"/>
        <v>72.599999999999994</v>
      </c>
      <c r="AK216" s="2340">
        <f t="shared" si="99"/>
        <v>99.334999999999994</v>
      </c>
      <c r="AL216" s="2341">
        <f t="shared" si="100"/>
        <v>72.599999999999994</v>
      </c>
      <c r="AM216" s="241"/>
      <c r="AN216" s="127"/>
      <c r="AO216" s="127"/>
      <c r="AP216" s="127"/>
      <c r="AQ216" s="150"/>
      <c r="AR216" s="127"/>
    </row>
    <row r="217" spans="2:44" ht="12" customHeight="1">
      <c r="B217" s="127"/>
      <c r="C217" s="136"/>
      <c r="D217" s="127"/>
      <c r="E217" s="122"/>
      <c r="F217" s="121"/>
      <c r="G217" s="173"/>
      <c r="H217" s="127"/>
      <c r="I217" s="127"/>
      <c r="J217" s="127"/>
      <c r="K217" s="127"/>
      <c r="L217" s="131"/>
      <c r="M217" s="110"/>
      <c r="N217" s="110"/>
      <c r="O217" s="488" t="s">
        <v>364</v>
      </c>
      <c r="P217" s="2359"/>
      <c r="Q217" s="2229"/>
      <c r="R217" s="2359"/>
      <c r="S217" s="2229"/>
      <c r="T217" s="2359"/>
      <c r="U217" s="2229"/>
      <c r="V217" s="2366"/>
      <c r="W217" s="2229"/>
      <c r="X217" s="2366"/>
      <c r="Y217" s="2229"/>
      <c r="Z217" s="2272"/>
      <c r="AB217" s="2342" t="s">
        <v>189</v>
      </c>
      <c r="AC217" s="2312"/>
      <c r="AD217" s="2226"/>
      <c r="AE217" s="2312"/>
      <c r="AF217" s="2226"/>
      <c r="AG217" s="2312"/>
      <c r="AH217" s="2226"/>
      <c r="AI217" s="2343">
        <f t="shared" si="97"/>
        <v>0</v>
      </c>
      <c r="AJ217" s="2354">
        <f t="shared" si="98"/>
        <v>0</v>
      </c>
      <c r="AK217" s="2312">
        <f t="shared" si="99"/>
        <v>0</v>
      </c>
      <c r="AL217" s="2208">
        <f t="shared" si="100"/>
        <v>0</v>
      </c>
      <c r="AM217" s="241"/>
      <c r="AN217" s="127"/>
      <c r="AO217" s="127"/>
      <c r="AP217" s="127"/>
      <c r="AQ217" s="122"/>
      <c r="AR217" s="127"/>
    </row>
    <row r="218" spans="2:44" ht="12.75" customHeight="1">
      <c r="B218" s="127"/>
      <c r="C218" s="136"/>
      <c r="D218" s="127"/>
      <c r="E218" s="122"/>
      <c r="F218" s="121"/>
      <c r="G218" s="173"/>
      <c r="H218" s="127"/>
      <c r="I218" s="127"/>
      <c r="J218" s="127"/>
      <c r="K218" s="127"/>
      <c r="L218" s="127"/>
      <c r="M218" s="110"/>
      <c r="N218" s="110"/>
      <c r="O218" s="2358" t="s">
        <v>156</v>
      </c>
      <c r="P218" s="2362"/>
      <c r="Q218" s="2360"/>
      <c r="R218" s="2362"/>
      <c r="S218" s="2360"/>
      <c r="T218" s="2362"/>
      <c r="U218" s="2360"/>
      <c r="V218" s="2365"/>
      <c r="W218" s="2360"/>
      <c r="X218" s="2365"/>
      <c r="Y218" s="2360"/>
      <c r="Z218" s="2272"/>
      <c r="AB218" s="2342" t="s">
        <v>73</v>
      </c>
      <c r="AC218" s="2312"/>
      <c r="AD218" s="2226"/>
      <c r="AE218" s="2312">
        <f>F197</f>
        <v>20</v>
      </c>
      <c r="AF218" s="2226">
        <f>G197</f>
        <v>20</v>
      </c>
      <c r="AG218" s="2312"/>
      <c r="AH218" s="2226"/>
      <c r="AI218" s="2343">
        <f t="shared" si="97"/>
        <v>20</v>
      </c>
      <c r="AJ218" s="2354">
        <f t="shared" si="98"/>
        <v>20</v>
      </c>
      <c r="AK218" s="2312">
        <f t="shared" si="99"/>
        <v>20</v>
      </c>
      <c r="AL218" s="2208">
        <f t="shared" si="100"/>
        <v>20</v>
      </c>
      <c r="AM218" s="2290"/>
      <c r="AN218" s="11"/>
      <c r="AO218" s="127"/>
      <c r="AP218" s="127"/>
      <c r="AQ218" s="127"/>
      <c r="AR218" s="127"/>
    </row>
    <row r="219" spans="2:44" ht="14.25" customHeight="1">
      <c r="B219" s="127"/>
      <c r="C219" s="136"/>
      <c r="D219" s="127"/>
      <c r="E219" s="122"/>
      <c r="F219" s="121"/>
      <c r="G219" s="173"/>
      <c r="H219" s="127"/>
      <c r="I219" s="127"/>
      <c r="J219" s="127"/>
      <c r="K219" s="127"/>
      <c r="L219" s="127"/>
      <c r="M219" s="110"/>
      <c r="N219" s="110"/>
      <c r="O219" s="295" t="s">
        <v>108</v>
      </c>
      <c r="P219" s="833">
        <f>F189</f>
        <v>6.52</v>
      </c>
      <c r="Q219" s="2214">
        <f>G189</f>
        <v>6.52</v>
      </c>
      <c r="R219" s="279"/>
      <c r="S219" s="2361"/>
      <c r="T219" s="279">
        <f>I210</f>
        <v>6.3</v>
      </c>
      <c r="U219" s="2361">
        <f>J210</f>
        <v>6.3</v>
      </c>
      <c r="V219" s="2275"/>
      <c r="W219" s="2361"/>
      <c r="X219" s="2275"/>
      <c r="Y219" s="2361"/>
      <c r="Z219" s="240"/>
      <c r="AA219" s="125"/>
      <c r="AB219" s="2342" t="s">
        <v>75</v>
      </c>
      <c r="AC219" s="2343"/>
      <c r="AD219" s="2344"/>
      <c r="AE219" s="2343"/>
      <c r="AF219" s="2344"/>
      <c r="AG219" s="2343">
        <f>F209</f>
        <v>10.8</v>
      </c>
      <c r="AH219" s="2393">
        <f>G209</f>
        <v>10.8</v>
      </c>
      <c r="AI219" s="2343">
        <f t="shared" si="97"/>
        <v>0</v>
      </c>
      <c r="AJ219" s="2354">
        <f t="shared" si="98"/>
        <v>0</v>
      </c>
      <c r="AK219" s="2312">
        <f t="shared" si="99"/>
        <v>10.8</v>
      </c>
      <c r="AL219" s="2208">
        <f t="shared" si="100"/>
        <v>10.8</v>
      </c>
      <c r="AM219" s="2290"/>
      <c r="AN219" s="11"/>
      <c r="AO219" s="127"/>
      <c r="AP219" s="127"/>
      <c r="AQ219" s="127"/>
      <c r="AR219" s="127"/>
    </row>
    <row r="220" spans="2:44">
      <c r="B220" s="127"/>
      <c r="C220" s="136"/>
      <c r="D220" s="127"/>
      <c r="E220" s="122"/>
      <c r="F220" s="121"/>
      <c r="G220" s="173"/>
      <c r="H220" s="127"/>
      <c r="I220" s="127"/>
      <c r="J220" s="127"/>
      <c r="K220" s="127"/>
      <c r="L220" s="250"/>
      <c r="M220" s="110"/>
      <c r="N220" s="110"/>
      <c r="O220" s="11"/>
      <c r="Q220" s="2207"/>
      <c r="S220" s="2207"/>
      <c r="U220" s="2207"/>
      <c r="V220" s="2279"/>
      <c r="W220" s="2207"/>
      <c r="X220" s="2279"/>
      <c r="Y220" s="2207"/>
      <c r="Z220" s="2290"/>
      <c r="AA220" s="11"/>
      <c r="AB220" s="2342" t="s">
        <v>76</v>
      </c>
      <c r="AC220" s="2312"/>
      <c r="AD220" s="2344"/>
      <c r="AE220" s="2312"/>
      <c r="AF220" s="2344"/>
      <c r="AG220" s="2312"/>
      <c r="AH220" s="2344"/>
      <c r="AI220" s="2343">
        <f t="shared" si="97"/>
        <v>0</v>
      </c>
      <c r="AJ220" s="2354">
        <f t="shared" si="98"/>
        <v>0</v>
      </c>
      <c r="AK220" s="2312">
        <f t="shared" si="99"/>
        <v>0</v>
      </c>
      <c r="AL220" s="2208">
        <f t="shared" si="100"/>
        <v>0</v>
      </c>
      <c r="AM220" s="2290"/>
      <c r="AN220" s="11"/>
      <c r="AO220" s="127"/>
      <c r="AP220" s="127"/>
      <c r="AQ220" s="127"/>
      <c r="AR220" s="127"/>
    </row>
    <row r="221" spans="2:44">
      <c r="B221" s="127"/>
      <c r="C221" s="136"/>
      <c r="D221" s="127"/>
      <c r="E221" s="122"/>
      <c r="F221" s="126"/>
      <c r="G221" s="156"/>
      <c r="H221" s="127"/>
      <c r="I221" s="127"/>
      <c r="J221" s="127"/>
      <c r="K221" s="127"/>
      <c r="L221" s="264"/>
      <c r="M221" s="110"/>
      <c r="N221" s="110"/>
      <c r="O221" s="11"/>
      <c r="Q221" s="2207"/>
      <c r="S221" s="2207"/>
      <c r="U221" s="2207"/>
      <c r="V221" s="2279"/>
      <c r="W221" s="2207"/>
      <c r="X221" s="2279"/>
      <c r="Y221" s="2207"/>
      <c r="Z221" s="2290"/>
      <c r="AA221" s="11"/>
      <c r="AB221" s="2342" t="s">
        <v>77</v>
      </c>
      <c r="AC221" s="2312"/>
      <c r="AD221" s="2220"/>
      <c r="AE221" s="2312"/>
      <c r="AF221" s="2220"/>
      <c r="AG221" s="2312"/>
      <c r="AH221" s="2220"/>
      <c r="AI221" s="2343">
        <f t="shared" si="97"/>
        <v>0</v>
      </c>
      <c r="AJ221" s="2354">
        <f t="shared" si="98"/>
        <v>0</v>
      </c>
      <c r="AK221" s="2312">
        <f t="shared" si="99"/>
        <v>0</v>
      </c>
      <c r="AL221" s="2208">
        <f t="shared" si="100"/>
        <v>0</v>
      </c>
      <c r="AM221" s="2290"/>
      <c r="AN221" s="11"/>
      <c r="AO221" s="127"/>
      <c r="AP221" s="127"/>
      <c r="AQ221" s="127"/>
      <c r="AR221" s="127"/>
    </row>
    <row r="222" spans="2:44" ht="15" customHeight="1">
      <c r="B222" s="127"/>
      <c r="C222" s="136"/>
      <c r="D222" s="127"/>
      <c r="E222" s="127"/>
      <c r="F222" s="127"/>
      <c r="G222" s="127"/>
      <c r="H222" s="127"/>
      <c r="I222" s="127"/>
      <c r="J222" s="127"/>
      <c r="K222" s="127"/>
      <c r="L222" s="110"/>
      <c r="M222" s="110"/>
      <c r="N222" s="110"/>
      <c r="O222" s="122"/>
      <c r="Q222" s="2202"/>
      <c r="S222" s="2110"/>
      <c r="U222" s="2207"/>
      <c r="V222" s="2279"/>
      <c r="W222" s="2207"/>
      <c r="X222" s="2279"/>
      <c r="Y222" s="2207"/>
      <c r="Z222" s="2290"/>
      <c r="AA222" s="11"/>
      <c r="AB222" s="2342" t="s">
        <v>79</v>
      </c>
      <c r="AC222" s="2312"/>
      <c r="AD222" s="2221"/>
      <c r="AE222" s="2312"/>
      <c r="AF222" s="2220"/>
      <c r="AG222" s="2312"/>
      <c r="AH222" s="2220"/>
      <c r="AI222" s="2343">
        <f t="shared" si="97"/>
        <v>0</v>
      </c>
      <c r="AJ222" s="2354">
        <f t="shared" si="98"/>
        <v>0</v>
      </c>
      <c r="AK222" s="2312">
        <f t="shared" si="99"/>
        <v>0</v>
      </c>
      <c r="AL222" s="2208">
        <f t="shared" si="100"/>
        <v>0</v>
      </c>
      <c r="AM222" s="2290"/>
      <c r="AN222" s="11"/>
      <c r="AO222" s="127"/>
      <c r="AP222" s="127"/>
      <c r="AQ222" s="127"/>
      <c r="AR222" s="127"/>
    </row>
    <row r="223" spans="2:44" ht="13.5" customHeight="1">
      <c r="B223" s="127"/>
      <c r="C223" s="136"/>
      <c r="D223" s="127"/>
      <c r="E223" s="127"/>
      <c r="F223" s="127"/>
      <c r="G223" s="127"/>
      <c r="H223" s="127"/>
      <c r="I223" s="127"/>
      <c r="J223" s="127"/>
      <c r="K223" s="127"/>
      <c r="L223" s="110"/>
      <c r="M223" s="110"/>
      <c r="N223" s="110"/>
      <c r="O223" s="11"/>
      <c r="Q223" s="2207"/>
      <c r="S223" s="2207"/>
      <c r="U223" s="2207"/>
      <c r="V223" s="2279"/>
      <c r="W223" s="2207"/>
      <c r="X223" s="2279"/>
      <c r="Y223" s="2207"/>
      <c r="Z223" s="2290"/>
      <c r="AA223" s="11"/>
      <c r="AB223" s="2342" t="s">
        <v>80</v>
      </c>
      <c r="AC223" s="2312"/>
      <c r="AD223" s="2226"/>
      <c r="AE223" s="2312"/>
      <c r="AF223" s="2226"/>
      <c r="AG223" s="2312"/>
      <c r="AH223" s="2226"/>
      <c r="AI223" s="2343">
        <f t="shared" si="97"/>
        <v>0</v>
      </c>
      <c r="AJ223" s="2354">
        <f t="shared" si="98"/>
        <v>0</v>
      </c>
      <c r="AK223" s="2312">
        <f t="shared" si="99"/>
        <v>0</v>
      </c>
      <c r="AL223" s="2208">
        <f t="shared" si="100"/>
        <v>0</v>
      </c>
      <c r="AM223" s="15"/>
      <c r="AN223" s="15"/>
      <c r="AO223" s="127"/>
      <c r="AP223" s="127"/>
      <c r="AQ223" s="127"/>
      <c r="AR223" s="127"/>
    </row>
    <row r="224" spans="2:44" ht="13.5" customHeight="1">
      <c r="B224" s="127"/>
      <c r="C224" s="136"/>
      <c r="D224" s="127"/>
      <c r="E224" s="127"/>
      <c r="F224" s="127"/>
      <c r="G224" s="127"/>
      <c r="H224" s="127"/>
      <c r="I224" s="127"/>
      <c r="J224" s="127"/>
      <c r="K224" s="127"/>
      <c r="L224" s="110"/>
      <c r="M224" s="110"/>
      <c r="N224" s="110"/>
      <c r="O224" s="11"/>
      <c r="Q224" s="2207"/>
      <c r="S224" s="2207"/>
      <c r="U224" s="2207"/>
      <c r="V224" s="2279"/>
      <c r="W224" s="2207"/>
      <c r="X224" s="2279"/>
      <c r="Y224" s="2207"/>
      <c r="Z224" s="2290"/>
      <c r="AA224" s="11"/>
      <c r="AB224" s="2342" t="s">
        <v>82</v>
      </c>
      <c r="AC224" s="2345"/>
      <c r="AD224" s="2346"/>
      <c r="AE224" s="2345"/>
      <c r="AF224" s="2346"/>
      <c r="AG224" s="2345"/>
      <c r="AH224" s="2346"/>
      <c r="AI224" s="2343">
        <f t="shared" si="97"/>
        <v>0</v>
      </c>
      <c r="AJ224" s="2354">
        <f t="shared" si="98"/>
        <v>0</v>
      </c>
      <c r="AK224" s="2312">
        <f t="shared" si="99"/>
        <v>0</v>
      </c>
      <c r="AL224" s="2208">
        <f t="shared" si="100"/>
        <v>0</v>
      </c>
      <c r="AM224" s="15"/>
      <c r="AN224" s="15"/>
      <c r="AO224" s="127"/>
      <c r="AP224" s="127"/>
      <c r="AQ224" s="127"/>
      <c r="AR224" s="127"/>
    </row>
    <row r="225" spans="2:44" ht="14.25" customHeight="1">
      <c r="B225" s="127"/>
      <c r="C225" s="136"/>
      <c r="D225" s="127"/>
      <c r="E225" s="127"/>
      <c r="F225" s="127"/>
      <c r="G225" s="127"/>
      <c r="H225" s="127"/>
      <c r="I225" s="127"/>
      <c r="J225" s="127"/>
      <c r="K225" s="110"/>
      <c r="L225" s="110"/>
      <c r="M225" s="110"/>
      <c r="N225" s="110"/>
      <c r="O225" s="11"/>
      <c r="Q225" s="2207"/>
      <c r="S225" s="2207"/>
      <c r="U225" s="2207"/>
      <c r="V225" s="2279"/>
      <c r="W225" s="2207"/>
      <c r="X225" s="2279"/>
      <c r="Y225" s="2207"/>
      <c r="Z225" s="2290"/>
      <c r="AA225" s="11"/>
      <c r="AB225" s="2352" t="s">
        <v>701</v>
      </c>
      <c r="AC225" s="2350">
        <f t="shared" ref="AC225:AH225" si="106">SUM(AC217:AC224)</f>
        <v>0</v>
      </c>
      <c r="AD225" s="2351">
        <f t="shared" si="106"/>
        <v>0</v>
      </c>
      <c r="AE225" s="2350">
        <f t="shared" si="106"/>
        <v>20</v>
      </c>
      <c r="AF225" s="2351">
        <f t="shared" si="106"/>
        <v>20</v>
      </c>
      <c r="AG225" s="2350">
        <f t="shared" si="106"/>
        <v>10.8</v>
      </c>
      <c r="AH225" s="2351">
        <f t="shared" si="106"/>
        <v>10.8</v>
      </c>
      <c r="AI225" s="2348">
        <f t="shared" si="97"/>
        <v>20</v>
      </c>
      <c r="AJ225" s="2349">
        <f t="shared" si="98"/>
        <v>20</v>
      </c>
      <c r="AK225" s="2350">
        <f t="shared" si="99"/>
        <v>30.8</v>
      </c>
      <c r="AL225" s="2351">
        <f t="shared" si="100"/>
        <v>30.8</v>
      </c>
      <c r="AM225" s="15"/>
      <c r="AN225" s="15"/>
      <c r="AO225" s="127"/>
      <c r="AP225" s="127"/>
      <c r="AQ225" s="127"/>
      <c r="AR225" s="127"/>
    </row>
    <row r="226" spans="2:44" ht="12.75" customHeight="1">
      <c r="B226" s="110"/>
      <c r="C226" s="158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"/>
      <c r="Q226" s="2207"/>
      <c r="S226" s="2207"/>
      <c r="U226" s="2207"/>
      <c r="V226" s="2279"/>
      <c r="W226" s="2207"/>
      <c r="X226" s="2279"/>
      <c r="Y226" s="2207"/>
      <c r="Z226" s="2290"/>
      <c r="AA226" s="11"/>
      <c r="AB226" s="2327" t="s">
        <v>85</v>
      </c>
      <c r="AC226" s="2312"/>
      <c r="AD226" s="2208"/>
      <c r="AE226" s="2312"/>
      <c r="AF226" s="2208"/>
      <c r="AG226" s="2312">
        <f>F212</f>
        <v>48.72</v>
      </c>
      <c r="AH226" s="2208">
        <f>G212</f>
        <v>48.72</v>
      </c>
      <c r="AI226" s="2274">
        <f t="shared" si="97"/>
        <v>0</v>
      </c>
      <c r="AJ226" s="2214">
        <f t="shared" si="98"/>
        <v>0</v>
      </c>
      <c r="AK226" s="2273">
        <f t="shared" si="99"/>
        <v>48.72</v>
      </c>
      <c r="AL226" s="2209">
        <f t="shared" si="100"/>
        <v>48.72</v>
      </c>
      <c r="AM226" s="15"/>
      <c r="AN226" s="15"/>
      <c r="AO226" s="127"/>
      <c r="AP226" s="127"/>
      <c r="AQ226" s="127"/>
      <c r="AR226" s="127"/>
    </row>
    <row r="227" spans="2:44" ht="14.25" customHeight="1">
      <c r="B227" s="110"/>
      <c r="C227" s="158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"/>
      <c r="Q227" s="2207"/>
      <c r="S227" s="2207"/>
      <c r="U227" s="2207"/>
      <c r="V227" s="2279"/>
      <c r="W227" s="2207"/>
      <c r="X227" s="2279"/>
      <c r="Y227" s="2207"/>
      <c r="Z227" s="2290"/>
      <c r="AA227" s="11"/>
      <c r="AB227" s="2327" t="s">
        <v>711</v>
      </c>
      <c r="AC227" s="2312">
        <f>I185</f>
        <v>37</v>
      </c>
      <c r="AD227" s="2226">
        <f>J185</f>
        <v>37</v>
      </c>
      <c r="AE227" s="2312"/>
      <c r="AF227" s="2226"/>
      <c r="AG227" s="2312">
        <f>I212</f>
        <v>24</v>
      </c>
      <c r="AH227" s="2226">
        <f>J212</f>
        <v>24</v>
      </c>
      <c r="AI227" s="2343">
        <f t="shared" si="97"/>
        <v>37</v>
      </c>
      <c r="AJ227" s="2354">
        <f t="shared" si="98"/>
        <v>37</v>
      </c>
      <c r="AK227" s="2312">
        <f t="shared" si="99"/>
        <v>24</v>
      </c>
      <c r="AL227" s="2208">
        <f t="shared" si="100"/>
        <v>24</v>
      </c>
      <c r="AM227" s="15"/>
      <c r="AN227" s="15"/>
      <c r="AO227" s="127"/>
      <c r="AP227" s="127"/>
      <c r="AQ227" s="127"/>
      <c r="AR227" s="127"/>
    </row>
    <row r="228" spans="2:44" ht="15.75" customHeight="1">
      <c r="B228" s="110"/>
      <c r="C228" s="158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"/>
      <c r="Q228" s="2207"/>
      <c r="S228" s="2207"/>
      <c r="U228" s="2207"/>
      <c r="V228" s="2279"/>
      <c r="W228" s="2207"/>
      <c r="X228" s="2279"/>
      <c r="Y228" s="2207"/>
      <c r="Z228" s="2290"/>
      <c r="AA228" s="11"/>
      <c r="AB228" s="2328" t="s">
        <v>712</v>
      </c>
      <c r="AC228" s="2329">
        <f t="shared" ref="AC228:AH228" si="107">SUM(AC226:AC227)</f>
        <v>37</v>
      </c>
      <c r="AD228" s="2330">
        <f t="shared" si="107"/>
        <v>37</v>
      </c>
      <c r="AE228" s="2329">
        <f t="shared" si="107"/>
        <v>0</v>
      </c>
      <c r="AF228" s="2330">
        <f t="shared" si="107"/>
        <v>0</v>
      </c>
      <c r="AG228" s="2329">
        <f t="shared" si="107"/>
        <v>72.72</v>
      </c>
      <c r="AH228" s="2330">
        <f t="shared" si="107"/>
        <v>72.72</v>
      </c>
      <c r="AI228" s="2331">
        <f t="shared" si="97"/>
        <v>37</v>
      </c>
      <c r="AJ228" s="2332">
        <f t="shared" si="98"/>
        <v>37</v>
      </c>
      <c r="AK228" s="2333">
        <f t="shared" si="99"/>
        <v>72.72</v>
      </c>
      <c r="AL228" s="2334">
        <f t="shared" si="100"/>
        <v>72.72</v>
      </c>
      <c r="AM228" s="2290"/>
      <c r="AN228" s="11"/>
      <c r="AO228" s="127"/>
      <c r="AP228" s="127"/>
      <c r="AQ228" s="127"/>
      <c r="AR228" s="127"/>
    </row>
    <row r="229" spans="2:44" ht="15" customHeight="1">
      <c r="B229" s="110"/>
      <c r="C229" s="158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"/>
      <c r="Q229" s="2207"/>
      <c r="S229" s="2207"/>
      <c r="U229" s="2207"/>
      <c r="V229" s="2279"/>
      <c r="W229" s="2207"/>
      <c r="X229" s="2279"/>
      <c r="Y229" s="2207"/>
      <c r="Z229" s="2290"/>
      <c r="AA229" s="11"/>
      <c r="AB229" s="127"/>
      <c r="AC229" s="2276"/>
      <c r="AD229" s="2202"/>
      <c r="AE229" s="2276"/>
      <c r="AF229" s="2202"/>
      <c r="AG229" s="2276"/>
      <c r="AH229" s="2202"/>
      <c r="AI229" s="2279"/>
      <c r="AJ229" s="2207"/>
      <c r="AK229" s="2279"/>
      <c r="AL229" s="2207"/>
      <c r="AM229" s="2290"/>
      <c r="AN229" s="11"/>
      <c r="AO229" s="127"/>
      <c r="AP229" s="127"/>
      <c r="AQ229" s="127"/>
      <c r="AR229" s="127"/>
    </row>
    <row r="230" spans="2:44" ht="13.5" customHeight="1">
      <c r="B230" s="110"/>
      <c r="C230" s="158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"/>
      <c r="Q230" s="2207"/>
      <c r="S230" s="2207"/>
      <c r="U230" s="2207"/>
      <c r="V230" s="2279"/>
      <c r="W230" s="2207"/>
      <c r="X230" s="2279"/>
      <c r="Y230" s="2207"/>
      <c r="Z230" s="2290"/>
      <c r="AA230" s="11"/>
      <c r="AB230" s="127"/>
      <c r="AC230" s="2276"/>
      <c r="AD230" s="2202"/>
      <c r="AE230" s="2276"/>
      <c r="AF230" s="2202"/>
      <c r="AG230" s="2276"/>
      <c r="AH230" s="2202"/>
      <c r="AI230" s="2279"/>
      <c r="AJ230" s="2207"/>
      <c r="AK230" s="2279"/>
      <c r="AL230" s="2207"/>
      <c r="AM230" s="2290"/>
      <c r="AN230" s="11"/>
      <c r="AO230" s="127"/>
      <c r="AP230" s="127"/>
      <c r="AQ230" s="127"/>
      <c r="AR230" s="127"/>
    </row>
    <row r="231" spans="2:44" ht="13.5" customHeight="1">
      <c r="B231" s="110"/>
      <c r="C231" s="158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909"/>
      <c r="Q231" s="2207"/>
      <c r="S231" s="2207"/>
      <c r="U231" s="2207"/>
      <c r="V231" s="2279"/>
      <c r="W231" s="2207"/>
      <c r="X231" s="2279"/>
      <c r="Y231" s="2207"/>
      <c r="Z231" s="2290"/>
      <c r="AA231" s="11"/>
      <c r="AB231" s="127"/>
      <c r="AC231" s="2276"/>
      <c r="AD231" s="2202"/>
      <c r="AE231" s="2276"/>
      <c r="AF231" s="2202"/>
      <c r="AG231" s="2276"/>
      <c r="AH231" s="2202"/>
      <c r="AI231" s="2279"/>
      <c r="AJ231" s="2207"/>
      <c r="AK231" s="2279"/>
      <c r="AL231" s="2207"/>
      <c r="AM231" s="2290"/>
      <c r="AN231" s="11"/>
      <c r="AO231" s="127"/>
      <c r="AP231" s="127"/>
      <c r="AQ231" s="127"/>
      <c r="AR231" s="127"/>
    </row>
    <row r="232" spans="2:44" ht="14.25" customHeight="1">
      <c r="B232" s="110"/>
      <c r="C232" s="1511" t="s">
        <v>300</v>
      </c>
      <c r="D232" s="110"/>
      <c r="E232" s="110"/>
      <c r="F232" s="110"/>
      <c r="G232" s="110"/>
      <c r="H232" s="110"/>
      <c r="I232" s="110"/>
      <c r="J232" s="110"/>
      <c r="K232" s="110"/>
      <c r="L232" s="1407"/>
      <c r="M232" s="110"/>
      <c r="N232" s="110"/>
      <c r="O232" s="11"/>
      <c r="Q232" s="2207"/>
      <c r="S232" s="2207"/>
      <c r="U232" s="2207"/>
      <c r="V232" s="2279"/>
      <c r="W232" s="2207"/>
      <c r="X232" s="2279"/>
      <c r="Y232" s="2207"/>
      <c r="Z232" s="2290"/>
      <c r="AA232" s="11"/>
      <c r="AB232" s="127"/>
      <c r="AC232" s="2276"/>
      <c r="AD232" s="2202"/>
      <c r="AE232" s="2276"/>
      <c r="AF232" s="649"/>
      <c r="AG232" s="2276"/>
      <c r="AH232" s="649"/>
      <c r="AI232" s="2279"/>
      <c r="AJ232" s="2207"/>
      <c r="AK232" s="2279"/>
      <c r="AL232" s="2207"/>
      <c r="AM232" s="2290"/>
      <c r="AN232" s="11"/>
      <c r="AO232" s="127"/>
      <c r="AP232" s="127"/>
      <c r="AQ232" s="127"/>
      <c r="AR232" s="127"/>
    </row>
    <row r="233" spans="2:44" ht="15" customHeight="1">
      <c r="B233" s="110"/>
      <c r="C233" s="110"/>
      <c r="D233" s="1621" t="s">
        <v>324</v>
      </c>
      <c r="E233" s="110"/>
      <c r="F233" s="1622"/>
      <c r="G233" s="110"/>
      <c r="H233" s="110"/>
      <c r="I233" s="110"/>
      <c r="J233" s="110"/>
      <c r="K233" s="1623" t="s">
        <v>134</v>
      </c>
      <c r="L233" s="110"/>
      <c r="M233" s="110"/>
      <c r="N233" s="110"/>
      <c r="O233" s="909"/>
      <c r="Q233" s="2207"/>
      <c r="S233" s="2234"/>
      <c r="U233" s="2207"/>
      <c r="V233" s="2279"/>
      <c r="W233" s="2207"/>
      <c r="X233" s="2279"/>
      <c r="Y233" s="2207"/>
      <c r="Z233" s="2290"/>
      <c r="AA233" s="11"/>
      <c r="AB233" s="127"/>
      <c r="AC233" s="2276"/>
      <c r="AD233" s="2202"/>
      <c r="AE233" s="2276"/>
      <c r="AF233" s="649"/>
      <c r="AG233" s="2276"/>
      <c r="AH233" s="649"/>
      <c r="AI233" s="2279"/>
      <c r="AJ233" s="2207"/>
      <c r="AK233" s="2279"/>
      <c r="AL233" s="2207"/>
      <c r="AM233" s="2290"/>
      <c r="AN233" s="11"/>
      <c r="AO233" s="127"/>
      <c r="AP233" s="127"/>
      <c r="AQ233" s="127"/>
      <c r="AR233" s="127"/>
    </row>
    <row r="234" spans="2:44">
      <c r="B234" s="1407" t="s">
        <v>474</v>
      </c>
      <c r="C234" s="1407"/>
      <c r="D234" s="1624"/>
      <c r="E234" s="110"/>
      <c r="F234" s="1625" t="s">
        <v>163</v>
      </c>
      <c r="G234" s="110"/>
      <c r="H234" s="110"/>
      <c r="I234" s="2561" t="s">
        <v>748</v>
      </c>
      <c r="J234" s="110"/>
      <c r="K234" s="1626"/>
      <c r="L234" s="110"/>
      <c r="M234" s="110"/>
      <c r="N234" s="110"/>
      <c r="O234" s="2561" t="s">
        <v>748</v>
      </c>
      <c r="S234" s="1625" t="s">
        <v>163</v>
      </c>
      <c r="AB234" s="127"/>
      <c r="AC234" s="2276"/>
      <c r="AD234" s="2202"/>
      <c r="AE234" s="2276"/>
      <c r="AF234" s="649"/>
      <c r="AG234" s="2276"/>
      <c r="AH234" s="649"/>
      <c r="AI234" s="436"/>
      <c r="AJ234" s="649"/>
      <c r="AK234" s="2280"/>
      <c r="AL234" s="2202"/>
      <c r="AM234" s="667"/>
      <c r="AN234" s="173"/>
      <c r="AO234" s="127"/>
      <c r="AP234" s="127"/>
      <c r="AQ234" s="127"/>
      <c r="AR234" s="127"/>
    </row>
    <row r="235" spans="2:44" ht="16.5" thickBot="1">
      <c r="B235" s="1407"/>
      <c r="C235" s="158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2303" t="s">
        <v>689</v>
      </c>
      <c r="R235" s="705" t="s">
        <v>690</v>
      </c>
      <c r="V235" t="s">
        <v>691</v>
      </c>
      <c r="AB235" s="127"/>
      <c r="AC235" s="2276"/>
      <c r="AD235" s="2202"/>
      <c r="AE235" s="2276"/>
      <c r="AF235" s="649"/>
      <c r="AG235" s="2276"/>
      <c r="AH235" s="649"/>
      <c r="AI235" s="436"/>
      <c r="AJ235" s="649"/>
      <c r="AK235" s="2280"/>
      <c r="AL235" s="2202"/>
      <c r="AM235" s="667"/>
      <c r="AN235" s="173"/>
      <c r="AO235" s="127"/>
      <c r="AP235" s="127"/>
      <c r="AQ235" s="127"/>
      <c r="AR235" s="127"/>
    </row>
    <row r="236" spans="2:44" ht="12.75" customHeight="1" thickBot="1">
      <c r="B236" s="423" t="s">
        <v>2</v>
      </c>
      <c r="C236" s="424" t="s">
        <v>3</v>
      </c>
      <c r="D236" s="425" t="s">
        <v>4</v>
      </c>
      <c r="E236" s="297" t="s">
        <v>59</v>
      </c>
      <c r="F236" s="134"/>
      <c r="G236" s="134"/>
      <c r="H236" s="134"/>
      <c r="I236" s="134"/>
      <c r="J236" s="134"/>
      <c r="K236" s="134"/>
      <c r="L236" s="134"/>
      <c r="M236" s="282"/>
      <c r="N236" s="110"/>
      <c r="O236" s="2" t="s">
        <v>693</v>
      </c>
      <c r="Q236" s="2304"/>
      <c r="R236" s="2304"/>
      <c r="S236" s="211" t="s">
        <v>692</v>
      </c>
      <c r="T236" s="2304"/>
      <c r="U236" s="2304"/>
      <c r="V236" s="2304"/>
      <c r="Z236" s="327" t="s">
        <v>681</v>
      </c>
      <c r="AA236" s="2305"/>
      <c r="AM236" s="327" t="s">
        <v>681</v>
      </c>
      <c r="AN236" s="2264"/>
      <c r="AP236" s="127"/>
      <c r="AQ236" s="127"/>
      <c r="AR236" s="127"/>
    </row>
    <row r="237" spans="2:44" ht="15.75" thickBot="1">
      <c r="B237" s="426" t="s">
        <v>5</v>
      </c>
      <c r="C237" s="110"/>
      <c r="D237" s="427" t="s">
        <v>61</v>
      </c>
      <c r="E237" s="124"/>
      <c r="F237" s="127"/>
      <c r="G237" s="127"/>
      <c r="H237" s="127"/>
      <c r="I237" s="127"/>
      <c r="J237" s="127"/>
      <c r="K237" s="1430"/>
      <c r="L237" s="1430"/>
      <c r="M237" s="1431"/>
      <c r="N237" s="110"/>
      <c r="O237" s="327" t="s">
        <v>707</v>
      </c>
      <c r="P237" s="2265" t="s">
        <v>682</v>
      </c>
      <c r="Q237" s="2266"/>
      <c r="R237" s="2265" t="s">
        <v>683</v>
      </c>
      <c r="S237" s="2266"/>
      <c r="T237" s="2265" t="s">
        <v>688</v>
      </c>
      <c r="U237" s="2266"/>
      <c r="V237" s="2265" t="s">
        <v>685</v>
      </c>
      <c r="W237" s="2266"/>
      <c r="X237" s="2265" t="s">
        <v>686</v>
      </c>
      <c r="Y237" s="2266"/>
      <c r="Z237" s="2267" t="s">
        <v>586</v>
      </c>
      <c r="AA237" s="76"/>
      <c r="AB237" s="2356" t="s">
        <v>110</v>
      </c>
      <c r="AC237" s="2355" t="s">
        <v>682</v>
      </c>
      <c r="AD237" s="2266"/>
      <c r="AE237" s="2265" t="s">
        <v>683</v>
      </c>
      <c r="AF237" s="2266"/>
      <c r="AG237" s="2265" t="s">
        <v>684</v>
      </c>
      <c r="AH237" s="2266"/>
      <c r="AI237" s="2265" t="s">
        <v>685</v>
      </c>
      <c r="AJ237" s="2266"/>
      <c r="AK237" s="2265" t="s">
        <v>686</v>
      </c>
      <c r="AL237" s="2266"/>
      <c r="AM237" s="2267" t="s">
        <v>586</v>
      </c>
      <c r="AN237" s="61"/>
      <c r="AP237" s="127"/>
      <c r="AQ237" s="127"/>
      <c r="AR237" s="127"/>
    </row>
    <row r="238" spans="2:44" ht="14.25" customHeight="1" thickBot="1">
      <c r="B238" s="935" t="s">
        <v>378</v>
      </c>
      <c r="C238" s="134"/>
      <c r="D238" s="134"/>
      <c r="E238" s="1762" t="s">
        <v>320</v>
      </c>
      <c r="F238" s="929"/>
      <c r="G238" s="1417"/>
      <c r="H238" s="1763" t="s">
        <v>466</v>
      </c>
      <c r="I238" s="146"/>
      <c r="J238" s="133"/>
      <c r="K238" s="1465" t="s">
        <v>623</v>
      </c>
      <c r="L238" s="1466"/>
      <c r="M238" s="1467"/>
      <c r="N238" s="110"/>
      <c r="O238" s="2299" t="s">
        <v>469</v>
      </c>
      <c r="P238" s="2300" t="s">
        <v>111</v>
      </c>
      <c r="Q238" s="2301" t="s">
        <v>112</v>
      </c>
      <c r="R238" s="2300" t="s">
        <v>111</v>
      </c>
      <c r="S238" s="2301" t="s">
        <v>112</v>
      </c>
      <c r="T238" s="2300" t="s">
        <v>111</v>
      </c>
      <c r="U238" s="2301" t="s">
        <v>112</v>
      </c>
      <c r="V238" s="2300" t="s">
        <v>111</v>
      </c>
      <c r="W238" s="2302" t="s">
        <v>112</v>
      </c>
      <c r="X238" s="2300" t="s">
        <v>111</v>
      </c>
      <c r="Y238" s="2301" t="s">
        <v>112</v>
      </c>
      <c r="Z238" s="2306" t="s">
        <v>111</v>
      </c>
      <c r="AA238" s="2307" t="s">
        <v>112</v>
      </c>
      <c r="AB238" s="91" t="s">
        <v>57</v>
      </c>
      <c r="AC238" s="2263" t="s">
        <v>111</v>
      </c>
      <c r="AD238" s="2268" t="s">
        <v>112</v>
      </c>
      <c r="AE238" s="2263" t="s">
        <v>111</v>
      </c>
      <c r="AF238" s="2268" t="s">
        <v>112</v>
      </c>
      <c r="AG238" s="2263" t="s">
        <v>111</v>
      </c>
      <c r="AH238" s="2268" t="s">
        <v>112</v>
      </c>
      <c r="AI238" s="2263" t="s">
        <v>111</v>
      </c>
      <c r="AJ238" s="2268" t="s">
        <v>112</v>
      </c>
      <c r="AK238" s="2263" t="s">
        <v>111</v>
      </c>
      <c r="AL238" s="2268" t="s">
        <v>112</v>
      </c>
      <c r="AM238" s="2269" t="s">
        <v>111</v>
      </c>
      <c r="AN238" s="2270" t="s">
        <v>112</v>
      </c>
      <c r="AP238" s="127"/>
      <c r="AQ238" s="127"/>
      <c r="AR238" s="127"/>
    </row>
    <row r="239" spans="2:44" ht="12.75" customHeight="1" thickBot="1">
      <c r="B239" s="297"/>
      <c r="C239" s="411" t="s">
        <v>183</v>
      </c>
      <c r="D239" s="282"/>
      <c r="E239" s="1764" t="s">
        <v>481</v>
      </c>
      <c r="F239" s="1676"/>
      <c r="G239" s="1677"/>
      <c r="H239" s="1429" t="s">
        <v>110</v>
      </c>
      <c r="I239" s="192" t="s">
        <v>111</v>
      </c>
      <c r="J239" s="1658" t="s">
        <v>112</v>
      </c>
      <c r="K239" s="452" t="s">
        <v>110</v>
      </c>
      <c r="L239" s="192" t="s">
        <v>111</v>
      </c>
      <c r="M239" s="193" t="s">
        <v>112</v>
      </c>
      <c r="N239" s="110"/>
      <c r="O239" s="829" t="s">
        <v>153</v>
      </c>
      <c r="P239" s="2294">
        <f>D247</f>
        <v>30</v>
      </c>
      <c r="Q239" s="2213">
        <f>D247</f>
        <v>30</v>
      </c>
      <c r="R239" s="2294">
        <f>D264</f>
        <v>40</v>
      </c>
      <c r="S239" s="2213">
        <f>D264</f>
        <v>40</v>
      </c>
      <c r="T239" s="2294">
        <f>D274</f>
        <v>50</v>
      </c>
      <c r="U239" s="2213">
        <f>D274</f>
        <v>50</v>
      </c>
      <c r="V239" s="2274">
        <f t="shared" ref="V239:V269" si="108">P239+R239</f>
        <v>70</v>
      </c>
      <c r="W239" s="2214">
        <f t="shared" ref="W239:W269" si="109">Q239+S239</f>
        <v>70</v>
      </c>
      <c r="X239" s="2273">
        <f t="shared" ref="X239:X269" si="110">R239+T239</f>
        <v>90</v>
      </c>
      <c r="Y239" s="2209">
        <f t="shared" ref="Y239:Y269" si="111">S239+U239</f>
        <v>90</v>
      </c>
      <c r="Z239" s="2372">
        <f t="shared" ref="Z239:Z269" si="112">P239+R239+T239</f>
        <v>120</v>
      </c>
      <c r="AA239" s="844">
        <f t="shared" ref="AA239:AA269" si="113">Q239+S239+U239</f>
        <v>120</v>
      </c>
      <c r="AB239" s="221" t="s">
        <v>148</v>
      </c>
      <c r="AC239" s="2273"/>
      <c r="AD239" s="2244"/>
      <c r="AE239" s="2273"/>
      <c r="AF239" s="2241"/>
      <c r="AG239" s="2273"/>
      <c r="AH239" s="2242"/>
      <c r="AI239" s="2274">
        <f t="shared" ref="AI239:AI253" si="114">AC239+AE239</f>
        <v>0</v>
      </c>
      <c r="AJ239" s="2214">
        <f t="shared" ref="AJ239:AJ253" si="115">AD239+AF239</f>
        <v>0</v>
      </c>
      <c r="AK239" s="2271">
        <f t="shared" ref="AK239:AK253" si="116">AE239+AG239</f>
        <v>0</v>
      </c>
      <c r="AL239" s="2243">
        <f t="shared" ref="AL239:AL253" si="117">AF239+AH239</f>
        <v>0</v>
      </c>
      <c r="AM239" s="2286">
        <f t="shared" ref="AM239:AM254" si="118">AC239+AE239+AG239</f>
        <v>0</v>
      </c>
      <c r="AN239" s="841">
        <f t="shared" ref="AN239:AN254" si="119">AD239+AF239+AH239</f>
        <v>0</v>
      </c>
      <c r="AP239" s="127"/>
      <c r="AQ239" s="127"/>
      <c r="AR239" s="127"/>
    </row>
    <row r="240" spans="2:44" ht="13.5" customHeight="1" thickBot="1">
      <c r="B240" s="300" t="s">
        <v>789</v>
      </c>
      <c r="C240" s="326" t="s">
        <v>790</v>
      </c>
      <c r="D240" s="434">
        <v>60</v>
      </c>
      <c r="E240" s="1766" t="s">
        <v>110</v>
      </c>
      <c r="F240" s="1451" t="s">
        <v>111</v>
      </c>
      <c r="G240" s="243" t="s">
        <v>112</v>
      </c>
      <c r="H240" s="155" t="s">
        <v>91</v>
      </c>
      <c r="I240" s="154">
        <v>16.59</v>
      </c>
      <c r="J240" s="1415">
        <v>14.1</v>
      </c>
      <c r="K240" s="159" t="s">
        <v>377</v>
      </c>
      <c r="L240" s="162">
        <v>20</v>
      </c>
      <c r="M240" s="163">
        <v>20</v>
      </c>
      <c r="N240" s="110"/>
      <c r="O240" s="829" t="s">
        <v>152</v>
      </c>
      <c r="P240" s="2295">
        <f>I242+D246</f>
        <v>62</v>
      </c>
      <c r="Q240" s="2215">
        <f>J242+D246</f>
        <v>62</v>
      </c>
      <c r="R240" s="2295">
        <f>D263</f>
        <v>60</v>
      </c>
      <c r="S240" s="2215">
        <f>D263</f>
        <v>60</v>
      </c>
      <c r="T240" s="2295">
        <f>F275</f>
        <v>22</v>
      </c>
      <c r="U240" s="2215">
        <f>G275</f>
        <v>22</v>
      </c>
      <c r="V240" s="2274">
        <f t="shared" si="108"/>
        <v>122</v>
      </c>
      <c r="W240" s="2214">
        <f t="shared" si="109"/>
        <v>122</v>
      </c>
      <c r="X240" s="2273">
        <f t="shared" si="110"/>
        <v>82</v>
      </c>
      <c r="Y240" s="2209">
        <f t="shared" si="111"/>
        <v>82</v>
      </c>
      <c r="Z240" s="2372">
        <f t="shared" si="112"/>
        <v>144</v>
      </c>
      <c r="AA240" s="844">
        <f t="shared" si="113"/>
        <v>144</v>
      </c>
      <c r="AB240" s="221" t="s">
        <v>60</v>
      </c>
      <c r="AC240" s="2273"/>
      <c r="AD240" s="2245"/>
      <c r="AE240" s="2273"/>
      <c r="AF240" s="2241"/>
      <c r="AG240" s="2273"/>
      <c r="AH240" s="2242"/>
      <c r="AI240" s="2274">
        <f t="shared" si="114"/>
        <v>0</v>
      </c>
      <c r="AJ240" s="2214">
        <f t="shared" si="115"/>
        <v>0</v>
      </c>
      <c r="AK240" s="2271">
        <f t="shared" si="116"/>
        <v>0</v>
      </c>
      <c r="AL240" s="2243">
        <f t="shared" si="117"/>
        <v>0</v>
      </c>
      <c r="AM240" s="2286">
        <f t="shared" si="118"/>
        <v>0</v>
      </c>
      <c r="AN240" s="841">
        <f t="shared" si="119"/>
        <v>0</v>
      </c>
      <c r="AP240" s="127"/>
      <c r="AQ240" s="127"/>
      <c r="AR240" s="127"/>
    </row>
    <row r="241" spans="2:44">
      <c r="B241" s="414"/>
      <c r="C241" s="207" t="s">
        <v>797</v>
      </c>
      <c r="D241" s="79"/>
      <c r="E241" s="1691" t="s">
        <v>217</v>
      </c>
      <c r="F241" s="154">
        <v>211</v>
      </c>
      <c r="G241" s="1452">
        <v>157.9</v>
      </c>
      <c r="H241" s="1767" t="s">
        <v>222</v>
      </c>
      <c r="I241" s="287">
        <v>74.06</v>
      </c>
      <c r="J241" s="290">
        <v>65.900000000000006</v>
      </c>
      <c r="K241" s="231" t="s">
        <v>48</v>
      </c>
      <c r="L241" s="287">
        <v>12</v>
      </c>
      <c r="M241" s="1024">
        <v>12</v>
      </c>
      <c r="N241" s="110"/>
      <c r="O241" s="94" t="s">
        <v>84</v>
      </c>
      <c r="P241" s="2295">
        <f>F250+I247</f>
        <v>12.7</v>
      </c>
      <c r="Q241" s="2216">
        <f>G250+J247</f>
        <v>12.7</v>
      </c>
      <c r="R241" s="2295">
        <f>F269+L261+L267</f>
        <v>23.91</v>
      </c>
      <c r="S241" s="2217">
        <f>M261+M267+G269</f>
        <v>23.91</v>
      </c>
      <c r="T241" s="2295"/>
      <c r="U241" s="2216"/>
      <c r="V241" s="2274">
        <f t="shared" si="108"/>
        <v>36.61</v>
      </c>
      <c r="W241" s="2214">
        <f t="shared" si="109"/>
        <v>36.61</v>
      </c>
      <c r="X241" s="2273">
        <f t="shared" si="110"/>
        <v>23.91</v>
      </c>
      <c r="Y241" s="2209">
        <f t="shared" si="111"/>
        <v>23.91</v>
      </c>
      <c r="Z241" s="2372">
        <f t="shared" si="112"/>
        <v>36.61</v>
      </c>
      <c r="AA241" s="844">
        <f t="shared" si="113"/>
        <v>36.61</v>
      </c>
      <c r="AB241" s="157" t="s">
        <v>62</v>
      </c>
      <c r="AC241" s="2273"/>
      <c r="AD241" s="2246"/>
      <c r="AE241" s="2273"/>
      <c r="AF241" s="2241"/>
      <c r="AG241" s="2273"/>
      <c r="AH241" s="2242"/>
      <c r="AI241" s="2274">
        <f t="shared" si="114"/>
        <v>0</v>
      </c>
      <c r="AJ241" s="2214">
        <f t="shared" si="115"/>
        <v>0</v>
      </c>
      <c r="AK241" s="2271">
        <f t="shared" si="116"/>
        <v>0</v>
      </c>
      <c r="AL241" s="2243">
        <f t="shared" si="117"/>
        <v>0</v>
      </c>
      <c r="AM241" s="2286">
        <f t="shared" si="118"/>
        <v>0</v>
      </c>
      <c r="AN241" s="841">
        <f t="shared" si="119"/>
        <v>0</v>
      </c>
      <c r="AP241" s="127"/>
      <c r="AQ241" s="127"/>
      <c r="AR241" s="127"/>
    </row>
    <row r="242" spans="2:44">
      <c r="B242" s="1581" t="s">
        <v>794</v>
      </c>
      <c r="C242" s="317" t="s">
        <v>466</v>
      </c>
      <c r="D242" s="314">
        <v>100</v>
      </c>
      <c r="E242" s="235" t="s">
        <v>70</v>
      </c>
      <c r="F242" s="287">
        <v>25.06</v>
      </c>
      <c r="G242" s="1453">
        <v>17.899999999999999</v>
      </c>
      <c r="H242" s="230" t="s">
        <v>83</v>
      </c>
      <c r="I242" s="287">
        <v>17</v>
      </c>
      <c r="J242" s="290">
        <v>17</v>
      </c>
      <c r="K242" s="231" t="s">
        <v>294</v>
      </c>
      <c r="L242" s="289">
        <v>3</v>
      </c>
      <c r="M242" s="291">
        <v>2.5</v>
      </c>
      <c r="N242" s="110"/>
      <c r="O242" s="95" t="s">
        <v>154</v>
      </c>
      <c r="P242" s="2296">
        <f t="shared" ref="P242:U242" si="120">AC280</f>
        <v>0</v>
      </c>
      <c r="Q242" s="2218">
        <f t="shared" si="120"/>
        <v>0</v>
      </c>
      <c r="R242" s="2296">
        <f t="shared" si="120"/>
        <v>0</v>
      </c>
      <c r="S242" s="2218">
        <f t="shared" si="120"/>
        <v>0</v>
      </c>
      <c r="T242" s="2296">
        <f t="shared" si="120"/>
        <v>0</v>
      </c>
      <c r="U242" s="2218">
        <f t="shared" si="120"/>
        <v>0</v>
      </c>
      <c r="V242" s="2274">
        <f t="shared" si="108"/>
        <v>0</v>
      </c>
      <c r="W242" s="2214">
        <f t="shared" si="109"/>
        <v>0</v>
      </c>
      <c r="X242" s="2273">
        <f t="shared" si="110"/>
        <v>0</v>
      </c>
      <c r="Y242" s="2209">
        <f t="shared" si="111"/>
        <v>0</v>
      </c>
      <c r="Z242" s="2372">
        <f t="shared" si="112"/>
        <v>0</v>
      </c>
      <c r="AA242" s="844">
        <f t="shared" si="113"/>
        <v>0</v>
      </c>
      <c r="AB242" s="157" t="s">
        <v>64</v>
      </c>
      <c r="AC242" s="2273"/>
      <c r="AD242" s="2247"/>
      <c r="AE242" s="2273"/>
      <c r="AF242" s="2241"/>
      <c r="AG242" s="2273"/>
      <c r="AH242" s="2242"/>
      <c r="AI242" s="2274">
        <f t="shared" si="114"/>
        <v>0</v>
      </c>
      <c r="AJ242" s="2214">
        <f t="shared" si="115"/>
        <v>0</v>
      </c>
      <c r="AK242" s="2271">
        <f t="shared" si="116"/>
        <v>0</v>
      </c>
      <c r="AL242" s="2243">
        <f t="shared" si="117"/>
        <v>0</v>
      </c>
      <c r="AM242" s="2286">
        <f t="shared" si="118"/>
        <v>0</v>
      </c>
      <c r="AN242" s="841">
        <f t="shared" si="119"/>
        <v>0</v>
      </c>
      <c r="AP242" s="127"/>
      <c r="AQ242" s="127"/>
      <c r="AR242" s="127"/>
    </row>
    <row r="243" spans="2:44">
      <c r="B243" s="2607" t="s">
        <v>795</v>
      </c>
      <c r="C243" s="326" t="s">
        <v>320</v>
      </c>
      <c r="D243" s="206">
        <v>180</v>
      </c>
      <c r="E243" s="235" t="s">
        <v>198</v>
      </c>
      <c r="F243" s="287">
        <v>8.64</v>
      </c>
      <c r="G243" s="1453">
        <v>7.2</v>
      </c>
      <c r="H243" s="230" t="s">
        <v>58</v>
      </c>
      <c r="I243" s="287">
        <v>11.36</v>
      </c>
      <c r="J243" s="1024">
        <v>11.36</v>
      </c>
      <c r="K243" s="231" t="s">
        <v>295</v>
      </c>
      <c r="L243" s="287">
        <v>100</v>
      </c>
      <c r="M243" s="1024">
        <v>100</v>
      </c>
      <c r="N243" s="1614"/>
      <c r="O243" s="829" t="s">
        <v>115</v>
      </c>
      <c r="P243" s="2295"/>
      <c r="Q243" s="2213"/>
      <c r="R243" s="2295"/>
      <c r="S243" s="2213"/>
      <c r="T243" s="2295"/>
      <c r="U243" s="2213"/>
      <c r="V243" s="2274">
        <f t="shared" si="108"/>
        <v>0</v>
      </c>
      <c r="W243" s="2214">
        <f t="shared" si="109"/>
        <v>0</v>
      </c>
      <c r="X243" s="2273">
        <f t="shared" si="110"/>
        <v>0</v>
      </c>
      <c r="Y243" s="2209">
        <f t="shared" si="111"/>
        <v>0</v>
      </c>
      <c r="Z243" s="2372">
        <f t="shared" si="112"/>
        <v>0</v>
      </c>
      <c r="AA243" s="844">
        <f t="shared" si="113"/>
        <v>0</v>
      </c>
      <c r="AB243" s="158" t="s">
        <v>104</v>
      </c>
      <c r="AC243" s="2273">
        <f>F251</f>
        <v>3.5</v>
      </c>
      <c r="AD243" s="2246">
        <f>G251</f>
        <v>3.5</v>
      </c>
      <c r="AE243" s="2273"/>
      <c r="AF243" s="2241"/>
      <c r="AG243" s="2273"/>
      <c r="AH243" s="2242"/>
      <c r="AI243" s="2274">
        <f t="shared" si="114"/>
        <v>3.5</v>
      </c>
      <c r="AJ243" s="2214">
        <f t="shared" si="115"/>
        <v>3.5</v>
      </c>
      <c r="AK243" s="2271">
        <f t="shared" si="116"/>
        <v>0</v>
      </c>
      <c r="AL243" s="2243">
        <f t="shared" si="117"/>
        <v>0</v>
      </c>
      <c r="AM243" s="2286">
        <f t="shared" si="118"/>
        <v>3.5</v>
      </c>
      <c r="AN243" s="841">
        <f t="shared" si="119"/>
        <v>3.5</v>
      </c>
      <c r="AQ243" s="127"/>
      <c r="AR243" s="127"/>
    </row>
    <row r="244" spans="2:44" ht="14.25" customHeight="1">
      <c r="B244" s="1391"/>
      <c r="C244" s="207" t="s">
        <v>319</v>
      </c>
      <c r="D244" s="939"/>
      <c r="E244" s="235" t="s">
        <v>87</v>
      </c>
      <c r="F244" s="287">
        <v>10</v>
      </c>
      <c r="G244" s="236">
        <v>10</v>
      </c>
      <c r="H244" s="230" t="s">
        <v>198</v>
      </c>
      <c r="I244" s="287">
        <v>10.134</v>
      </c>
      <c r="J244" s="1024">
        <v>8.4450000000000003</v>
      </c>
      <c r="K244" s="231" t="s">
        <v>165</v>
      </c>
      <c r="L244" s="1006">
        <v>10</v>
      </c>
      <c r="M244" s="1590">
        <v>10</v>
      </c>
      <c r="N244" s="110"/>
      <c r="O244" s="553" t="s">
        <v>43</v>
      </c>
      <c r="P244" s="2295">
        <f>F241</f>
        <v>211</v>
      </c>
      <c r="Q244" s="2217">
        <f>G241</f>
        <v>157.9</v>
      </c>
      <c r="R244" s="2295">
        <f>F257+L258</f>
        <v>141.30000000000001</v>
      </c>
      <c r="S244" s="2216">
        <f>G257+M258</f>
        <v>105.74000000000001</v>
      </c>
      <c r="T244" s="2295"/>
      <c r="U244" s="2213"/>
      <c r="V244" s="2274">
        <f t="shared" si="108"/>
        <v>352.3</v>
      </c>
      <c r="W244" s="2214">
        <f t="shared" si="109"/>
        <v>263.64</v>
      </c>
      <c r="X244" s="2273">
        <f t="shared" si="110"/>
        <v>141.30000000000001</v>
      </c>
      <c r="Y244" s="2209">
        <f t="shared" si="111"/>
        <v>105.74000000000001</v>
      </c>
      <c r="Z244" s="2372">
        <f t="shared" si="112"/>
        <v>352.3</v>
      </c>
      <c r="AA244" s="844">
        <f t="shared" si="113"/>
        <v>263.64</v>
      </c>
      <c r="AB244" s="157" t="s">
        <v>150</v>
      </c>
      <c r="AC244" s="2273"/>
      <c r="AD244" s="2246"/>
      <c r="AE244" s="2273"/>
      <c r="AF244" s="2241"/>
      <c r="AG244" s="2273"/>
      <c r="AH244" s="2242"/>
      <c r="AI244" s="2274">
        <f t="shared" si="114"/>
        <v>0</v>
      </c>
      <c r="AJ244" s="2214">
        <f t="shared" si="115"/>
        <v>0</v>
      </c>
      <c r="AK244" s="2271">
        <f t="shared" si="116"/>
        <v>0</v>
      </c>
      <c r="AL244" s="2243">
        <f t="shared" si="117"/>
        <v>0</v>
      </c>
      <c r="AM244" s="2286">
        <f t="shared" si="118"/>
        <v>0</v>
      </c>
      <c r="AN244" s="841">
        <f t="shared" si="119"/>
        <v>0</v>
      </c>
      <c r="AQ244" s="127"/>
      <c r="AR244" s="127"/>
    </row>
    <row r="245" spans="2:44" ht="13.5" customHeight="1">
      <c r="B245" s="1969" t="s">
        <v>796</v>
      </c>
      <c r="C245" s="326" t="s">
        <v>622</v>
      </c>
      <c r="D245" s="206">
        <v>200</v>
      </c>
      <c r="E245" s="235" t="s">
        <v>205</v>
      </c>
      <c r="F245" s="1768">
        <v>1.4E-2</v>
      </c>
      <c r="G245" s="1769">
        <v>1.4E-2</v>
      </c>
      <c r="H245" s="230" t="s">
        <v>219</v>
      </c>
      <c r="I245" s="1006" t="s">
        <v>495</v>
      </c>
      <c r="J245" s="290">
        <v>0.2</v>
      </c>
      <c r="K245" s="231" t="s">
        <v>86</v>
      </c>
      <c r="L245" s="287">
        <v>118</v>
      </c>
      <c r="M245" s="1024">
        <v>118</v>
      </c>
      <c r="N245" s="110"/>
      <c r="O245" s="98" t="s">
        <v>72</v>
      </c>
      <c r="P245" s="2295">
        <f t="shared" ref="P245:U245" si="121">AC254</f>
        <v>133.13399999999999</v>
      </c>
      <c r="Q245" s="2219">
        <f t="shared" si="121"/>
        <v>97.044999999999987</v>
      </c>
      <c r="R245" s="2295">
        <f t="shared" si="121"/>
        <v>127.93</v>
      </c>
      <c r="S245" s="2219">
        <f t="shared" si="121"/>
        <v>103.4</v>
      </c>
      <c r="T245" s="2295">
        <f t="shared" si="121"/>
        <v>0</v>
      </c>
      <c r="U245" s="2219">
        <f t="shared" si="121"/>
        <v>0</v>
      </c>
      <c r="V245" s="2274">
        <f t="shared" si="108"/>
        <v>261.06399999999996</v>
      </c>
      <c r="W245" s="2214">
        <f t="shared" si="109"/>
        <v>200.44499999999999</v>
      </c>
      <c r="X245" s="2273">
        <f t="shared" si="110"/>
        <v>127.93</v>
      </c>
      <c r="Y245" s="2209">
        <f t="shared" si="111"/>
        <v>103.4</v>
      </c>
      <c r="Z245" s="2372">
        <f t="shared" si="112"/>
        <v>261.06399999999996</v>
      </c>
      <c r="AA245" s="844">
        <f t="shared" si="113"/>
        <v>200.44499999999999</v>
      </c>
      <c r="AB245" s="157" t="s">
        <v>144</v>
      </c>
      <c r="AC245" s="2273"/>
      <c r="AD245" s="2246"/>
      <c r="AE245" s="2273"/>
      <c r="AF245" s="2241"/>
      <c r="AG245" s="2273"/>
      <c r="AH245" s="2242"/>
      <c r="AI245" s="2274">
        <f t="shared" si="114"/>
        <v>0</v>
      </c>
      <c r="AJ245" s="2214">
        <f t="shared" si="115"/>
        <v>0</v>
      </c>
      <c r="AK245" s="2271">
        <f t="shared" si="116"/>
        <v>0</v>
      </c>
      <c r="AL245" s="2243">
        <f t="shared" si="117"/>
        <v>0</v>
      </c>
      <c r="AM245" s="2286">
        <f t="shared" si="118"/>
        <v>0</v>
      </c>
      <c r="AN245" s="841">
        <f t="shared" si="119"/>
        <v>0</v>
      </c>
      <c r="AQ245" s="127"/>
      <c r="AR245" s="127"/>
    </row>
    <row r="246" spans="2:44" ht="15.75" thickBot="1">
      <c r="B246" s="234" t="s">
        <v>9</v>
      </c>
      <c r="C246" s="306" t="s">
        <v>10</v>
      </c>
      <c r="D246" s="294">
        <v>45</v>
      </c>
      <c r="E246" s="1457" t="s">
        <v>52</v>
      </c>
      <c r="F246" s="289">
        <v>1.4</v>
      </c>
      <c r="G246" s="920">
        <v>1.4</v>
      </c>
      <c r="H246" s="230" t="s">
        <v>52</v>
      </c>
      <c r="I246" s="287">
        <v>0.8</v>
      </c>
      <c r="J246" s="290">
        <v>0.8</v>
      </c>
      <c r="K246" s="124"/>
      <c r="L246" s="127"/>
      <c r="M246" s="123"/>
      <c r="N246" s="110"/>
      <c r="O246" s="829" t="s">
        <v>74</v>
      </c>
      <c r="P246" s="2297">
        <f t="shared" ref="P246:U246" si="122">AC260</f>
        <v>3</v>
      </c>
      <c r="Q246" s="2217">
        <f t="shared" si="122"/>
        <v>2.5</v>
      </c>
      <c r="R246" s="2297">
        <f t="shared" si="122"/>
        <v>156.44999999999999</v>
      </c>
      <c r="S246" s="2213">
        <f t="shared" si="122"/>
        <v>105</v>
      </c>
      <c r="T246" s="2297">
        <f t="shared" si="122"/>
        <v>7.5</v>
      </c>
      <c r="U246" s="2213">
        <f t="shared" si="122"/>
        <v>7</v>
      </c>
      <c r="V246" s="2274">
        <f t="shared" si="108"/>
        <v>159.44999999999999</v>
      </c>
      <c r="W246" s="2214">
        <f t="shared" si="109"/>
        <v>107.5</v>
      </c>
      <c r="X246" s="2273">
        <f t="shared" si="110"/>
        <v>163.95</v>
      </c>
      <c r="Y246" s="2209">
        <f t="shared" si="111"/>
        <v>112</v>
      </c>
      <c r="Z246" s="2372">
        <f t="shared" si="112"/>
        <v>166.95</v>
      </c>
      <c r="AA246" s="844">
        <f t="shared" si="113"/>
        <v>114.5</v>
      </c>
      <c r="AB246" s="157" t="s">
        <v>147</v>
      </c>
      <c r="AC246" s="2273">
        <f>L250</f>
        <v>85.8</v>
      </c>
      <c r="AD246" s="2248">
        <f>M250</f>
        <v>60</v>
      </c>
      <c r="AE246" s="2273"/>
      <c r="AF246" s="2241"/>
      <c r="AG246" s="2273"/>
      <c r="AH246" s="2242"/>
      <c r="AI246" s="2274">
        <f t="shared" si="114"/>
        <v>85.8</v>
      </c>
      <c r="AJ246" s="2214">
        <f t="shared" si="115"/>
        <v>60</v>
      </c>
      <c r="AK246" s="2271">
        <f t="shared" si="116"/>
        <v>0</v>
      </c>
      <c r="AL246" s="2243">
        <f t="shared" si="117"/>
        <v>0</v>
      </c>
      <c r="AM246" s="2286">
        <f t="shared" si="118"/>
        <v>85.8</v>
      </c>
      <c r="AN246" s="841">
        <f t="shared" si="119"/>
        <v>60</v>
      </c>
      <c r="AO246" s="127"/>
      <c r="AQ246" s="127"/>
      <c r="AR246" s="127"/>
    </row>
    <row r="247" spans="2:44" ht="12.75" customHeight="1">
      <c r="B247" s="234" t="s">
        <v>9</v>
      </c>
      <c r="C247" s="306" t="s">
        <v>643</v>
      </c>
      <c r="D247" s="294">
        <v>30</v>
      </c>
      <c r="E247" s="1150" t="s">
        <v>632</v>
      </c>
      <c r="F247" s="289"/>
      <c r="G247" s="920">
        <v>1.48</v>
      </c>
      <c r="H247" s="405" t="s">
        <v>84</v>
      </c>
      <c r="I247" s="1770">
        <v>10</v>
      </c>
      <c r="J247" s="2829">
        <v>10</v>
      </c>
      <c r="K247" s="2834" t="s">
        <v>790</v>
      </c>
      <c r="L247" s="2830"/>
      <c r="M247" s="2831"/>
      <c r="N247" s="110"/>
      <c r="O247" s="830" t="s">
        <v>114</v>
      </c>
      <c r="P247" s="2295">
        <f>L240</f>
        <v>20</v>
      </c>
      <c r="Q247" s="2220">
        <f>M240</f>
        <v>20</v>
      </c>
      <c r="R247" s="2295"/>
      <c r="S247" s="2220"/>
      <c r="T247" s="2295"/>
      <c r="U247" s="2220"/>
      <c r="V247" s="2274">
        <f t="shared" si="108"/>
        <v>20</v>
      </c>
      <c r="W247" s="2214">
        <f t="shared" si="109"/>
        <v>20</v>
      </c>
      <c r="X247" s="2273">
        <f t="shared" si="110"/>
        <v>0</v>
      </c>
      <c r="Y247" s="2209">
        <f t="shared" si="111"/>
        <v>0</v>
      </c>
      <c r="Z247" s="2372">
        <f t="shared" si="112"/>
        <v>20</v>
      </c>
      <c r="AA247" s="844">
        <f t="shared" si="113"/>
        <v>20</v>
      </c>
      <c r="AB247" s="157" t="s">
        <v>93</v>
      </c>
      <c r="AC247" s="2273">
        <f>F243+I244</f>
        <v>18.774000000000001</v>
      </c>
      <c r="AD247" s="2248">
        <f>G243+J244</f>
        <v>15.645</v>
      </c>
      <c r="AE247" s="2273">
        <f>F259+I264</f>
        <v>33.6</v>
      </c>
      <c r="AF247" s="2241">
        <f>G259+J264</f>
        <v>28</v>
      </c>
      <c r="AG247" s="2273"/>
      <c r="AH247" s="2242"/>
      <c r="AI247" s="2274">
        <f t="shared" si="114"/>
        <v>52.374000000000002</v>
      </c>
      <c r="AJ247" s="2214">
        <f t="shared" si="115"/>
        <v>43.644999999999996</v>
      </c>
      <c r="AK247" s="2271">
        <f t="shared" si="116"/>
        <v>33.6</v>
      </c>
      <c r="AL247" s="2243">
        <f t="shared" si="117"/>
        <v>28</v>
      </c>
      <c r="AM247" s="2286">
        <f t="shared" si="118"/>
        <v>52.374000000000002</v>
      </c>
      <c r="AN247" s="841">
        <f t="shared" si="119"/>
        <v>43.644999999999996</v>
      </c>
      <c r="AQ247" s="127"/>
      <c r="AR247" s="127"/>
    </row>
    <row r="248" spans="2:44" ht="15.75" thickBot="1">
      <c r="B248" s="124"/>
      <c r="C248" s="1388"/>
      <c r="D248" s="123"/>
      <c r="E248" s="1771" t="s">
        <v>102</v>
      </c>
      <c r="F248" s="287"/>
      <c r="G248" s="1772"/>
      <c r="H248" s="230" t="s">
        <v>95</v>
      </c>
      <c r="I248" s="287">
        <v>4.2</v>
      </c>
      <c r="J248" s="236">
        <v>4.2</v>
      </c>
      <c r="K248" s="2835" t="s">
        <v>797</v>
      </c>
      <c r="L248" s="2832"/>
      <c r="M248" s="2833"/>
      <c r="N248" s="110"/>
      <c r="O248" s="94" t="s">
        <v>151</v>
      </c>
      <c r="P248" s="2295">
        <f>AC265</f>
        <v>100</v>
      </c>
      <c r="Q248" s="2213">
        <f>AD265</f>
        <v>100</v>
      </c>
      <c r="R248" s="2295">
        <f>AE265</f>
        <v>200</v>
      </c>
      <c r="S248" s="2213">
        <f>AF265</f>
        <v>200</v>
      </c>
      <c r="T248" s="2295">
        <f>AG265</f>
        <v>0</v>
      </c>
      <c r="U248" s="2213"/>
      <c r="V248" s="2274">
        <f t="shared" si="108"/>
        <v>300</v>
      </c>
      <c r="W248" s="2214">
        <f t="shared" si="109"/>
        <v>300</v>
      </c>
      <c r="X248" s="2273">
        <f t="shared" si="110"/>
        <v>200</v>
      </c>
      <c r="Y248" s="2209">
        <f t="shared" si="111"/>
        <v>200</v>
      </c>
      <c r="Z248" s="2372">
        <f t="shared" si="112"/>
        <v>300</v>
      </c>
      <c r="AA248" s="844">
        <f t="shared" si="113"/>
        <v>300</v>
      </c>
      <c r="AB248" s="157" t="s">
        <v>70</v>
      </c>
      <c r="AC248" s="2273">
        <f>F242</f>
        <v>25.06</v>
      </c>
      <c r="AD248" s="2246">
        <f>G242</f>
        <v>17.899999999999999</v>
      </c>
      <c r="AE248" s="2274">
        <f>F258+I257</f>
        <v>94.33</v>
      </c>
      <c r="AF248" s="2255">
        <f>G258+J257</f>
        <v>75.400000000000006</v>
      </c>
      <c r="AG248" s="2273"/>
      <c r="AH248" s="2242"/>
      <c r="AI248" s="2274">
        <f t="shared" si="114"/>
        <v>119.39</v>
      </c>
      <c r="AJ248" s="2214">
        <f t="shared" si="115"/>
        <v>93.300000000000011</v>
      </c>
      <c r="AK248" s="2271">
        <f t="shared" si="116"/>
        <v>94.33</v>
      </c>
      <c r="AL248" s="2243">
        <f t="shared" si="117"/>
        <v>75.400000000000006</v>
      </c>
      <c r="AM248" s="2286">
        <f t="shared" si="118"/>
        <v>119.39</v>
      </c>
      <c r="AN248" s="841">
        <f t="shared" si="119"/>
        <v>93.300000000000011</v>
      </c>
      <c r="AQ248" s="127"/>
      <c r="AR248" s="127"/>
    </row>
    <row r="249" spans="2:44" ht="15.75" thickBot="1">
      <c r="B249" s="124"/>
      <c r="C249" s="1388"/>
      <c r="D249" s="123"/>
      <c r="E249" s="235" t="s">
        <v>99</v>
      </c>
      <c r="F249" s="287">
        <v>8.75</v>
      </c>
      <c r="G249" s="236">
        <v>8.75</v>
      </c>
      <c r="H249" s="124"/>
      <c r="I249" s="127"/>
      <c r="J249" s="127"/>
      <c r="K249" s="1733" t="s">
        <v>110</v>
      </c>
      <c r="L249" s="1674" t="s">
        <v>111</v>
      </c>
      <c r="M249" s="1734" t="s">
        <v>112</v>
      </c>
      <c r="N249" s="110"/>
      <c r="O249" s="235" t="s">
        <v>91</v>
      </c>
      <c r="P249" s="2295">
        <f>AC271</f>
        <v>16.59</v>
      </c>
      <c r="Q249" s="2213">
        <f>AD271</f>
        <v>14.1</v>
      </c>
      <c r="R249" s="2295">
        <f>AE271</f>
        <v>0</v>
      </c>
      <c r="S249" s="2213"/>
      <c r="T249" s="2295">
        <f>AG271</f>
        <v>55.3</v>
      </c>
      <c r="U249" s="2213">
        <f>AH271</f>
        <v>47.01</v>
      </c>
      <c r="V249" s="2274">
        <f t="shared" si="108"/>
        <v>16.59</v>
      </c>
      <c r="W249" s="2214">
        <f t="shared" si="109"/>
        <v>14.1</v>
      </c>
      <c r="X249" s="2273">
        <f t="shared" si="110"/>
        <v>55.3</v>
      </c>
      <c r="Y249" s="2209">
        <f t="shared" si="111"/>
        <v>47.01</v>
      </c>
      <c r="Z249" s="2372">
        <f t="shared" si="112"/>
        <v>71.89</v>
      </c>
      <c r="AA249" s="844">
        <f t="shared" si="113"/>
        <v>61.11</v>
      </c>
      <c r="AB249" s="157" t="s">
        <v>78</v>
      </c>
      <c r="AC249" s="2273"/>
      <c r="AD249" s="2249"/>
      <c r="AE249" s="2273"/>
      <c r="AF249" s="2241"/>
      <c r="AG249" s="2273"/>
      <c r="AH249" s="2242"/>
      <c r="AI249" s="2274">
        <f t="shared" si="114"/>
        <v>0</v>
      </c>
      <c r="AJ249" s="2214">
        <f t="shared" si="115"/>
        <v>0</v>
      </c>
      <c r="AK249" s="2271">
        <f t="shared" si="116"/>
        <v>0</v>
      </c>
      <c r="AL249" s="2243">
        <f t="shared" si="117"/>
        <v>0</v>
      </c>
      <c r="AM249" s="2286">
        <f t="shared" si="118"/>
        <v>0</v>
      </c>
      <c r="AN249" s="841">
        <f t="shared" si="119"/>
        <v>0</v>
      </c>
      <c r="AQ249" s="127"/>
      <c r="AR249" s="127"/>
    </row>
    <row r="250" spans="2:44">
      <c r="B250" s="124"/>
      <c r="C250" s="1388"/>
      <c r="D250" s="123"/>
      <c r="E250" s="235" t="s">
        <v>103</v>
      </c>
      <c r="F250" s="287">
        <v>2.7</v>
      </c>
      <c r="G250" s="236">
        <v>2.7</v>
      </c>
      <c r="H250" s="1806"/>
      <c r="I250" s="127"/>
      <c r="J250" s="127"/>
      <c r="K250" s="2609" t="s">
        <v>310</v>
      </c>
      <c r="L250" s="2610">
        <v>85.8</v>
      </c>
      <c r="M250" s="2611">
        <v>60</v>
      </c>
      <c r="N250" s="110"/>
      <c r="O250" s="829" t="s">
        <v>379</v>
      </c>
      <c r="P250" s="2295">
        <f t="shared" ref="P250:U250" si="123">AC268</f>
        <v>74.06</v>
      </c>
      <c r="Q250" s="2217">
        <f t="shared" si="123"/>
        <v>65.900000000000006</v>
      </c>
      <c r="R250" s="2295">
        <f t="shared" si="123"/>
        <v>2.9449999999999998</v>
      </c>
      <c r="S250" s="2217">
        <f t="shared" si="123"/>
        <v>2.5</v>
      </c>
      <c r="T250" s="2295">
        <f t="shared" si="123"/>
        <v>32.96</v>
      </c>
      <c r="U250" s="2217">
        <f t="shared" si="123"/>
        <v>29.32</v>
      </c>
      <c r="V250" s="2274">
        <f t="shared" si="108"/>
        <v>77.004999999999995</v>
      </c>
      <c r="W250" s="2214">
        <f t="shared" si="109"/>
        <v>68.400000000000006</v>
      </c>
      <c r="X250" s="2273">
        <f t="shared" si="110"/>
        <v>35.905000000000001</v>
      </c>
      <c r="Y250" s="2209">
        <f t="shared" si="111"/>
        <v>31.82</v>
      </c>
      <c r="Z250" s="2372">
        <f t="shared" si="112"/>
        <v>109.965</v>
      </c>
      <c r="AA250" s="844">
        <f t="shared" si="113"/>
        <v>97.72</v>
      </c>
      <c r="AB250" s="157" t="s">
        <v>149</v>
      </c>
      <c r="AC250" s="2273"/>
      <c r="AD250" s="2250"/>
      <c r="AE250" s="2273"/>
      <c r="AF250" s="2241"/>
      <c r="AG250" s="2273"/>
      <c r="AH250" s="2242"/>
      <c r="AI250" s="2274">
        <f t="shared" si="114"/>
        <v>0</v>
      </c>
      <c r="AJ250" s="2214">
        <f t="shared" si="115"/>
        <v>0</v>
      </c>
      <c r="AK250" s="2271">
        <f t="shared" si="116"/>
        <v>0</v>
      </c>
      <c r="AL250" s="2243">
        <f t="shared" si="117"/>
        <v>0</v>
      </c>
      <c r="AM250" s="2286">
        <f t="shared" si="118"/>
        <v>0</v>
      </c>
      <c r="AN250" s="841">
        <f t="shared" si="119"/>
        <v>0</v>
      </c>
      <c r="AQ250" s="127"/>
      <c r="AR250" s="127"/>
    </row>
    <row r="251" spans="2:44">
      <c r="B251" s="124"/>
      <c r="C251" s="1388"/>
      <c r="D251" s="123"/>
      <c r="E251" s="235" t="s">
        <v>104</v>
      </c>
      <c r="F251" s="287">
        <v>3.5</v>
      </c>
      <c r="G251" s="236">
        <v>3.5</v>
      </c>
      <c r="H251" s="124"/>
      <c r="I251" s="127"/>
      <c r="J251" s="127"/>
      <c r="K251" s="1701"/>
      <c r="L251" s="135"/>
      <c r="M251" s="1693"/>
      <c r="N251" s="110"/>
      <c r="O251" s="829" t="s">
        <v>139</v>
      </c>
      <c r="P251" s="2295"/>
      <c r="Q251" s="2217"/>
      <c r="R251" s="2295">
        <f>I262</f>
        <v>119.52</v>
      </c>
      <c r="S251" s="2213">
        <f>J262</f>
        <v>82.67</v>
      </c>
      <c r="T251" s="2295"/>
      <c r="U251" s="2213"/>
      <c r="V251" s="2274">
        <f t="shared" si="108"/>
        <v>119.52</v>
      </c>
      <c r="W251" s="2214">
        <f t="shared" si="109"/>
        <v>82.67</v>
      </c>
      <c r="X251" s="2273">
        <f t="shared" si="110"/>
        <v>119.52</v>
      </c>
      <c r="Y251" s="2209">
        <f t="shared" si="111"/>
        <v>82.67</v>
      </c>
      <c r="Z251" s="2372">
        <f t="shared" si="112"/>
        <v>119.52</v>
      </c>
      <c r="AA251" s="844">
        <f t="shared" si="113"/>
        <v>82.67</v>
      </c>
      <c r="AB251" s="157" t="s">
        <v>146</v>
      </c>
      <c r="AC251" s="2273"/>
      <c r="AD251" s="2250"/>
      <c r="AE251" s="2273"/>
      <c r="AF251" s="2241"/>
      <c r="AG251" s="2273"/>
      <c r="AH251" s="2242"/>
      <c r="AI251" s="2274">
        <f t="shared" si="114"/>
        <v>0</v>
      </c>
      <c r="AJ251" s="2214">
        <f t="shared" si="115"/>
        <v>0</v>
      </c>
      <c r="AK251" s="2271">
        <f t="shared" si="116"/>
        <v>0</v>
      </c>
      <c r="AL251" s="2243">
        <f t="shared" si="117"/>
        <v>0</v>
      </c>
      <c r="AM251" s="2286">
        <f t="shared" si="118"/>
        <v>0</v>
      </c>
      <c r="AN251" s="841">
        <f t="shared" si="119"/>
        <v>0</v>
      </c>
      <c r="AQ251" s="127"/>
      <c r="AR251" s="127"/>
    </row>
    <row r="252" spans="2:44" ht="14.25" customHeight="1">
      <c r="B252" s="124"/>
      <c r="C252" s="1388"/>
      <c r="D252" s="123"/>
      <c r="E252" s="235" t="s">
        <v>86</v>
      </c>
      <c r="F252" s="287">
        <v>27</v>
      </c>
      <c r="G252" s="236">
        <v>27</v>
      </c>
      <c r="H252" s="124"/>
      <c r="I252" s="127"/>
      <c r="J252" s="127"/>
      <c r="K252" s="1701"/>
      <c r="L252" s="121"/>
      <c r="M252" s="1164"/>
      <c r="N252" s="110"/>
      <c r="O252" s="829" t="s">
        <v>65</v>
      </c>
      <c r="P252" s="2295"/>
      <c r="Q252" s="2213"/>
      <c r="R252" s="2295"/>
      <c r="S252" s="2213"/>
      <c r="T252" s="2295"/>
      <c r="U252" s="2213"/>
      <c r="V252" s="2274">
        <f t="shared" si="108"/>
        <v>0</v>
      </c>
      <c r="W252" s="2214">
        <f t="shared" si="109"/>
        <v>0</v>
      </c>
      <c r="X252" s="2273">
        <f t="shared" si="110"/>
        <v>0</v>
      </c>
      <c r="Y252" s="2209">
        <f t="shared" si="111"/>
        <v>0</v>
      </c>
      <c r="Z252" s="2372">
        <f t="shared" si="112"/>
        <v>0</v>
      </c>
      <c r="AA252" s="844">
        <f t="shared" si="113"/>
        <v>0</v>
      </c>
      <c r="AB252" s="157" t="s">
        <v>145</v>
      </c>
      <c r="AC252" s="2273"/>
      <c r="AD252" s="2249"/>
      <c r="AE252" s="2273"/>
      <c r="AF252" s="2241"/>
      <c r="AG252" s="2273"/>
      <c r="AH252" s="2242"/>
      <c r="AI252" s="2274">
        <f t="shared" si="114"/>
        <v>0</v>
      </c>
      <c r="AJ252" s="2214">
        <f t="shared" si="115"/>
        <v>0</v>
      </c>
      <c r="AK252" s="2271">
        <f t="shared" si="116"/>
        <v>0</v>
      </c>
      <c r="AL252" s="2243">
        <f t="shared" si="117"/>
        <v>0</v>
      </c>
      <c r="AM252" s="2286">
        <f t="shared" si="118"/>
        <v>0</v>
      </c>
      <c r="AN252" s="841">
        <f t="shared" si="119"/>
        <v>0</v>
      </c>
      <c r="AQ252" s="127"/>
      <c r="AR252" s="127"/>
    </row>
    <row r="253" spans="2:44" ht="12.75" customHeight="1">
      <c r="B253" s="124"/>
      <c r="C253" s="1388"/>
      <c r="D253" s="123"/>
      <c r="E253" s="235" t="s">
        <v>205</v>
      </c>
      <c r="F253" s="1768">
        <v>7.2000000000000005E-4</v>
      </c>
      <c r="G253" s="1769">
        <v>7.2000000000000005E-4</v>
      </c>
      <c r="H253" s="124"/>
      <c r="I253" s="127"/>
      <c r="J253" s="127"/>
      <c r="K253" s="1663"/>
      <c r="L253" s="126"/>
      <c r="M253" s="2608"/>
      <c r="N253" s="110"/>
      <c r="O253" s="831" t="s">
        <v>58</v>
      </c>
      <c r="P253" s="2295">
        <f>I243</f>
        <v>11.36</v>
      </c>
      <c r="Q253" s="2217">
        <f>J243</f>
        <v>11.36</v>
      </c>
      <c r="R253" s="2295">
        <f>F266+I263</f>
        <v>66.900000000000006</v>
      </c>
      <c r="S253" s="2217">
        <f>J263+G266</f>
        <v>66.900000000000006</v>
      </c>
      <c r="T253" s="2295">
        <f>F276</f>
        <v>17.850000000000001</v>
      </c>
      <c r="U253" s="2217">
        <f>G276</f>
        <v>17.850000000000001</v>
      </c>
      <c r="V253" s="2274">
        <f t="shared" si="108"/>
        <v>78.260000000000005</v>
      </c>
      <c r="W253" s="2214">
        <f t="shared" si="109"/>
        <v>78.260000000000005</v>
      </c>
      <c r="X253" s="2273">
        <f t="shared" si="110"/>
        <v>84.75</v>
      </c>
      <c r="Y253" s="2209">
        <f t="shared" si="111"/>
        <v>84.75</v>
      </c>
      <c r="Z253" s="2372">
        <f t="shared" si="112"/>
        <v>96.110000000000014</v>
      </c>
      <c r="AA253" s="844">
        <f t="shared" si="113"/>
        <v>96.110000000000014</v>
      </c>
      <c r="AB253" s="157" t="s">
        <v>518</v>
      </c>
      <c r="AC253" s="2273"/>
      <c r="AD253" s="2245"/>
      <c r="AE253" s="2273"/>
      <c r="AF253" s="2241"/>
      <c r="AG253" s="2273"/>
      <c r="AH253" s="2242"/>
      <c r="AI253" s="2274">
        <f t="shared" si="114"/>
        <v>0</v>
      </c>
      <c r="AJ253" s="2214">
        <f t="shared" si="115"/>
        <v>0</v>
      </c>
      <c r="AK253" s="2271">
        <f t="shared" si="116"/>
        <v>0</v>
      </c>
      <c r="AL253" s="2243">
        <f t="shared" si="117"/>
        <v>0</v>
      </c>
      <c r="AM253" s="2286">
        <f t="shared" si="118"/>
        <v>0</v>
      </c>
      <c r="AN253" s="841">
        <f t="shared" si="119"/>
        <v>0</v>
      </c>
      <c r="AP253" s="127"/>
      <c r="AQ253" s="127"/>
      <c r="AR253" s="127"/>
    </row>
    <row r="254" spans="2:44" ht="14.25" customHeight="1" thickBot="1">
      <c r="B254" s="124"/>
      <c r="C254" s="1388"/>
      <c r="D254" s="123"/>
      <c r="E254" s="1643" t="s">
        <v>52</v>
      </c>
      <c r="F254" s="1586">
        <v>0.36</v>
      </c>
      <c r="G254" s="1773">
        <v>0.36</v>
      </c>
      <c r="H254" s="124"/>
      <c r="I254" s="127"/>
      <c r="J254" s="127"/>
      <c r="K254" s="64"/>
      <c r="L254" s="38"/>
      <c r="M254" s="82"/>
      <c r="N254" s="110"/>
      <c r="O254" s="153" t="s">
        <v>159</v>
      </c>
      <c r="P254" s="2295"/>
      <c r="Q254" s="2213"/>
      <c r="R254" s="2295"/>
      <c r="S254" s="2213"/>
      <c r="T254" s="2295"/>
      <c r="U254" s="2213"/>
      <c r="V254" s="2274">
        <f t="shared" si="108"/>
        <v>0</v>
      </c>
      <c r="W254" s="2214">
        <f t="shared" si="109"/>
        <v>0</v>
      </c>
      <c r="X254" s="2273">
        <f t="shared" si="110"/>
        <v>0</v>
      </c>
      <c r="Y254" s="2209">
        <f t="shared" si="111"/>
        <v>0</v>
      </c>
      <c r="Z254" s="2373">
        <f t="shared" si="112"/>
        <v>0</v>
      </c>
      <c r="AA254" s="842">
        <f t="shared" si="113"/>
        <v>0</v>
      </c>
      <c r="AB254" s="222" t="s">
        <v>88</v>
      </c>
      <c r="AC254" s="2273">
        <f t="shared" ref="AC254:AL254" si="124">SUM(AC239:AC253)</f>
        <v>133.13399999999999</v>
      </c>
      <c r="AD254" s="2251">
        <f t="shared" si="124"/>
        <v>97.044999999999987</v>
      </c>
      <c r="AE254" s="2273">
        <f t="shared" si="124"/>
        <v>127.93</v>
      </c>
      <c r="AF254" s="2241">
        <f t="shared" si="124"/>
        <v>103.4</v>
      </c>
      <c r="AG254" s="2273">
        <f t="shared" si="124"/>
        <v>0</v>
      </c>
      <c r="AH254" s="2242">
        <f t="shared" si="124"/>
        <v>0</v>
      </c>
      <c r="AI254" s="2274">
        <f t="shared" si="124"/>
        <v>261.06400000000002</v>
      </c>
      <c r="AJ254" s="2214">
        <f t="shared" si="124"/>
        <v>200.44499999999999</v>
      </c>
      <c r="AK254" s="2271">
        <f t="shared" si="124"/>
        <v>127.93</v>
      </c>
      <c r="AL254" s="2243">
        <f t="shared" si="124"/>
        <v>103.4</v>
      </c>
      <c r="AM254" s="2286">
        <f t="shared" si="118"/>
        <v>261.06399999999996</v>
      </c>
      <c r="AN254" s="841">
        <f t="shared" si="119"/>
        <v>200.44499999999999</v>
      </c>
      <c r="AQ254" s="127"/>
      <c r="AR254" s="127"/>
    </row>
    <row r="255" spans="2:44" ht="14.25" customHeight="1" thickBot="1">
      <c r="B255" s="826"/>
      <c r="C255" s="411" t="s">
        <v>141</v>
      </c>
      <c r="D255" s="282"/>
      <c r="E255" s="1724" t="s">
        <v>188</v>
      </c>
      <c r="F255" s="146"/>
      <c r="G255" s="133"/>
      <c r="H255" s="2612" t="s">
        <v>802</v>
      </c>
      <c r="I255" s="2613"/>
      <c r="J255" s="2305"/>
      <c r="K255" s="1775" t="s">
        <v>353</v>
      </c>
      <c r="L255" s="1776"/>
      <c r="M255" s="1777"/>
      <c r="N255" s="110"/>
      <c r="O255" s="153" t="s">
        <v>63</v>
      </c>
      <c r="P255" s="2295"/>
      <c r="Q255" s="2223"/>
      <c r="R255" s="2295">
        <f>L259</f>
        <v>106.752</v>
      </c>
      <c r="S255" s="2223">
        <f>M259</f>
        <v>105</v>
      </c>
      <c r="T255" s="2295"/>
      <c r="U255" s="2223"/>
      <c r="V255" s="2274">
        <f t="shared" si="108"/>
        <v>106.752</v>
      </c>
      <c r="W255" s="2214">
        <f t="shared" si="109"/>
        <v>105</v>
      </c>
      <c r="X255" s="2273">
        <f t="shared" si="110"/>
        <v>106.752</v>
      </c>
      <c r="Y255" s="2209">
        <f t="shared" si="111"/>
        <v>105</v>
      </c>
      <c r="Z255" s="2373">
        <f t="shared" si="112"/>
        <v>106.752</v>
      </c>
      <c r="AA255" s="842">
        <f t="shared" si="113"/>
        <v>105</v>
      </c>
      <c r="AB255" s="489" t="s">
        <v>155</v>
      </c>
      <c r="AC255" s="2273"/>
      <c r="AD255" s="2252">
        <f>G242+G243+G251+J244</f>
        <v>37.045000000000002</v>
      </c>
      <c r="AE255" s="2273"/>
      <c r="AF255" s="2241"/>
      <c r="AG255" s="2273"/>
      <c r="AH255" s="2241"/>
      <c r="AI255" s="2273"/>
      <c r="AJ255" s="2209"/>
      <c r="AK255" s="2271"/>
      <c r="AL255" s="2243"/>
      <c r="AM255" s="2287"/>
      <c r="AN255" s="832"/>
      <c r="AQ255" s="127"/>
      <c r="AR255" s="127"/>
    </row>
    <row r="256" spans="2:44" ht="13.5" customHeight="1" thickBot="1">
      <c r="B256" s="1582" t="s">
        <v>801</v>
      </c>
      <c r="C256" s="326" t="s">
        <v>802</v>
      </c>
      <c r="D256" s="206">
        <v>60</v>
      </c>
      <c r="E256" s="452" t="s">
        <v>110</v>
      </c>
      <c r="F256" s="192" t="s">
        <v>111</v>
      </c>
      <c r="G256" s="193" t="s">
        <v>112</v>
      </c>
      <c r="H256" s="2599" t="s">
        <v>110</v>
      </c>
      <c r="I256" s="2600" t="s">
        <v>111</v>
      </c>
      <c r="J256" s="2601" t="s">
        <v>112</v>
      </c>
      <c r="K256" s="1780" t="s">
        <v>563</v>
      </c>
      <c r="L256" s="1781"/>
      <c r="M256" s="1782"/>
      <c r="N256" s="110"/>
      <c r="O256" s="153" t="s">
        <v>45</v>
      </c>
      <c r="P256" s="2295"/>
      <c r="Q256" s="2223"/>
      <c r="R256" s="2295"/>
      <c r="S256" s="2223"/>
      <c r="T256" s="2295"/>
      <c r="U256" s="2223"/>
      <c r="V256" s="2274">
        <f t="shared" si="108"/>
        <v>0</v>
      </c>
      <c r="W256" s="2214">
        <f t="shared" si="109"/>
        <v>0</v>
      </c>
      <c r="X256" s="2273">
        <f t="shared" si="110"/>
        <v>0</v>
      </c>
      <c r="Y256" s="2209">
        <f t="shared" si="111"/>
        <v>0</v>
      </c>
      <c r="Z256" s="2373">
        <f t="shared" si="112"/>
        <v>0</v>
      </c>
      <c r="AA256" s="842">
        <f t="shared" si="113"/>
        <v>0</v>
      </c>
      <c r="AB256" s="829" t="s">
        <v>305</v>
      </c>
      <c r="AC256" s="2273">
        <f>L242</f>
        <v>3</v>
      </c>
      <c r="AD256" s="2208">
        <f>M242</f>
        <v>2.5</v>
      </c>
      <c r="AE256" s="2273"/>
      <c r="AF256" s="2209"/>
      <c r="AG256" s="2273"/>
      <c r="AH256" s="2209"/>
      <c r="AI256" s="2274">
        <f t="shared" ref="AI256:AI280" si="125">AC256+AE256</f>
        <v>3</v>
      </c>
      <c r="AJ256" s="2214">
        <f t="shared" ref="AJ256:AJ280" si="126">AD256+AF256</f>
        <v>2.5</v>
      </c>
      <c r="AK256" s="2273">
        <f t="shared" ref="AK256:AK280" si="127">AE256+AG256</f>
        <v>0</v>
      </c>
      <c r="AL256" s="2209">
        <f t="shared" ref="AL256:AL280" si="128">AF256+AH256</f>
        <v>0</v>
      </c>
      <c r="AM256" s="2272"/>
      <c r="AQ256" s="127"/>
      <c r="AR256" s="127"/>
    </row>
    <row r="257" spans="2:44" ht="14.25" customHeight="1" thickBot="1">
      <c r="B257" s="1969" t="s">
        <v>798</v>
      </c>
      <c r="C257" s="306" t="s">
        <v>179</v>
      </c>
      <c r="D257" s="1783">
        <v>250</v>
      </c>
      <c r="E257" s="155" t="s">
        <v>217</v>
      </c>
      <c r="F257" s="154">
        <v>56.1</v>
      </c>
      <c r="G257" s="1649">
        <v>42</v>
      </c>
      <c r="H257" s="2614" t="s">
        <v>70</v>
      </c>
      <c r="I257" s="2615">
        <v>81.83</v>
      </c>
      <c r="J257" s="2616">
        <v>65.400000000000006</v>
      </c>
      <c r="K257" s="452" t="s">
        <v>110</v>
      </c>
      <c r="L257" s="192" t="s">
        <v>111</v>
      </c>
      <c r="M257" s="193" t="s">
        <v>112</v>
      </c>
      <c r="N257" s="110"/>
      <c r="O257" s="153" t="s">
        <v>68</v>
      </c>
      <c r="P257" s="2295">
        <f>F249</f>
        <v>8.75</v>
      </c>
      <c r="Q257" s="2233">
        <f>G249</f>
        <v>8.75</v>
      </c>
      <c r="R257" s="2295">
        <f>L266</f>
        <v>7.5</v>
      </c>
      <c r="S257" s="2223">
        <f>M266</f>
        <v>7.5</v>
      </c>
      <c r="T257" s="2295"/>
      <c r="U257" s="2223"/>
      <c r="V257" s="2274">
        <f t="shared" si="108"/>
        <v>16.25</v>
      </c>
      <c r="W257" s="2214">
        <f t="shared" si="109"/>
        <v>16.25</v>
      </c>
      <c r="X257" s="2273">
        <f t="shared" si="110"/>
        <v>7.5</v>
      </c>
      <c r="Y257" s="2209">
        <f t="shared" si="111"/>
        <v>7.5</v>
      </c>
      <c r="Z257" s="2373">
        <f t="shared" si="112"/>
        <v>16.25</v>
      </c>
      <c r="AA257" s="842">
        <f t="shared" si="113"/>
        <v>16.25</v>
      </c>
      <c r="AB257" s="279" t="s">
        <v>553</v>
      </c>
      <c r="AC257" s="2273"/>
      <c r="AD257" s="2226"/>
      <c r="AE257" s="2312"/>
      <c r="AF257" s="2226"/>
      <c r="AG257" s="2312">
        <f>L277</f>
        <v>7.5</v>
      </c>
      <c r="AH257" s="2226">
        <f>M277</f>
        <v>7</v>
      </c>
      <c r="AI257" s="2274">
        <f t="shared" si="125"/>
        <v>0</v>
      </c>
      <c r="AJ257" s="2214">
        <f t="shared" si="126"/>
        <v>0</v>
      </c>
      <c r="AK257" s="2273">
        <f t="shared" si="127"/>
        <v>7.5</v>
      </c>
      <c r="AL257" s="2209">
        <f t="shared" si="128"/>
        <v>7</v>
      </c>
      <c r="AM257" s="2272"/>
      <c r="AQ257" s="127"/>
      <c r="AR257" s="127"/>
    </row>
    <row r="258" spans="2:44" ht="15.75" thickBot="1">
      <c r="B258" s="478" t="s">
        <v>799</v>
      </c>
      <c r="C258" s="326" t="s">
        <v>396</v>
      </c>
      <c r="D258" s="476">
        <v>100</v>
      </c>
      <c r="E258" s="230" t="s">
        <v>101</v>
      </c>
      <c r="F258" s="287">
        <v>12.5</v>
      </c>
      <c r="G258" s="236">
        <v>10</v>
      </c>
      <c r="H258" s="2617" t="s">
        <v>86</v>
      </c>
      <c r="I258" s="1938">
        <v>120</v>
      </c>
      <c r="J258" s="1939">
        <v>120</v>
      </c>
      <c r="K258" s="405" t="s">
        <v>296</v>
      </c>
      <c r="L258" s="1770">
        <v>85.2</v>
      </c>
      <c r="M258" s="1957">
        <v>63.74</v>
      </c>
      <c r="N258" s="110"/>
      <c r="O258" s="153" t="s">
        <v>87</v>
      </c>
      <c r="P258" s="2295">
        <f>F244</f>
        <v>10</v>
      </c>
      <c r="Q258" s="2217">
        <f>G244</f>
        <v>10</v>
      </c>
      <c r="R258" s="2295">
        <f>F267+I265+L263</f>
        <v>14.33</v>
      </c>
      <c r="S258" s="2217">
        <f>G260+M263+G267+J265</f>
        <v>19.329999999999998</v>
      </c>
      <c r="T258" s="2295"/>
      <c r="U258" s="2217"/>
      <c r="V258" s="2274">
        <f t="shared" si="108"/>
        <v>24.33</v>
      </c>
      <c r="W258" s="2214">
        <f t="shared" si="109"/>
        <v>29.33</v>
      </c>
      <c r="X258" s="2273">
        <f t="shared" si="110"/>
        <v>14.33</v>
      </c>
      <c r="Y258" s="2209">
        <f t="shared" si="111"/>
        <v>19.329999999999998</v>
      </c>
      <c r="Z258" s="2373">
        <f t="shared" si="112"/>
        <v>24.33</v>
      </c>
      <c r="AA258" s="842">
        <f t="shared" si="113"/>
        <v>29.33</v>
      </c>
      <c r="AB258" s="279" t="s">
        <v>695</v>
      </c>
      <c r="AC258" s="2273"/>
      <c r="AD258" s="2208"/>
      <c r="AE258" s="2312"/>
      <c r="AF258" s="2208"/>
      <c r="AG258" s="2312"/>
      <c r="AH258" s="2208"/>
      <c r="AI258" s="2274">
        <f t="shared" si="125"/>
        <v>0</v>
      </c>
      <c r="AJ258" s="2214">
        <f t="shared" si="126"/>
        <v>0</v>
      </c>
      <c r="AK258" s="2273">
        <f t="shared" si="127"/>
        <v>0</v>
      </c>
      <c r="AL258" s="2209">
        <f t="shared" si="128"/>
        <v>0</v>
      </c>
      <c r="AM258" s="2290"/>
      <c r="AN258" s="11"/>
      <c r="AQ258" s="118"/>
      <c r="AR258" s="127"/>
    </row>
    <row r="259" spans="2:44" ht="14.25" customHeight="1">
      <c r="B259" s="208"/>
      <c r="C259" s="1032" t="s">
        <v>397</v>
      </c>
      <c r="D259" s="1741"/>
      <c r="E259" s="230" t="s">
        <v>214</v>
      </c>
      <c r="F259" s="288">
        <v>12</v>
      </c>
      <c r="G259" s="407">
        <v>10</v>
      </c>
      <c r="H259" s="486" t="s">
        <v>396</v>
      </c>
      <c r="I259" s="1774"/>
      <c r="J259" s="1849"/>
      <c r="K259" s="230" t="s">
        <v>97</v>
      </c>
      <c r="L259" s="287">
        <v>106.752</v>
      </c>
      <c r="M259" s="290">
        <v>105</v>
      </c>
      <c r="N259" s="128"/>
      <c r="O259" s="153" t="s">
        <v>95</v>
      </c>
      <c r="P259" s="2295">
        <f>I248</f>
        <v>4.2</v>
      </c>
      <c r="Q259" s="2213">
        <f>J248</f>
        <v>4.2</v>
      </c>
      <c r="R259" s="2295"/>
      <c r="S259" s="2213"/>
      <c r="T259" s="2295">
        <f>I275</f>
        <v>4.5</v>
      </c>
      <c r="U259" s="2213">
        <f>J275</f>
        <v>4.5</v>
      </c>
      <c r="V259" s="2274">
        <f t="shared" si="108"/>
        <v>4.2</v>
      </c>
      <c r="W259" s="2214">
        <f t="shared" si="109"/>
        <v>4.2</v>
      </c>
      <c r="X259" s="2273">
        <f t="shared" si="110"/>
        <v>4.5</v>
      </c>
      <c r="Y259" s="2209">
        <f t="shared" si="111"/>
        <v>4.5</v>
      </c>
      <c r="Z259" s="2373">
        <f t="shared" si="112"/>
        <v>8.6999999999999993</v>
      </c>
      <c r="AA259" s="842">
        <f t="shared" si="113"/>
        <v>8.6999999999999993</v>
      </c>
      <c r="AB259" s="279" t="s">
        <v>552</v>
      </c>
      <c r="AC259" s="2273"/>
      <c r="AD259" s="2226"/>
      <c r="AE259" s="2312">
        <f>I270</f>
        <v>156.44999999999999</v>
      </c>
      <c r="AF259" s="2226">
        <f>D265</f>
        <v>105</v>
      </c>
      <c r="AG259" s="2312"/>
      <c r="AH259" s="2226"/>
      <c r="AI259" s="2274">
        <f t="shared" si="125"/>
        <v>156.44999999999999</v>
      </c>
      <c r="AJ259" s="2214">
        <f t="shared" si="126"/>
        <v>105</v>
      </c>
      <c r="AK259" s="2273">
        <f t="shared" si="127"/>
        <v>156.44999999999999</v>
      </c>
      <c r="AL259" s="2209">
        <f t="shared" si="128"/>
        <v>105</v>
      </c>
      <c r="AM259" s="2272"/>
      <c r="AQ259" s="125"/>
      <c r="AR259" s="127"/>
    </row>
    <row r="260" spans="2:44" ht="15" customHeight="1" thickBot="1">
      <c r="B260" s="300" t="s">
        <v>456</v>
      </c>
      <c r="C260" s="326" t="s">
        <v>353</v>
      </c>
      <c r="D260" s="1784" t="s">
        <v>505</v>
      </c>
      <c r="E260" s="230" t="s">
        <v>87</v>
      </c>
      <c r="F260" s="287">
        <v>5</v>
      </c>
      <c r="G260" s="1453">
        <v>5</v>
      </c>
      <c r="H260" s="1779" t="s">
        <v>397</v>
      </c>
      <c r="I260" s="1419"/>
      <c r="J260" s="1420"/>
      <c r="K260" s="230" t="s">
        <v>219</v>
      </c>
      <c r="L260" s="287" t="s">
        <v>504</v>
      </c>
      <c r="M260" s="290">
        <v>6</v>
      </c>
      <c r="N260" s="122"/>
      <c r="O260" s="2383" t="s">
        <v>219</v>
      </c>
      <c r="P260" s="2388">
        <f>Q260/1000/0.04</f>
        <v>5.0000000000000001E-3</v>
      </c>
      <c r="Q260" s="2217">
        <f>J245</f>
        <v>0.2</v>
      </c>
      <c r="R260" s="2382">
        <f>S260/1000/0.04</f>
        <v>0.29299999999999998</v>
      </c>
      <c r="S260" s="2217">
        <f>M260+G268</f>
        <v>11.719999999999999</v>
      </c>
      <c r="T260" s="2388">
        <f>U260/1000/0.04</f>
        <v>2.9999999999999995E-2</v>
      </c>
      <c r="U260" s="2217">
        <f>G277</f>
        <v>1.2</v>
      </c>
      <c r="V260" s="2274">
        <f t="shared" si="108"/>
        <v>0.29799999999999999</v>
      </c>
      <c r="W260" s="2214">
        <f t="shared" si="109"/>
        <v>11.919999999999998</v>
      </c>
      <c r="X260" s="2273">
        <f t="shared" si="110"/>
        <v>0.32299999999999995</v>
      </c>
      <c r="Y260" s="2209">
        <f t="shared" si="111"/>
        <v>12.919999999999998</v>
      </c>
      <c r="Z260" s="2373">
        <f t="shared" si="112"/>
        <v>0.32799999999999996</v>
      </c>
      <c r="AA260" s="842">
        <f t="shared" si="113"/>
        <v>13.119999999999997</v>
      </c>
      <c r="AB260" s="2314" t="s">
        <v>694</v>
      </c>
      <c r="AC260" s="2315">
        <f t="shared" ref="AC260:AH260" si="129">SUM(AC256:AC259)</f>
        <v>3</v>
      </c>
      <c r="AD260" s="2316">
        <f t="shared" si="129"/>
        <v>2.5</v>
      </c>
      <c r="AE260" s="2315">
        <f t="shared" si="129"/>
        <v>156.44999999999999</v>
      </c>
      <c r="AF260" s="2316">
        <f t="shared" si="129"/>
        <v>105</v>
      </c>
      <c r="AG260" s="2315">
        <f t="shared" si="129"/>
        <v>7.5</v>
      </c>
      <c r="AH260" s="2316">
        <f t="shared" si="129"/>
        <v>7</v>
      </c>
      <c r="AI260" s="2317">
        <f t="shared" si="125"/>
        <v>159.44999999999999</v>
      </c>
      <c r="AJ260" s="2318">
        <f t="shared" si="126"/>
        <v>107.5</v>
      </c>
      <c r="AK260" s="2319">
        <f t="shared" si="127"/>
        <v>163.95</v>
      </c>
      <c r="AL260" s="2242">
        <f t="shared" si="128"/>
        <v>112</v>
      </c>
      <c r="AM260" s="2272"/>
      <c r="AQ260" s="125"/>
      <c r="AR260" s="127"/>
    </row>
    <row r="261" spans="2:44" ht="15.75" thickBot="1">
      <c r="B261" s="352" t="s">
        <v>800</v>
      </c>
      <c r="C261" s="207" t="s">
        <v>563</v>
      </c>
      <c r="D261" s="1741"/>
      <c r="E261" s="1438" t="s">
        <v>89</v>
      </c>
      <c r="F261" s="1152">
        <v>1.1499999999999999</v>
      </c>
      <c r="G261" s="1655">
        <v>1.1499999999999999</v>
      </c>
      <c r="H261" s="428" t="s">
        <v>110</v>
      </c>
      <c r="I261" s="192" t="s">
        <v>111</v>
      </c>
      <c r="J261" s="193" t="s">
        <v>112</v>
      </c>
      <c r="K261" s="230" t="s">
        <v>103</v>
      </c>
      <c r="L261" s="287">
        <v>1.64</v>
      </c>
      <c r="M261" s="290">
        <v>1.64</v>
      </c>
      <c r="N261" s="122"/>
      <c r="O261" s="153" t="s">
        <v>48</v>
      </c>
      <c r="P261" s="2295">
        <f>L241</f>
        <v>12</v>
      </c>
      <c r="Q261" s="2216">
        <f>M241</f>
        <v>12</v>
      </c>
      <c r="R261" s="2295"/>
      <c r="S261" s="2216"/>
      <c r="T261" s="2295">
        <f>L275</f>
        <v>6</v>
      </c>
      <c r="U261" s="2216">
        <f>M275</f>
        <v>6</v>
      </c>
      <c r="V261" s="2274">
        <f t="shared" si="108"/>
        <v>12</v>
      </c>
      <c r="W261" s="2214">
        <f t="shared" si="109"/>
        <v>12</v>
      </c>
      <c r="X261" s="2273">
        <f t="shared" si="110"/>
        <v>6</v>
      </c>
      <c r="Y261" s="2209">
        <f t="shared" si="111"/>
        <v>6</v>
      </c>
      <c r="Z261" s="2373">
        <f t="shared" si="112"/>
        <v>18</v>
      </c>
      <c r="AA261" s="842">
        <f t="shared" si="113"/>
        <v>18</v>
      </c>
      <c r="AB261" s="829" t="s">
        <v>697</v>
      </c>
      <c r="AC261" s="2273">
        <f>L243</f>
        <v>100</v>
      </c>
      <c r="AD261" s="2208">
        <f>M243</f>
        <v>100</v>
      </c>
      <c r="AE261" s="2312"/>
      <c r="AF261" s="2208"/>
      <c r="AG261" s="2312"/>
      <c r="AH261" s="2208"/>
      <c r="AI261" s="2274">
        <f t="shared" si="125"/>
        <v>100</v>
      </c>
      <c r="AJ261" s="2214">
        <f t="shared" si="126"/>
        <v>100</v>
      </c>
      <c r="AK261" s="2273">
        <f t="shared" si="127"/>
        <v>0</v>
      </c>
      <c r="AL261" s="2209">
        <f t="shared" si="128"/>
        <v>0</v>
      </c>
      <c r="AM261" s="2272"/>
      <c r="AQ261" s="125"/>
      <c r="AR261" s="127"/>
    </row>
    <row r="262" spans="2:44">
      <c r="B262" s="301" t="s">
        <v>856</v>
      </c>
      <c r="C262" s="306" t="s">
        <v>551</v>
      </c>
      <c r="D262" s="294">
        <v>200</v>
      </c>
      <c r="E262" s="1438" t="s">
        <v>199</v>
      </c>
      <c r="F262" s="287">
        <v>0.01</v>
      </c>
      <c r="G262" s="1453">
        <v>0.01</v>
      </c>
      <c r="H262" s="155" t="s">
        <v>139</v>
      </c>
      <c r="I262" s="1648">
        <v>119.52</v>
      </c>
      <c r="J262" s="1650">
        <v>82.67</v>
      </c>
      <c r="K262" s="230" t="s">
        <v>561</v>
      </c>
      <c r="L262" s="287">
        <v>2</v>
      </c>
      <c r="M262" s="290">
        <v>2</v>
      </c>
      <c r="N262" s="1010"/>
      <c r="O262" s="153" t="s">
        <v>160</v>
      </c>
      <c r="P262" s="2295"/>
      <c r="Q262" s="2213"/>
      <c r="R262" s="2295"/>
      <c r="S262" s="2213"/>
      <c r="T262" s="2295"/>
      <c r="U262" s="2213"/>
      <c r="V262" s="2274">
        <f t="shared" si="108"/>
        <v>0</v>
      </c>
      <c r="W262" s="2214">
        <f t="shared" si="109"/>
        <v>0</v>
      </c>
      <c r="X262" s="2273">
        <f t="shared" si="110"/>
        <v>0</v>
      </c>
      <c r="Y262" s="2209">
        <f t="shared" si="111"/>
        <v>0</v>
      </c>
      <c r="Z262" s="2373">
        <f t="shared" si="112"/>
        <v>0</v>
      </c>
      <c r="AA262" s="842">
        <f t="shared" si="113"/>
        <v>0</v>
      </c>
      <c r="AB262" s="279" t="s">
        <v>698</v>
      </c>
      <c r="AC262" s="2273"/>
      <c r="AD262" s="2226"/>
      <c r="AE262" s="2312"/>
      <c r="AF262" s="2226"/>
      <c r="AG262" s="2312"/>
      <c r="AH262" s="2226"/>
      <c r="AI262" s="2274">
        <f t="shared" si="125"/>
        <v>0</v>
      </c>
      <c r="AJ262" s="2214">
        <f t="shared" si="126"/>
        <v>0</v>
      </c>
      <c r="AK262" s="2273">
        <f t="shared" si="127"/>
        <v>0</v>
      </c>
      <c r="AL262" s="2209">
        <f t="shared" si="128"/>
        <v>0</v>
      </c>
      <c r="AM262" s="2272"/>
      <c r="AQ262" s="125"/>
      <c r="AR262" s="127"/>
    </row>
    <row r="263" spans="2:44">
      <c r="B263" s="1387" t="s">
        <v>9</v>
      </c>
      <c r="C263" s="306" t="s">
        <v>10</v>
      </c>
      <c r="D263" s="316">
        <v>60</v>
      </c>
      <c r="E263" s="1767" t="s">
        <v>718</v>
      </c>
      <c r="F263" s="1661">
        <v>193.75</v>
      </c>
      <c r="G263" s="1785">
        <v>193.75</v>
      </c>
      <c r="H263" s="230" t="s">
        <v>85</v>
      </c>
      <c r="I263" s="317">
        <v>35.5</v>
      </c>
      <c r="J263" s="820">
        <v>35.5</v>
      </c>
      <c r="K263" s="230" t="s">
        <v>87</v>
      </c>
      <c r="L263" s="287">
        <v>6.35</v>
      </c>
      <c r="M263" s="290">
        <v>6.35</v>
      </c>
      <c r="N263" s="128"/>
      <c r="O263" s="153" t="s">
        <v>50</v>
      </c>
      <c r="P263" s="2295"/>
      <c r="Q263" s="2213"/>
      <c r="R263" s="2295"/>
      <c r="S263" s="2213"/>
      <c r="T263" s="2295">
        <f>L273</f>
        <v>1</v>
      </c>
      <c r="U263" s="2213">
        <f>M273</f>
        <v>1</v>
      </c>
      <c r="V263" s="2274">
        <f t="shared" si="108"/>
        <v>0</v>
      </c>
      <c r="W263" s="2214">
        <f t="shared" si="109"/>
        <v>0</v>
      </c>
      <c r="X263" s="2273">
        <f t="shared" si="110"/>
        <v>1</v>
      </c>
      <c r="Y263" s="2209">
        <f t="shared" si="111"/>
        <v>1</v>
      </c>
      <c r="Z263" s="2373">
        <f t="shared" si="112"/>
        <v>1</v>
      </c>
      <c r="AA263" s="842">
        <f t="shared" si="113"/>
        <v>1</v>
      </c>
      <c r="AB263" s="279" t="s">
        <v>699</v>
      </c>
      <c r="AC263" s="2273"/>
      <c r="AD263" s="2208"/>
      <c r="AE263" s="2312">
        <f>D262</f>
        <v>200</v>
      </c>
      <c r="AF263" s="2208">
        <f>D262</f>
        <v>200</v>
      </c>
      <c r="AG263" s="2312"/>
      <c r="AH263" s="2208"/>
      <c r="AI263" s="2274">
        <f t="shared" si="125"/>
        <v>200</v>
      </c>
      <c r="AJ263" s="2214">
        <f t="shared" si="126"/>
        <v>200</v>
      </c>
      <c r="AK263" s="2273">
        <f t="shared" si="127"/>
        <v>200</v>
      </c>
      <c r="AL263" s="2209">
        <f t="shared" si="128"/>
        <v>200</v>
      </c>
      <c r="AM263" s="2272"/>
      <c r="AQ263" s="125"/>
      <c r="AR263" s="127"/>
    </row>
    <row r="264" spans="2:44">
      <c r="B264" s="234" t="s">
        <v>9</v>
      </c>
      <c r="C264" s="306" t="s">
        <v>643</v>
      </c>
      <c r="D264" s="316">
        <v>40</v>
      </c>
      <c r="E264" s="1659" t="s">
        <v>292</v>
      </c>
      <c r="F264" s="304">
        <v>2.9449999999999998</v>
      </c>
      <c r="G264" s="818">
        <v>2.5</v>
      </c>
      <c r="H264" s="230" t="s">
        <v>121</v>
      </c>
      <c r="I264" s="317">
        <v>21.6</v>
      </c>
      <c r="J264" s="820">
        <v>18</v>
      </c>
      <c r="K264" s="230" t="s">
        <v>108</v>
      </c>
      <c r="L264" s="287">
        <v>6</v>
      </c>
      <c r="M264" s="290">
        <v>6</v>
      </c>
      <c r="N264" s="127"/>
      <c r="O264" s="153" t="s">
        <v>158</v>
      </c>
      <c r="P264" s="2295"/>
      <c r="Q264" s="2213"/>
      <c r="R264" s="2295"/>
      <c r="S264" s="2213"/>
      <c r="T264" s="2295"/>
      <c r="U264" s="2213"/>
      <c r="V264" s="2274">
        <f t="shared" si="108"/>
        <v>0</v>
      </c>
      <c r="W264" s="2214">
        <f t="shared" si="109"/>
        <v>0</v>
      </c>
      <c r="X264" s="2273">
        <f t="shared" si="110"/>
        <v>0</v>
      </c>
      <c r="Y264" s="2209">
        <f t="shared" si="111"/>
        <v>0</v>
      </c>
      <c r="Z264" s="2373">
        <f t="shared" si="112"/>
        <v>0</v>
      </c>
      <c r="AA264" s="842">
        <f t="shared" si="113"/>
        <v>0</v>
      </c>
      <c r="AB264" s="2311" t="s">
        <v>700</v>
      </c>
      <c r="AC264" s="2273"/>
      <c r="AD264" s="2226"/>
      <c r="AE264" s="2312"/>
      <c r="AF264" s="2226"/>
      <c r="AG264" s="2312"/>
      <c r="AH264" s="2226"/>
      <c r="AI264" s="2274">
        <f t="shared" si="125"/>
        <v>0</v>
      </c>
      <c r="AJ264" s="2214">
        <f t="shared" si="126"/>
        <v>0</v>
      </c>
      <c r="AK264" s="2273">
        <f t="shared" si="127"/>
        <v>0</v>
      </c>
      <c r="AL264" s="2209">
        <f t="shared" si="128"/>
        <v>0</v>
      </c>
      <c r="AM264" s="2272"/>
      <c r="AQ264" s="122"/>
      <c r="AR264" s="127"/>
    </row>
    <row r="265" spans="2:44">
      <c r="B265" s="2485" t="s">
        <v>728</v>
      </c>
      <c r="C265" s="306" t="s">
        <v>734</v>
      </c>
      <c r="D265" s="859">
        <v>105</v>
      </c>
      <c r="E265" s="1786" t="s">
        <v>122</v>
      </c>
      <c r="F265" s="1787"/>
      <c r="G265" s="1787"/>
      <c r="H265" s="230" t="s">
        <v>87</v>
      </c>
      <c r="I265" s="288">
        <v>5.7</v>
      </c>
      <c r="J265" s="1948">
        <v>5.7</v>
      </c>
      <c r="K265" s="1788" t="s">
        <v>169</v>
      </c>
      <c r="L265" s="127"/>
      <c r="M265" s="123"/>
      <c r="N265" s="127"/>
      <c r="O265" s="153" t="s">
        <v>157</v>
      </c>
      <c r="P265" s="2295"/>
      <c r="Q265" s="2224"/>
      <c r="R265" s="2295"/>
      <c r="S265" s="2224"/>
      <c r="T265" s="2295"/>
      <c r="U265" s="2224"/>
      <c r="V265" s="2274">
        <f t="shared" si="108"/>
        <v>0</v>
      </c>
      <c r="W265" s="2214">
        <f t="shared" si="109"/>
        <v>0</v>
      </c>
      <c r="X265" s="2273">
        <f t="shared" si="110"/>
        <v>0</v>
      </c>
      <c r="Y265" s="2209">
        <f t="shared" si="111"/>
        <v>0</v>
      </c>
      <c r="Z265" s="2373">
        <f t="shared" si="112"/>
        <v>0</v>
      </c>
      <c r="AA265" s="842">
        <f t="shared" si="113"/>
        <v>0</v>
      </c>
      <c r="AB265" s="2320" t="s">
        <v>696</v>
      </c>
      <c r="AC265" s="2321">
        <f t="shared" ref="AC265:AH265" si="130">SUM(AC261:AC264)</f>
        <v>100</v>
      </c>
      <c r="AD265" s="2322">
        <f t="shared" si="130"/>
        <v>100</v>
      </c>
      <c r="AE265" s="2321">
        <f t="shared" si="130"/>
        <v>200</v>
      </c>
      <c r="AF265" s="2322">
        <f t="shared" si="130"/>
        <v>200</v>
      </c>
      <c r="AG265" s="2321">
        <f t="shared" si="130"/>
        <v>0</v>
      </c>
      <c r="AH265" s="2322">
        <f t="shared" si="130"/>
        <v>0</v>
      </c>
      <c r="AI265" s="2323">
        <f t="shared" si="125"/>
        <v>300</v>
      </c>
      <c r="AJ265" s="2324">
        <f t="shared" si="126"/>
        <v>300</v>
      </c>
      <c r="AK265" s="2325">
        <f t="shared" si="127"/>
        <v>200</v>
      </c>
      <c r="AL265" s="2326">
        <f t="shared" si="128"/>
        <v>200</v>
      </c>
      <c r="AM265" s="2272"/>
      <c r="AQ265" s="122"/>
      <c r="AR265" s="127"/>
    </row>
    <row r="266" spans="2:44">
      <c r="B266" s="124"/>
      <c r="C266" s="1388"/>
      <c r="D266" s="127"/>
      <c r="E266" s="1789" t="s">
        <v>85</v>
      </c>
      <c r="F266" s="317">
        <v>31.4</v>
      </c>
      <c r="G266" s="1729">
        <v>31.4</v>
      </c>
      <c r="H266" s="124"/>
      <c r="I266" s="127"/>
      <c r="J266" s="123"/>
      <c r="K266" s="230" t="s">
        <v>99</v>
      </c>
      <c r="L266" s="287">
        <v>7.5</v>
      </c>
      <c r="M266" s="290">
        <v>7.5</v>
      </c>
      <c r="N266" s="127"/>
      <c r="O266" s="153" t="s">
        <v>81</v>
      </c>
      <c r="P266" s="2295"/>
      <c r="Q266" s="2224"/>
      <c r="R266" s="2295"/>
      <c r="S266" s="2224"/>
      <c r="T266" s="2295"/>
      <c r="U266" s="2224"/>
      <c r="V266" s="2274">
        <f t="shared" si="108"/>
        <v>0</v>
      </c>
      <c r="W266" s="2214">
        <f t="shared" si="109"/>
        <v>0</v>
      </c>
      <c r="X266" s="2273">
        <f t="shared" si="110"/>
        <v>0</v>
      </c>
      <c r="Y266" s="2209">
        <f t="shared" si="111"/>
        <v>0</v>
      </c>
      <c r="Z266" s="2373">
        <f t="shared" si="112"/>
        <v>0</v>
      </c>
      <c r="AA266" s="842">
        <f t="shared" si="113"/>
        <v>0</v>
      </c>
      <c r="AB266" s="2327" t="s">
        <v>113</v>
      </c>
      <c r="AC266" s="2312">
        <f>I241</f>
        <v>74.06</v>
      </c>
      <c r="AD266" s="2208">
        <f>J241</f>
        <v>65.900000000000006</v>
      </c>
      <c r="AE266" s="2312"/>
      <c r="AF266" s="2208"/>
      <c r="AG266" s="2312">
        <f>F274</f>
        <v>32.96</v>
      </c>
      <c r="AH266" s="2208">
        <f>G274</f>
        <v>29.32</v>
      </c>
      <c r="AI266" s="2274">
        <f t="shared" si="125"/>
        <v>74.06</v>
      </c>
      <c r="AJ266" s="2214">
        <f t="shared" si="126"/>
        <v>65.900000000000006</v>
      </c>
      <c r="AK266" s="2273">
        <f t="shared" si="127"/>
        <v>32.96</v>
      </c>
      <c r="AL266" s="2209">
        <f t="shared" si="128"/>
        <v>29.32</v>
      </c>
      <c r="AM266" s="2272"/>
      <c r="AQ266" s="122"/>
      <c r="AR266" s="127"/>
    </row>
    <row r="267" spans="2:44" ht="15.75" thickBot="1">
      <c r="B267" s="124"/>
      <c r="C267" s="1388"/>
      <c r="D267" s="127"/>
      <c r="E267" s="230" t="s">
        <v>87</v>
      </c>
      <c r="F267" s="287">
        <v>2.2799999999999998</v>
      </c>
      <c r="G267" s="236">
        <v>2.2799999999999998</v>
      </c>
      <c r="H267" s="124"/>
      <c r="I267" s="127"/>
      <c r="J267" s="123"/>
      <c r="K267" s="230" t="s">
        <v>103</v>
      </c>
      <c r="L267" s="287">
        <v>2.25</v>
      </c>
      <c r="M267" s="290">
        <v>2.25</v>
      </c>
      <c r="N267" s="127"/>
      <c r="O267" s="153" t="s">
        <v>52</v>
      </c>
      <c r="P267" s="2295">
        <f>F246+F254+I246</f>
        <v>2.5599999999999996</v>
      </c>
      <c r="Q267" s="2224">
        <f>G246+G254+J246</f>
        <v>2.5599999999999996</v>
      </c>
      <c r="R267" s="2295">
        <f>F261+F270+L270</f>
        <v>2.0399999999999996</v>
      </c>
      <c r="S267" s="2224">
        <f>G261+M270+G270</f>
        <v>2.04</v>
      </c>
      <c r="T267" s="2295">
        <f>I273</f>
        <v>1</v>
      </c>
      <c r="U267" s="2224">
        <f>J273</f>
        <v>1</v>
      </c>
      <c r="V267" s="2274">
        <f t="shared" si="108"/>
        <v>4.5999999999999996</v>
      </c>
      <c r="W267" s="2214">
        <f t="shared" si="109"/>
        <v>4.5999999999999996</v>
      </c>
      <c r="X267" s="2273">
        <f t="shared" si="110"/>
        <v>3.0399999999999996</v>
      </c>
      <c r="Y267" s="2209">
        <f t="shared" si="111"/>
        <v>3.04</v>
      </c>
      <c r="Z267" s="2373">
        <f t="shared" si="112"/>
        <v>5.6</v>
      </c>
      <c r="AA267" s="842">
        <f t="shared" si="113"/>
        <v>5.6</v>
      </c>
      <c r="AB267" s="2327" t="s">
        <v>354</v>
      </c>
      <c r="AC267" s="2312"/>
      <c r="AD267" s="2226"/>
      <c r="AE267" s="2312">
        <f>F264</f>
        <v>2.9449999999999998</v>
      </c>
      <c r="AF267" s="2226">
        <f>G264</f>
        <v>2.5</v>
      </c>
      <c r="AG267" s="2312"/>
      <c r="AH267" s="2226"/>
      <c r="AI267" s="2343">
        <f t="shared" si="125"/>
        <v>2.9449999999999998</v>
      </c>
      <c r="AJ267" s="2354">
        <f t="shared" si="126"/>
        <v>2.5</v>
      </c>
      <c r="AK267" s="2312">
        <f t="shared" si="127"/>
        <v>2.9449999999999998</v>
      </c>
      <c r="AL267" s="2208">
        <f t="shared" si="128"/>
        <v>2.5</v>
      </c>
      <c r="AM267" s="2272"/>
      <c r="AQ267" s="122"/>
      <c r="AR267" s="127"/>
    </row>
    <row r="268" spans="2:44" ht="15.75" thickBot="1">
      <c r="B268" s="124"/>
      <c r="C268" s="1388"/>
      <c r="D268" s="127"/>
      <c r="E268" s="1790" t="s">
        <v>203</v>
      </c>
      <c r="F268" s="1004" t="s">
        <v>498</v>
      </c>
      <c r="G268" s="818">
        <v>5.72</v>
      </c>
      <c r="H268" s="1751" t="s">
        <v>734</v>
      </c>
      <c r="I268" s="146"/>
      <c r="J268" s="133"/>
      <c r="K268" s="230" t="s">
        <v>86</v>
      </c>
      <c r="L268" s="287">
        <v>22.5</v>
      </c>
      <c r="M268" s="290">
        <v>22.5</v>
      </c>
      <c r="N268" s="110"/>
      <c r="O268" s="153" t="s">
        <v>132</v>
      </c>
      <c r="P268" s="2295">
        <f>L244</f>
        <v>10</v>
      </c>
      <c r="Q268" s="2224">
        <f>M244</f>
        <v>10</v>
      </c>
      <c r="R268" s="2295">
        <f>L262</f>
        <v>2</v>
      </c>
      <c r="S268" s="2224">
        <f>M262</f>
        <v>2</v>
      </c>
      <c r="T268" s="2295"/>
      <c r="U268" s="2224"/>
      <c r="V268" s="2274">
        <f t="shared" si="108"/>
        <v>12</v>
      </c>
      <c r="W268" s="2214">
        <f t="shared" si="109"/>
        <v>12</v>
      </c>
      <c r="X268" s="2273">
        <f t="shared" si="110"/>
        <v>2</v>
      </c>
      <c r="Y268" s="2209">
        <f t="shared" si="111"/>
        <v>2</v>
      </c>
      <c r="Z268" s="2373">
        <f t="shared" si="112"/>
        <v>12</v>
      </c>
      <c r="AA268" s="842">
        <f t="shared" si="113"/>
        <v>12</v>
      </c>
      <c r="AB268" s="2328" t="s">
        <v>687</v>
      </c>
      <c r="AC268" s="2329">
        <f t="shared" ref="AC268:AH268" si="131">SUM(AC266:AC267)</f>
        <v>74.06</v>
      </c>
      <c r="AD268" s="2330">
        <f t="shared" si="131"/>
        <v>65.900000000000006</v>
      </c>
      <c r="AE268" s="2329">
        <f t="shared" si="131"/>
        <v>2.9449999999999998</v>
      </c>
      <c r="AF268" s="2330">
        <f t="shared" si="131"/>
        <v>2.5</v>
      </c>
      <c r="AG268" s="2329">
        <f t="shared" si="131"/>
        <v>32.96</v>
      </c>
      <c r="AH268" s="2330">
        <f t="shared" si="131"/>
        <v>29.32</v>
      </c>
      <c r="AI268" s="2331">
        <f t="shared" si="125"/>
        <v>77.004999999999995</v>
      </c>
      <c r="AJ268" s="2332">
        <f t="shared" si="126"/>
        <v>68.400000000000006</v>
      </c>
      <c r="AK268" s="2333">
        <f t="shared" si="127"/>
        <v>35.905000000000001</v>
      </c>
      <c r="AL268" s="2334">
        <f t="shared" si="128"/>
        <v>31.82</v>
      </c>
      <c r="AM268" s="2272"/>
      <c r="AQ268" s="122"/>
      <c r="AR268" s="127"/>
    </row>
    <row r="269" spans="2:44" ht="15.75" thickBot="1">
      <c r="B269" s="124"/>
      <c r="C269" s="1388"/>
      <c r="D269" s="127"/>
      <c r="E269" s="230" t="s">
        <v>84</v>
      </c>
      <c r="F269" s="317">
        <v>20.02</v>
      </c>
      <c r="G269" s="1729">
        <v>20.02</v>
      </c>
      <c r="H269" s="428" t="s">
        <v>110</v>
      </c>
      <c r="I269" s="192" t="s">
        <v>111</v>
      </c>
      <c r="J269" s="193" t="s">
        <v>112</v>
      </c>
      <c r="K269" s="230" t="s">
        <v>199</v>
      </c>
      <c r="L269" s="1768">
        <v>8.9999999999999998E-4</v>
      </c>
      <c r="M269" s="1791">
        <v>8.9999999999999998E-4</v>
      </c>
      <c r="N269" s="110"/>
      <c r="O269" s="479" t="s">
        <v>207</v>
      </c>
      <c r="P269" s="2309">
        <f t="shared" ref="P269:U269" si="132">P270+P271+P272+P273</f>
        <v>1.49472</v>
      </c>
      <c r="Q269" s="2225">
        <f t="shared" si="132"/>
        <v>1.49472</v>
      </c>
      <c r="R269" s="2309">
        <f t="shared" si="132"/>
        <v>1.09E-2</v>
      </c>
      <c r="S269" s="2225">
        <f t="shared" si="132"/>
        <v>1.09E-2</v>
      </c>
      <c r="T269" s="2309">
        <f t="shared" si="132"/>
        <v>0</v>
      </c>
      <c r="U269" s="2225">
        <f t="shared" si="132"/>
        <v>0</v>
      </c>
      <c r="V269" s="2274">
        <f t="shared" si="108"/>
        <v>1.50562</v>
      </c>
      <c r="W269" s="2214">
        <f t="shared" si="109"/>
        <v>1.50562</v>
      </c>
      <c r="X269" s="2368">
        <f t="shared" si="110"/>
        <v>1.09E-2</v>
      </c>
      <c r="Y269" s="2231">
        <f t="shared" si="111"/>
        <v>1.09E-2</v>
      </c>
      <c r="Z269" s="2373">
        <f t="shared" si="112"/>
        <v>1.50562</v>
      </c>
      <c r="AA269" s="842">
        <f t="shared" si="113"/>
        <v>1.50562</v>
      </c>
      <c r="AB269" s="2327" t="s">
        <v>355</v>
      </c>
      <c r="AC269" s="2312">
        <f>I240</f>
        <v>16.59</v>
      </c>
      <c r="AD269" s="2226">
        <f>J240</f>
        <v>14.1</v>
      </c>
      <c r="AE269" s="2312"/>
      <c r="AF269" s="2226"/>
      <c r="AG269" s="2312">
        <f>F273</f>
        <v>55.3</v>
      </c>
      <c r="AH269" s="2226">
        <f>G273</f>
        <v>47.01</v>
      </c>
      <c r="AI269" s="2343">
        <f t="shared" si="125"/>
        <v>16.59</v>
      </c>
      <c r="AJ269" s="2354">
        <f t="shared" si="126"/>
        <v>14.1</v>
      </c>
      <c r="AK269" s="2312">
        <f t="shared" si="127"/>
        <v>55.3</v>
      </c>
      <c r="AL269" s="2208">
        <f t="shared" si="128"/>
        <v>47.01</v>
      </c>
      <c r="AM269" s="2272"/>
      <c r="AO269" s="125"/>
      <c r="AQ269" s="122"/>
      <c r="AR269" s="127"/>
    </row>
    <row r="270" spans="2:44" ht="15.75" thickBot="1">
      <c r="B270" s="124"/>
      <c r="C270" s="1388"/>
      <c r="D270" s="127"/>
      <c r="E270" s="1790" t="s">
        <v>52</v>
      </c>
      <c r="F270" s="317">
        <v>0.59</v>
      </c>
      <c r="G270" s="1729">
        <v>0.59</v>
      </c>
      <c r="H270" s="1856" t="s">
        <v>552</v>
      </c>
      <c r="I270" s="1857">
        <v>156.44999999999999</v>
      </c>
      <c r="J270" s="1858">
        <v>105</v>
      </c>
      <c r="K270" s="230" t="s">
        <v>52</v>
      </c>
      <c r="L270" s="289">
        <v>0.3</v>
      </c>
      <c r="M270" s="291">
        <v>0.3</v>
      </c>
      <c r="N270" s="110"/>
      <c r="O270" s="480" t="s">
        <v>199</v>
      </c>
      <c r="P270" s="2382">
        <f>F245+F253</f>
        <v>1.472E-2</v>
      </c>
      <c r="Q270" s="2227">
        <f>G245+G253</f>
        <v>1.472E-2</v>
      </c>
      <c r="R270" s="2382">
        <f>F262+L269</f>
        <v>1.09E-2</v>
      </c>
      <c r="S270" s="2227">
        <f>G262+M269</f>
        <v>1.09E-2</v>
      </c>
      <c r="T270" s="2295"/>
      <c r="U270" s="2227"/>
      <c r="V270" s="2363"/>
      <c r="W270" s="2227"/>
      <c r="X270" s="2363"/>
      <c r="Y270" s="2227"/>
      <c r="Z270" s="2374"/>
      <c r="AA270" s="843"/>
      <c r="AB270" s="2327" t="s">
        <v>174</v>
      </c>
      <c r="AC270" s="2312"/>
      <c r="AD270" s="2226"/>
      <c r="AE270" s="2312"/>
      <c r="AF270" s="2226"/>
      <c r="AG270" s="2312"/>
      <c r="AH270" s="2226"/>
      <c r="AI270" s="2343">
        <f t="shared" si="125"/>
        <v>0</v>
      </c>
      <c r="AJ270" s="2354">
        <f t="shared" si="126"/>
        <v>0</v>
      </c>
      <c r="AK270" s="2312">
        <f t="shared" si="127"/>
        <v>0</v>
      </c>
      <c r="AL270" s="2208">
        <f t="shared" si="128"/>
        <v>0</v>
      </c>
      <c r="AM270" s="2272"/>
      <c r="AO270" s="127"/>
      <c r="AQ270" s="122"/>
      <c r="AR270" s="127"/>
    </row>
    <row r="271" spans="2:44" ht="12" customHeight="1" thickBot="1">
      <c r="B271" s="826"/>
      <c r="C271" s="411" t="s">
        <v>303</v>
      </c>
      <c r="D271" s="1406"/>
      <c r="E271" s="2096" t="s">
        <v>669</v>
      </c>
      <c r="F271" s="146"/>
      <c r="G271" s="146"/>
      <c r="H271" s="1036"/>
      <c r="I271" s="1036"/>
      <c r="J271" s="133"/>
      <c r="K271" s="1595" t="s">
        <v>554</v>
      </c>
      <c r="L271" s="1596"/>
      <c r="M271" s="133"/>
      <c r="N271" s="110"/>
      <c r="O271" s="2088" t="s">
        <v>632</v>
      </c>
      <c r="P271" s="2295">
        <f>G247</f>
        <v>1.48</v>
      </c>
      <c r="Q271" s="2228">
        <f>G247</f>
        <v>1.48</v>
      </c>
      <c r="R271" s="2295"/>
      <c r="S271" s="2228"/>
      <c r="T271" s="2295"/>
      <c r="U271" s="2228"/>
      <c r="V271" s="2364"/>
      <c r="W271" s="2228"/>
      <c r="X271" s="2364"/>
      <c r="Y271" s="2228"/>
      <c r="Z271" s="2272"/>
      <c r="AB271" s="2335" t="s">
        <v>69</v>
      </c>
      <c r="AC271" s="2336">
        <f t="shared" ref="AC271:AH271" si="133">SUM(AC269:AC270)</f>
        <v>16.59</v>
      </c>
      <c r="AD271" s="2337">
        <f t="shared" si="133"/>
        <v>14.1</v>
      </c>
      <c r="AE271" s="2336">
        <f t="shared" si="133"/>
        <v>0</v>
      </c>
      <c r="AF271" s="2337">
        <f t="shared" si="133"/>
        <v>0</v>
      </c>
      <c r="AG271" s="2336">
        <f t="shared" si="133"/>
        <v>55.3</v>
      </c>
      <c r="AH271" s="2337">
        <f t="shared" si="133"/>
        <v>47.01</v>
      </c>
      <c r="AI271" s="2338">
        <f t="shared" si="125"/>
        <v>16.59</v>
      </c>
      <c r="AJ271" s="2339">
        <f t="shared" si="126"/>
        <v>14.1</v>
      </c>
      <c r="AK271" s="2340">
        <f t="shared" si="127"/>
        <v>55.3</v>
      </c>
      <c r="AL271" s="2341">
        <f t="shared" si="128"/>
        <v>47.01</v>
      </c>
      <c r="AM271" s="2272"/>
      <c r="AO271" s="127"/>
      <c r="AQ271" s="122"/>
      <c r="AR271" s="127"/>
    </row>
    <row r="272" spans="2:44" ht="14.25" customHeight="1" thickBot="1">
      <c r="B272" s="1969" t="s">
        <v>803</v>
      </c>
      <c r="C272" s="306" t="s">
        <v>554</v>
      </c>
      <c r="D272" s="1405">
        <v>200</v>
      </c>
      <c r="E272" s="1442" t="s">
        <v>110</v>
      </c>
      <c r="F272" s="1413" t="s">
        <v>111</v>
      </c>
      <c r="G272" s="1608" t="s">
        <v>112</v>
      </c>
      <c r="H272" s="1607" t="s">
        <v>110</v>
      </c>
      <c r="I272" s="1413" t="s">
        <v>111</v>
      </c>
      <c r="J272" s="1414" t="s">
        <v>112</v>
      </c>
      <c r="K272" s="1607" t="s">
        <v>110</v>
      </c>
      <c r="L272" s="1413" t="s">
        <v>111</v>
      </c>
      <c r="M272" s="1735" t="s">
        <v>112</v>
      </c>
      <c r="N272" s="110"/>
      <c r="O272" s="488" t="s">
        <v>364</v>
      </c>
      <c r="P272" s="2359"/>
      <c r="Q272" s="2229"/>
      <c r="R272" s="2359"/>
      <c r="S272" s="2229"/>
      <c r="T272" s="2359"/>
      <c r="U272" s="2229"/>
      <c r="V272" s="2366"/>
      <c r="W272" s="2229"/>
      <c r="X272" s="2366"/>
      <c r="Y272" s="2229"/>
      <c r="Z272" s="2272"/>
      <c r="AB272" s="2342" t="s">
        <v>189</v>
      </c>
      <c r="AC272" s="2312"/>
      <c r="AD272" s="2226"/>
      <c r="AE272" s="2312"/>
      <c r="AF272" s="2226"/>
      <c r="AG272" s="2312"/>
      <c r="AH272" s="2226"/>
      <c r="AI272" s="2343">
        <f t="shared" si="125"/>
        <v>0</v>
      </c>
      <c r="AJ272" s="2354">
        <f t="shared" si="126"/>
        <v>0</v>
      </c>
      <c r="AK272" s="2312">
        <f t="shared" si="127"/>
        <v>0</v>
      </c>
      <c r="AL272" s="2208">
        <f t="shared" si="128"/>
        <v>0</v>
      </c>
      <c r="AM272" s="265"/>
      <c r="AN272" s="135"/>
      <c r="AO272" s="127"/>
      <c r="AQ272" s="150"/>
      <c r="AR272" s="127"/>
    </row>
    <row r="273" spans="2:44" ht="12" customHeight="1">
      <c r="B273" s="300" t="s">
        <v>668</v>
      </c>
      <c r="C273" s="1390" t="s">
        <v>669</v>
      </c>
      <c r="D273" s="1405">
        <v>100</v>
      </c>
      <c r="E273" s="155" t="s">
        <v>91</v>
      </c>
      <c r="F273" s="154">
        <v>55.3</v>
      </c>
      <c r="G273" s="1452">
        <v>47.01</v>
      </c>
      <c r="H273" s="1008" t="s">
        <v>52</v>
      </c>
      <c r="I273" s="154">
        <v>1</v>
      </c>
      <c r="J273" s="1588">
        <v>1</v>
      </c>
      <c r="K273" s="155" t="s">
        <v>98</v>
      </c>
      <c r="L273" s="154">
        <v>1</v>
      </c>
      <c r="M273" s="1588">
        <v>1</v>
      </c>
      <c r="N273" s="110"/>
      <c r="O273" s="2358" t="s">
        <v>156</v>
      </c>
      <c r="P273" s="2362"/>
      <c r="Q273" s="2360"/>
      <c r="R273" s="2362"/>
      <c r="S273" s="2360"/>
      <c r="T273" s="2362"/>
      <c r="U273" s="2360"/>
      <c r="V273" s="2365"/>
      <c r="W273" s="2360"/>
      <c r="X273" s="2365"/>
      <c r="Y273" s="2360"/>
      <c r="Z273" s="2272"/>
      <c r="AB273" s="2342" t="s">
        <v>73</v>
      </c>
      <c r="AC273" s="2312"/>
      <c r="AD273" s="2226"/>
      <c r="AE273" s="2312"/>
      <c r="AF273" s="2226"/>
      <c r="AG273" s="2312"/>
      <c r="AH273" s="2226"/>
      <c r="AI273" s="2343">
        <f t="shared" si="125"/>
        <v>0</v>
      </c>
      <c r="AJ273" s="2354">
        <f t="shared" si="126"/>
        <v>0</v>
      </c>
      <c r="AK273" s="2312">
        <f t="shared" si="127"/>
        <v>0</v>
      </c>
      <c r="AL273" s="2208">
        <f t="shared" si="128"/>
        <v>0</v>
      </c>
      <c r="AM273" s="2292"/>
      <c r="AN273" s="172"/>
      <c r="AO273" s="127"/>
      <c r="AP273" s="127"/>
      <c r="AQ273" s="127"/>
      <c r="AR273" s="127"/>
    </row>
    <row r="274" spans="2:44" ht="14.25" customHeight="1">
      <c r="B274" s="234" t="s">
        <v>9</v>
      </c>
      <c r="C274" s="306" t="s">
        <v>643</v>
      </c>
      <c r="D274" s="2176">
        <v>50</v>
      </c>
      <c r="E274" s="1767" t="s">
        <v>222</v>
      </c>
      <c r="F274" s="287">
        <v>32.96</v>
      </c>
      <c r="G274" s="236">
        <v>29.32</v>
      </c>
      <c r="H274" s="306" t="s">
        <v>124</v>
      </c>
      <c r="I274" s="287">
        <v>10</v>
      </c>
      <c r="J274" s="290">
        <v>10</v>
      </c>
      <c r="K274" s="303" t="s">
        <v>86</v>
      </c>
      <c r="L274" s="304">
        <v>66</v>
      </c>
      <c r="M274" s="311">
        <v>66</v>
      </c>
      <c r="N274" s="110"/>
      <c r="O274" s="295" t="s">
        <v>108</v>
      </c>
      <c r="P274" s="279"/>
      <c r="Q274" s="2361"/>
      <c r="R274" s="279">
        <f>L264</f>
        <v>6</v>
      </c>
      <c r="S274" s="2361">
        <f>M264</f>
        <v>6</v>
      </c>
      <c r="T274" s="279">
        <f>I274</f>
        <v>10</v>
      </c>
      <c r="U274" s="2361">
        <f>J274</f>
        <v>10</v>
      </c>
      <c r="V274" s="2275"/>
      <c r="W274" s="2361"/>
      <c r="X274" s="2275"/>
      <c r="Y274" s="2361"/>
      <c r="Z274" s="240"/>
      <c r="AA274" s="125"/>
      <c r="AB274" s="2342" t="s">
        <v>75</v>
      </c>
      <c r="AC274" s="2343"/>
      <c r="AD274" s="2344"/>
      <c r="AE274" s="2343"/>
      <c r="AF274" s="2344"/>
      <c r="AG274" s="2343"/>
      <c r="AH274" s="2344"/>
      <c r="AI274" s="2343">
        <f t="shared" si="125"/>
        <v>0</v>
      </c>
      <c r="AJ274" s="2354">
        <f t="shared" si="126"/>
        <v>0</v>
      </c>
      <c r="AK274" s="2312">
        <f t="shared" si="127"/>
        <v>0</v>
      </c>
      <c r="AL274" s="2208">
        <f t="shared" si="128"/>
        <v>0</v>
      </c>
      <c r="AM274" s="2293"/>
      <c r="AN274" s="419"/>
      <c r="AO274" s="127"/>
      <c r="AP274" s="243"/>
      <c r="AQ274" s="127"/>
      <c r="AR274" s="127"/>
    </row>
    <row r="275" spans="2:44" ht="14.25" customHeight="1">
      <c r="B275" s="124"/>
      <c r="C275" s="1392"/>
      <c r="D275" s="123"/>
      <c r="E275" s="230" t="s">
        <v>83</v>
      </c>
      <c r="F275" s="287">
        <v>22</v>
      </c>
      <c r="G275" s="236">
        <v>22</v>
      </c>
      <c r="H275" s="306" t="s">
        <v>95</v>
      </c>
      <c r="I275" s="287">
        <v>4.5</v>
      </c>
      <c r="J275" s="290">
        <v>4.5</v>
      </c>
      <c r="K275" s="231" t="s">
        <v>48</v>
      </c>
      <c r="L275" s="1589">
        <v>6</v>
      </c>
      <c r="M275" s="1156">
        <v>6</v>
      </c>
      <c r="N275" s="110"/>
      <c r="Q275" s="2230"/>
      <c r="S275" s="2230"/>
      <c r="U275" s="2230"/>
      <c r="V275" s="2277"/>
      <c r="W275" s="2230"/>
      <c r="X275" s="2277"/>
      <c r="Y275" s="2230"/>
      <c r="Z275" s="2272"/>
      <c r="AB275" s="2342" t="s">
        <v>76</v>
      </c>
      <c r="AC275" s="2312"/>
      <c r="AD275" s="2344"/>
      <c r="AE275" s="2312"/>
      <c r="AF275" s="2344"/>
      <c r="AG275" s="2312"/>
      <c r="AH275" s="2344"/>
      <c r="AI275" s="2343">
        <f t="shared" si="125"/>
        <v>0</v>
      </c>
      <c r="AJ275" s="2354">
        <f t="shared" si="126"/>
        <v>0</v>
      </c>
      <c r="AK275" s="2312">
        <f t="shared" si="127"/>
        <v>0</v>
      </c>
      <c r="AL275" s="2208">
        <f t="shared" si="128"/>
        <v>0</v>
      </c>
      <c r="AM275" s="2292"/>
      <c r="AN275" s="172"/>
      <c r="AO275" s="127"/>
      <c r="AP275" s="156"/>
      <c r="AQ275" s="127"/>
      <c r="AR275" s="127"/>
    </row>
    <row r="276" spans="2:44" ht="13.5" customHeight="1">
      <c r="B276" s="124"/>
      <c r="C276" s="1392"/>
      <c r="D276" s="123"/>
      <c r="E276" s="230" t="s">
        <v>58</v>
      </c>
      <c r="F276" s="287">
        <v>17.850000000000001</v>
      </c>
      <c r="G276" s="1453">
        <v>17.850000000000001</v>
      </c>
      <c r="H276" s="2098"/>
      <c r="J276" s="79"/>
      <c r="K276" s="303" t="s">
        <v>86</v>
      </c>
      <c r="L276" s="304">
        <v>145</v>
      </c>
      <c r="M276" s="311">
        <v>145</v>
      </c>
      <c r="N276" s="127"/>
      <c r="Q276" s="2230"/>
      <c r="S276" s="2230"/>
      <c r="U276" s="2230"/>
      <c r="V276" s="2277"/>
      <c r="W276" s="2230"/>
      <c r="X276" s="2277"/>
      <c r="Y276" s="2230"/>
      <c r="Z276" s="2272"/>
      <c r="AB276" s="2342" t="s">
        <v>77</v>
      </c>
      <c r="AC276" s="2312"/>
      <c r="AD276" s="2220"/>
      <c r="AE276" s="2312"/>
      <c r="AF276" s="2220"/>
      <c r="AG276" s="2312"/>
      <c r="AH276" s="2220"/>
      <c r="AI276" s="2343">
        <f t="shared" si="125"/>
        <v>0</v>
      </c>
      <c r="AJ276" s="2354">
        <f t="shared" si="126"/>
        <v>0</v>
      </c>
      <c r="AK276" s="2312">
        <f t="shared" si="127"/>
        <v>0</v>
      </c>
      <c r="AL276" s="2208">
        <f t="shared" si="128"/>
        <v>0</v>
      </c>
      <c r="AM276" s="2292"/>
      <c r="AN276" s="172"/>
      <c r="AO276" s="127"/>
      <c r="AP276" s="127"/>
      <c r="AQ276" s="127"/>
      <c r="AR276" s="127"/>
    </row>
    <row r="277" spans="2:44" ht="15.75" thickBot="1">
      <c r="B277" s="1385"/>
      <c r="C277" s="1389"/>
      <c r="D277" s="1431"/>
      <c r="E277" s="239" t="s">
        <v>219</v>
      </c>
      <c r="F277" s="1942" t="s">
        <v>714</v>
      </c>
      <c r="G277" s="1792">
        <v>1.2</v>
      </c>
      <c r="H277" s="431"/>
      <c r="I277" s="2097"/>
      <c r="J277" s="82"/>
      <c r="K277" s="239" t="s">
        <v>553</v>
      </c>
      <c r="L277" s="1129">
        <v>7.5</v>
      </c>
      <c r="M277" s="1793">
        <v>7</v>
      </c>
      <c r="N277" s="127"/>
      <c r="Q277" s="2230"/>
      <c r="S277" s="2230"/>
      <c r="U277" s="2203"/>
      <c r="V277" s="2279"/>
      <c r="W277" s="2207"/>
      <c r="X277" s="2279"/>
      <c r="Y277" s="2207"/>
      <c r="Z277" s="2290"/>
      <c r="AA277" s="11"/>
      <c r="AB277" s="2342" t="s">
        <v>79</v>
      </c>
      <c r="AC277" s="2312"/>
      <c r="AD277" s="2221"/>
      <c r="AE277" s="2312"/>
      <c r="AF277" s="2220"/>
      <c r="AG277" s="2312"/>
      <c r="AH277" s="2220"/>
      <c r="AI277" s="2343">
        <f t="shared" si="125"/>
        <v>0</v>
      </c>
      <c r="AJ277" s="2354">
        <f t="shared" si="126"/>
        <v>0</v>
      </c>
      <c r="AK277" s="2312">
        <f t="shared" si="127"/>
        <v>0</v>
      </c>
      <c r="AL277" s="2208">
        <f t="shared" si="128"/>
        <v>0</v>
      </c>
      <c r="AM277" s="2292"/>
      <c r="AN277" s="172"/>
      <c r="AO277" s="127"/>
      <c r="AP277" s="127"/>
      <c r="AQ277" s="127"/>
      <c r="AR277" s="127"/>
    </row>
    <row r="278" spans="2:44">
      <c r="N278" s="127"/>
      <c r="Q278" s="2230"/>
      <c r="S278" s="2230"/>
      <c r="U278" s="2207"/>
      <c r="V278" s="2279"/>
      <c r="W278" s="2207"/>
      <c r="X278" s="2279"/>
      <c r="Y278" s="2207"/>
      <c r="Z278" s="2290"/>
      <c r="AA278" s="11"/>
      <c r="AB278" s="2342" t="s">
        <v>80</v>
      </c>
      <c r="AC278" s="2312"/>
      <c r="AD278" s="2226"/>
      <c r="AE278" s="2312"/>
      <c r="AF278" s="2226"/>
      <c r="AG278" s="2312"/>
      <c r="AH278" s="2226"/>
      <c r="AI278" s="2343">
        <f t="shared" si="125"/>
        <v>0</v>
      </c>
      <c r="AJ278" s="2354">
        <f t="shared" si="126"/>
        <v>0</v>
      </c>
      <c r="AK278" s="2312">
        <f t="shared" si="127"/>
        <v>0</v>
      </c>
      <c r="AL278" s="2208">
        <f t="shared" si="128"/>
        <v>0</v>
      </c>
      <c r="AM278" s="2292"/>
      <c r="AN278" s="172"/>
      <c r="AO278" s="127"/>
      <c r="AP278" s="127"/>
      <c r="AQ278" s="127"/>
      <c r="AR278" s="127"/>
    </row>
    <row r="279" spans="2:44" ht="14.25" customHeight="1">
      <c r="N279" s="127"/>
      <c r="Q279" s="2230"/>
      <c r="S279" s="2230"/>
      <c r="U279" s="2200"/>
      <c r="V279" s="2282"/>
      <c r="W279" s="2200"/>
      <c r="X279" s="2283"/>
      <c r="Y279" s="2203"/>
      <c r="Z279" s="2290"/>
      <c r="AA279" s="11"/>
      <c r="AB279" s="2342" t="s">
        <v>82</v>
      </c>
      <c r="AC279" s="2345"/>
      <c r="AD279" s="2346"/>
      <c r="AE279" s="2345"/>
      <c r="AF279" s="2346"/>
      <c r="AG279" s="2345"/>
      <c r="AH279" s="2346"/>
      <c r="AI279" s="2343">
        <f t="shared" si="125"/>
        <v>0</v>
      </c>
      <c r="AJ279" s="2354">
        <f t="shared" si="126"/>
        <v>0</v>
      </c>
      <c r="AK279" s="2312">
        <f t="shared" si="127"/>
        <v>0</v>
      </c>
      <c r="AL279" s="2208">
        <f t="shared" si="128"/>
        <v>0</v>
      </c>
      <c r="AM279" s="2272"/>
      <c r="AO279" s="127"/>
      <c r="AP279" s="127"/>
      <c r="AQ279" s="127"/>
      <c r="AR279" s="127"/>
    </row>
    <row r="280" spans="2:44">
      <c r="N280" s="127"/>
      <c r="Q280" s="2230"/>
      <c r="S280" s="2230"/>
      <c r="U280" s="2200"/>
      <c r="V280" s="2282"/>
      <c r="W280" s="2200"/>
      <c r="X280" s="2282"/>
      <c r="Y280" s="2200"/>
      <c r="Z280" s="2290"/>
      <c r="AA280" s="11"/>
      <c r="AB280" s="2352" t="s">
        <v>701</v>
      </c>
      <c r="AC280" s="2350">
        <f t="shared" ref="AC280:AH280" si="134">SUM(AC272:AC279)</f>
        <v>0</v>
      </c>
      <c r="AD280" s="2351">
        <f t="shared" si="134"/>
        <v>0</v>
      </c>
      <c r="AE280" s="2350">
        <f t="shared" si="134"/>
        <v>0</v>
      </c>
      <c r="AF280" s="2351">
        <f t="shared" si="134"/>
        <v>0</v>
      </c>
      <c r="AG280" s="2350">
        <f t="shared" si="134"/>
        <v>0</v>
      </c>
      <c r="AH280" s="2351">
        <f t="shared" si="134"/>
        <v>0</v>
      </c>
      <c r="AI280" s="2348">
        <f t="shared" si="125"/>
        <v>0</v>
      </c>
      <c r="AJ280" s="2349">
        <f t="shared" si="126"/>
        <v>0</v>
      </c>
      <c r="AK280" s="2350">
        <f t="shared" si="127"/>
        <v>0</v>
      </c>
      <c r="AL280" s="2351">
        <f t="shared" si="128"/>
        <v>0</v>
      </c>
      <c r="AM280" s="2272"/>
      <c r="AO280" s="127"/>
      <c r="AP280" s="127"/>
      <c r="AQ280" s="127"/>
      <c r="AR280" s="127"/>
    </row>
    <row r="281" spans="2:44" ht="13.5" customHeight="1">
      <c r="N281" s="127"/>
      <c r="Q281" s="2230"/>
      <c r="S281" s="2230"/>
      <c r="U281" s="2200"/>
      <c r="V281" s="2282"/>
      <c r="W281" s="2200"/>
      <c r="X281" s="2282"/>
      <c r="Y281" s="2200"/>
      <c r="Z281" s="2290"/>
      <c r="AA281" s="11"/>
      <c r="AC281" s="110"/>
      <c r="AD281" s="110"/>
      <c r="AE281" s="110"/>
      <c r="AF281" s="110"/>
      <c r="AG281" s="110"/>
      <c r="AH281" s="110"/>
      <c r="AI281" s="110"/>
      <c r="AJ281" s="110"/>
      <c r="AK281" s="110"/>
      <c r="AL281" s="110"/>
      <c r="AM281" s="2272"/>
      <c r="AO281" s="127"/>
      <c r="AP281" s="127"/>
      <c r="AQ281" s="127"/>
      <c r="AR281" s="127"/>
    </row>
    <row r="282" spans="2:44" ht="14.25" customHeight="1">
      <c r="B282" s="110"/>
      <c r="C282" s="1580"/>
      <c r="D282" s="110"/>
      <c r="E282" s="127"/>
      <c r="F282" s="127"/>
      <c r="G282" s="127"/>
      <c r="H282" s="127"/>
      <c r="I282" s="127"/>
      <c r="J282" s="127"/>
      <c r="K282" s="122"/>
      <c r="L282" s="129"/>
      <c r="M282" s="171"/>
      <c r="N282" s="127"/>
      <c r="Q282" s="2230"/>
      <c r="S282" s="2230"/>
      <c r="U282" s="2200"/>
      <c r="V282" s="2282"/>
      <c r="W282" s="2200"/>
      <c r="X282" s="2283"/>
      <c r="Y282" s="2203"/>
      <c r="Z282" s="2290"/>
      <c r="AA282" s="11"/>
      <c r="AC282" s="2276"/>
      <c r="AD282" s="2230"/>
      <c r="AE282" s="2276"/>
      <c r="AF282" s="2230"/>
      <c r="AG282" s="2276"/>
      <c r="AH282" s="2230"/>
      <c r="AI282" s="2277"/>
      <c r="AJ282" s="2230"/>
      <c r="AK282" s="2277"/>
      <c r="AL282" s="2230"/>
      <c r="AM282" s="2272"/>
      <c r="AO282" s="127"/>
      <c r="AP282" s="127"/>
      <c r="AQ282" s="127"/>
      <c r="AR282" s="127"/>
    </row>
    <row r="283" spans="2:44" ht="15" customHeight="1">
      <c r="B283" s="110"/>
      <c r="C283" s="1580"/>
      <c r="D283" s="110"/>
      <c r="E283" s="127"/>
      <c r="F283" s="127"/>
      <c r="G283" s="127"/>
      <c r="H283" s="127"/>
      <c r="I283" s="127"/>
      <c r="J283" s="127"/>
      <c r="K283" s="127"/>
      <c r="L283" s="127"/>
      <c r="M283" s="127"/>
      <c r="N283" s="110"/>
      <c r="Q283" s="2230"/>
      <c r="S283" s="2230"/>
      <c r="U283" s="2200"/>
      <c r="V283" s="2282"/>
      <c r="W283" s="2200"/>
      <c r="X283" s="2283"/>
      <c r="Y283" s="2203"/>
      <c r="Z283" s="2290"/>
      <c r="AA283" s="11"/>
      <c r="AC283" s="2276"/>
      <c r="AD283" s="2230"/>
      <c r="AE283" s="2276"/>
      <c r="AF283" s="2230"/>
      <c r="AG283" s="2276"/>
      <c r="AH283" s="2230"/>
      <c r="AI283" s="2277"/>
      <c r="AJ283" s="2230"/>
      <c r="AK283" s="2277"/>
      <c r="AL283" s="2230"/>
      <c r="AM283" s="2272"/>
      <c r="AO283" s="127"/>
      <c r="AP283" s="127"/>
      <c r="AQ283" s="127"/>
      <c r="AR283" s="127"/>
    </row>
    <row r="284" spans="2:44" ht="14.25" customHeight="1">
      <c r="B284" s="110"/>
      <c r="C284" s="1580"/>
      <c r="D284" s="110"/>
      <c r="E284" s="127"/>
      <c r="F284" s="127"/>
      <c r="G284" s="127"/>
      <c r="H284" s="122"/>
      <c r="I284" s="121"/>
      <c r="J284" s="173"/>
      <c r="N284" s="110"/>
      <c r="Q284" s="2230"/>
      <c r="S284" s="2230"/>
      <c r="U284" s="2200"/>
      <c r="V284" s="2282"/>
      <c r="W284" s="2200"/>
      <c r="X284" s="2282"/>
      <c r="Y284" s="2200"/>
      <c r="Z284" s="2290"/>
      <c r="AA284" s="11"/>
      <c r="AC284" s="2276"/>
      <c r="AD284" s="2230"/>
      <c r="AE284" s="2276"/>
      <c r="AF284" s="2257"/>
      <c r="AG284" s="2276"/>
      <c r="AH284" s="2230"/>
      <c r="AI284" s="2277"/>
      <c r="AJ284" s="2230"/>
      <c r="AK284" s="2277"/>
      <c r="AL284" s="2230"/>
      <c r="AM284" s="2272"/>
      <c r="AO284" s="127"/>
      <c r="AP284" s="127"/>
      <c r="AQ284" s="127"/>
      <c r="AR284" s="127"/>
    </row>
    <row r="285" spans="2:44">
      <c r="B285" s="110"/>
      <c r="C285" s="1580"/>
      <c r="D285" s="110"/>
      <c r="E285" s="122"/>
      <c r="F285" s="121"/>
      <c r="G285" s="173"/>
      <c r="H285" s="110"/>
      <c r="I285" s="110"/>
      <c r="J285" s="110"/>
      <c r="K285" s="127"/>
      <c r="L285" s="127"/>
      <c r="M285" s="127"/>
      <c r="N285" s="110"/>
      <c r="Q285" s="2230"/>
      <c r="S285" s="2230"/>
      <c r="U285" s="2200"/>
      <c r="V285" s="2282"/>
      <c r="W285" s="2200"/>
      <c r="X285" s="2282"/>
      <c r="Y285" s="2200"/>
      <c r="Z285" s="2290"/>
      <c r="AA285" s="11"/>
      <c r="AC285" s="2276"/>
      <c r="AD285" s="2230"/>
      <c r="AE285" s="2276"/>
      <c r="AF285" s="2230"/>
      <c r="AG285" s="2276"/>
      <c r="AH285" s="2230"/>
      <c r="AI285" s="2277"/>
      <c r="AJ285" s="2230"/>
      <c r="AK285" s="2277"/>
      <c r="AL285" s="2230"/>
      <c r="AM285" s="2272"/>
      <c r="AO285" s="127"/>
      <c r="AP285" s="127"/>
      <c r="AQ285" s="127"/>
      <c r="AR285" s="127"/>
    </row>
    <row r="286" spans="2:44">
      <c r="B286" s="110"/>
      <c r="C286" s="158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Q286" s="2230"/>
      <c r="S286" s="2230"/>
      <c r="U286" s="2200"/>
      <c r="V286" s="2282"/>
      <c r="W286" s="2200"/>
      <c r="X286" s="2282"/>
      <c r="Y286" s="2200"/>
      <c r="Z286" s="2290"/>
      <c r="AA286" s="11"/>
      <c r="AC286" s="2276"/>
      <c r="AD286" s="2230"/>
      <c r="AE286" s="2276"/>
      <c r="AF286" s="2230"/>
      <c r="AG286" s="2276"/>
      <c r="AH286" s="2230"/>
      <c r="AI286" s="2277"/>
      <c r="AJ286" s="2230"/>
      <c r="AK286" s="2277"/>
      <c r="AL286" s="2230"/>
      <c r="AM286" s="2272"/>
      <c r="AP286" s="127"/>
      <c r="AQ286" s="127"/>
      <c r="AR286" s="127"/>
    </row>
    <row r="287" spans="2:44">
      <c r="B287" s="110"/>
      <c r="C287" s="158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Q287" s="2230"/>
      <c r="S287" s="2230"/>
      <c r="U287" s="2200"/>
      <c r="V287" s="2282"/>
      <c r="W287" s="2200"/>
      <c r="X287" s="2282"/>
      <c r="Y287" s="2200"/>
      <c r="Z287" s="2290"/>
      <c r="AA287" s="11"/>
      <c r="AC287" s="2276"/>
      <c r="AD287" s="2230"/>
      <c r="AE287" s="2276"/>
      <c r="AF287" s="2230"/>
      <c r="AG287" s="2276"/>
      <c r="AH287" s="2230"/>
      <c r="AI287" s="2277"/>
      <c r="AJ287" s="2230"/>
      <c r="AK287" s="2277"/>
      <c r="AL287" s="2230"/>
      <c r="AM287" s="2272"/>
      <c r="AP287" s="127"/>
      <c r="AQ287" s="127"/>
      <c r="AR287" s="127"/>
    </row>
    <row r="288" spans="2:44">
      <c r="B288" s="110"/>
      <c r="C288" s="1580"/>
      <c r="D288" s="110"/>
      <c r="E288" s="110"/>
      <c r="F288" s="110"/>
      <c r="G288" s="110"/>
      <c r="H288" s="139"/>
      <c r="I288" s="122"/>
      <c r="J288" s="118"/>
      <c r="K288" s="110"/>
      <c r="L288" s="110"/>
      <c r="M288" s="110"/>
      <c r="N288" s="110"/>
      <c r="Q288" s="2230"/>
      <c r="S288" s="2230"/>
      <c r="U288" s="2200"/>
      <c r="V288" s="2282"/>
      <c r="W288" s="2200"/>
      <c r="X288" s="2282"/>
      <c r="Y288" s="2200"/>
      <c r="Z288" s="2290"/>
      <c r="AA288" s="11"/>
      <c r="AC288" s="2276"/>
      <c r="AD288" s="2230"/>
      <c r="AE288" s="2276"/>
      <c r="AF288" s="2230"/>
      <c r="AG288" s="2276"/>
      <c r="AH288" s="2230"/>
      <c r="AI288" s="2277"/>
      <c r="AJ288" s="2230"/>
      <c r="AK288" s="2277"/>
      <c r="AL288" s="2230"/>
      <c r="AM288" s="2272"/>
      <c r="AP288" s="127"/>
      <c r="AQ288" s="127"/>
      <c r="AR288" s="127"/>
    </row>
    <row r="289" spans="2:54">
      <c r="B289" s="110"/>
      <c r="C289" s="1511" t="s">
        <v>323</v>
      </c>
      <c r="D289" s="110"/>
      <c r="E289" s="110"/>
      <c r="F289" s="110"/>
      <c r="G289" s="1407"/>
      <c r="H289" s="1407"/>
      <c r="I289" s="1407"/>
      <c r="J289" s="110"/>
      <c r="K289" s="110"/>
      <c r="L289" s="1407"/>
      <c r="M289" s="110"/>
      <c r="N289" s="110"/>
      <c r="Q289" s="2230"/>
      <c r="S289" s="2230"/>
      <c r="U289" s="2207"/>
      <c r="V289" s="2279"/>
      <c r="W289" s="2207"/>
      <c r="X289" s="2279"/>
      <c r="Y289" s="2207"/>
      <c r="Z289" s="2290"/>
      <c r="AA289" s="11"/>
      <c r="AC289" s="2276"/>
      <c r="AD289" s="2230"/>
      <c r="AE289" s="2276"/>
      <c r="AF289" s="2230"/>
      <c r="AG289" s="2276"/>
      <c r="AH289" s="2230"/>
      <c r="AI289" s="2277"/>
      <c r="AJ289" s="2230"/>
      <c r="AK289" s="2277"/>
      <c r="AL289" s="2230"/>
      <c r="AM289" s="2272"/>
      <c r="AO289" s="127"/>
      <c r="AP289" s="127"/>
      <c r="AQ289" s="127"/>
      <c r="AR289" s="127"/>
    </row>
    <row r="290" spans="2:54">
      <c r="B290" s="110"/>
      <c r="C290" s="158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Q290" s="2230"/>
      <c r="S290" s="2230"/>
      <c r="U290" s="2230"/>
      <c r="V290" s="2277"/>
      <c r="W290" s="2230"/>
      <c r="X290" s="2277"/>
      <c r="Y290" s="2230"/>
      <c r="Z290" s="2272"/>
      <c r="AC290" s="2276"/>
      <c r="AD290" s="2230"/>
      <c r="AE290" s="2276"/>
      <c r="AF290" s="2230"/>
      <c r="AG290" s="2276"/>
      <c r="AH290" s="2230"/>
      <c r="AI290" s="2277"/>
      <c r="AJ290" s="2230"/>
      <c r="AK290" s="2277"/>
      <c r="AL290" s="2230"/>
      <c r="AM290" s="2272"/>
      <c r="AP290" s="127"/>
      <c r="AQ290" s="127"/>
      <c r="AR290" s="127"/>
    </row>
    <row r="291" spans="2:54" ht="15.75">
      <c r="B291" s="110"/>
      <c r="C291" s="1580"/>
      <c r="D291" s="1794" t="s">
        <v>322</v>
      </c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Q291" s="2230"/>
      <c r="S291" s="2230"/>
      <c r="U291" s="2230"/>
      <c r="V291" s="2277"/>
      <c r="W291" s="2230"/>
      <c r="X291" s="2277"/>
      <c r="Y291" s="2230"/>
      <c r="Z291" s="2272"/>
      <c r="AC291" s="2276"/>
      <c r="AD291" s="2230"/>
      <c r="AE291" s="2276"/>
      <c r="AF291" s="2230"/>
      <c r="AG291" s="2276"/>
      <c r="AH291" s="2258"/>
      <c r="AI291" s="2277"/>
      <c r="AJ291" s="2230"/>
      <c r="AK291" s="2277"/>
      <c r="AL291" s="2230"/>
      <c r="AM291" s="2272"/>
      <c r="AP291" s="127"/>
      <c r="AQ291" s="127"/>
      <c r="AR291" s="127"/>
    </row>
    <row r="292" spans="2:54">
      <c r="B292" s="110"/>
      <c r="C292" s="158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2561" t="s">
        <v>748</v>
      </c>
      <c r="S292" s="1625" t="s">
        <v>162</v>
      </c>
      <c r="AC292" s="2276"/>
      <c r="AD292" s="2230"/>
      <c r="AE292" s="2276"/>
      <c r="AF292" s="2230"/>
      <c r="AG292" s="2276"/>
      <c r="AH292" s="2230"/>
      <c r="AI292" s="2277"/>
      <c r="AJ292" s="2230"/>
      <c r="AK292" s="2277"/>
      <c r="AL292" s="2230"/>
      <c r="AM292" s="2272"/>
      <c r="AP292" s="127"/>
      <c r="AQ292" s="127"/>
      <c r="AR292" s="127"/>
    </row>
    <row r="293" spans="2:54" ht="16.5" thickBot="1">
      <c r="B293" s="1407" t="s">
        <v>474</v>
      </c>
      <c r="C293" s="1407"/>
      <c r="D293" s="1624"/>
      <c r="E293" s="110"/>
      <c r="F293" s="1625" t="s">
        <v>162</v>
      </c>
      <c r="G293" s="110"/>
      <c r="H293" s="110"/>
      <c r="I293" s="2561" t="s">
        <v>748</v>
      </c>
      <c r="J293" s="110"/>
      <c r="K293" s="1626"/>
      <c r="L293" s="110"/>
      <c r="M293" s="110"/>
      <c r="N293" s="110"/>
      <c r="O293" s="2303" t="s">
        <v>689</v>
      </c>
      <c r="R293" s="705" t="s">
        <v>690</v>
      </c>
      <c r="V293" t="s">
        <v>691</v>
      </c>
      <c r="AC293" s="2276"/>
      <c r="AD293" s="2230"/>
      <c r="AE293" s="2276"/>
      <c r="AF293" s="2230"/>
      <c r="AG293" s="2276"/>
      <c r="AH293" s="2230"/>
      <c r="AI293" s="2277"/>
      <c r="AJ293" s="2230"/>
      <c r="AK293" s="2277"/>
      <c r="AL293" s="2230"/>
      <c r="AM293" s="2272"/>
      <c r="AQ293" s="127"/>
      <c r="AR293" s="127"/>
    </row>
    <row r="294" spans="2:54" ht="15.75" thickBot="1">
      <c r="B294" s="110"/>
      <c r="C294" s="158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2" t="s">
        <v>693</v>
      </c>
      <c r="Q294" s="2304"/>
      <c r="R294" s="2304"/>
      <c r="S294" s="211" t="s">
        <v>692</v>
      </c>
      <c r="T294" s="2304"/>
      <c r="U294" s="2304"/>
      <c r="V294" s="2304"/>
      <c r="Z294" s="327" t="s">
        <v>681</v>
      </c>
      <c r="AA294" s="2305"/>
      <c r="AM294" s="327" t="s">
        <v>681</v>
      </c>
      <c r="AN294" s="2264"/>
      <c r="AQ294" s="127"/>
      <c r="AR294" s="127"/>
    </row>
    <row r="295" spans="2:54" ht="15.75" thickBot="1">
      <c r="B295" s="423" t="s">
        <v>2</v>
      </c>
      <c r="C295" s="424" t="s">
        <v>3</v>
      </c>
      <c r="D295" s="425" t="s">
        <v>4</v>
      </c>
      <c r="E295" s="297" t="s">
        <v>59</v>
      </c>
      <c r="F295" s="134"/>
      <c r="G295" s="134"/>
      <c r="H295" s="134"/>
      <c r="I295" s="134"/>
      <c r="J295" s="134"/>
      <c r="K295" s="134"/>
      <c r="L295" s="134"/>
      <c r="M295" s="282"/>
      <c r="N295" s="110"/>
      <c r="O295" s="327" t="s">
        <v>706</v>
      </c>
      <c r="P295" s="2265" t="s">
        <v>682</v>
      </c>
      <c r="Q295" s="2266"/>
      <c r="R295" s="2265" t="s">
        <v>683</v>
      </c>
      <c r="S295" s="2266"/>
      <c r="T295" s="2265" t="s">
        <v>688</v>
      </c>
      <c r="U295" s="2266"/>
      <c r="V295" s="2265" t="s">
        <v>685</v>
      </c>
      <c r="W295" s="2266"/>
      <c r="X295" s="2265" t="s">
        <v>686</v>
      </c>
      <c r="Y295" s="2266"/>
      <c r="Z295" s="2267" t="s">
        <v>586</v>
      </c>
      <c r="AA295" s="76"/>
      <c r="AB295" s="2356" t="s">
        <v>110</v>
      </c>
      <c r="AC295" s="2355" t="s">
        <v>682</v>
      </c>
      <c r="AD295" s="2266"/>
      <c r="AE295" s="2265" t="s">
        <v>683</v>
      </c>
      <c r="AF295" s="2266"/>
      <c r="AG295" s="2265" t="s">
        <v>684</v>
      </c>
      <c r="AH295" s="2266"/>
      <c r="AI295" s="2265" t="s">
        <v>685</v>
      </c>
      <c r="AJ295" s="2266"/>
      <c r="AK295" s="2265" t="s">
        <v>686</v>
      </c>
      <c r="AL295" s="2266"/>
      <c r="AM295" s="2267" t="s">
        <v>586</v>
      </c>
      <c r="AN295" s="61"/>
      <c r="AQ295" s="127"/>
      <c r="AR295" s="127"/>
    </row>
    <row r="296" spans="2:54" ht="15.75" thickBot="1">
      <c r="B296" s="426" t="s">
        <v>5</v>
      </c>
      <c r="C296" s="110"/>
      <c r="D296" s="427" t="s">
        <v>61</v>
      </c>
      <c r="E296" s="124"/>
      <c r="F296" s="127"/>
      <c r="G296" s="127"/>
      <c r="H296" s="127"/>
      <c r="I296" s="127"/>
      <c r="J296" s="127"/>
      <c r="K296" s="1430"/>
      <c r="L296" s="1430"/>
      <c r="M296" s="1431"/>
      <c r="N296" s="110"/>
      <c r="O296" s="2299" t="s">
        <v>469</v>
      </c>
      <c r="P296" s="2300" t="s">
        <v>111</v>
      </c>
      <c r="Q296" s="2301" t="s">
        <v>112</v>
      </c>
      <c r="R296" s="2300" t="s">
        <v>111</v>
      </c>
      <c r="S296" s="2301" t="s">
        <v>112</v>
      </c>
      <c r="T296" s="2300" t="s">
        <v>111</v>
      </c>
      <c r="U296" s="2301" t="s">
        <v>112</v>
      </c>
      <c r="V296" s="2300" t="s">
        <v>111</v>
      </c>
      <c r="W296" s="2302" t="s">
        <v>112</v>
      </c>
      <c r="X296" s="2300" t="s">
        <v>111</v>
      </c>
      <c r="Y296" s="2301" t="s">
        <v>112</v>
      </c>
      <c r="Z296" s="2306" t="s">
        <v>111</v>
      </c>
      <c r="AA296" s="2307" t="s">
        <v>112</v>
      </c>
      <c r="AB296" s="91" t="s">
        <v>57</v>
      </c>
      <c r="AC296" s="2263" t="s">
        <v>111</v>
      </c>
      <c r="AD296" s="2268" t="s">
        <v>112</v>
      </c>
      <c r="AE296" s="2263" t="s">
        <v>111</v>
      </c>
      <c r="AF296" s="2268" t="s">
        <v>112</v>
      </c>
      <c r="AG296" s="2263" t="s">
        <v>111</v>
      </c>
      <c r="AH296" s="2268" t="s">
        <v>112</v>
      </c>
      <c r="AI296" s="2263" t="s">
        <v>111</v>
      </c>
      <c r="AJ296" s="2268" t="s">
        <v>112</v>
      </c>
      <c r="AK296" s="2263" t="s">
        <v>111</v>
      </c>
      <c r="AL296" s="2268" t="s">
        <v>112</v>
      </c>
      <c r="AM296" s="2269" t="s">
        <v>111</v>
      </c>
      <c r="AN296" s="2270" t="s">
        <v>112</v>
      </c>
      <c r="AP296" s="127"/>
      <c r="AQ296" s="127"/>
      <c r="AR296" s="127"/>
    </row>
    <row r="297" spans="2:54" ht="16.5" thickBot="1">
      <c r="B297" s="935" t="s">
        <v>382</v>
      </c>
      <c r="C297" s="134"/>
      <c r="D297" s="912"/>
      <c r="E297" s="1795" t="s">
        <v>380</v>
      </c>
      <c r="F297" s="146"/>
      <c r="G297" s="146"/>
      <c r="H297" s="1429" t="s">
        <v>490</v>
      </c>
      <c r="I297" s="146"/>
      <c r="J297" s="133"/>
      <c r="K297" s="1458" t="s">
        <v>489</v>
      </c>
      <c r="L297" s="1796"/>
      <c r="M297" s="1797"/>
      <c r="N297" s="110"/>
      <c r="O297" s="829" t="s">
        <v>153</v>
      </c>
      <c r="P297" s="2294">
        <f>D306</f>
        <v>30</v>
      </c>
      <c r="Q297" s="2213">
        <f>D306</f>
        <v>30</v>
      </c>
      <c r="R297" s="2294">
        <f>D315</f>
        <v>40</v>
      </c>
      <c r="S297" s="2213">
        <f>D315</f>
        <v>40</v>
      </c>
      <c r="T297" s="2294"/>
      <c r="U297" s="2213"/>
      <c r="V297" s="2274">
        <f t="shared" ref="V297:V327" si="135">P297+R297</f>
        <v>70</v>
      </c>
      <c r="W297" s="2214">
        <f t="shared" ref="W297:W327" si="136">Q297+S297</f>
        <v>70</v>
      </c>
      <c r="X297" s="2273">
        <f t="shared" ref="X297:X327" si="137">R297+T297</f>
        <v>40</v>
      </c>
      <c r="Y297" s="2209">
        <f t="shared" ref="Y297:Y327" si="138">S297+U297</f>
        <v>40</v>
      </c>
      <c r="Z297" s="2372">
        <f t="shared" ref="Z297:Z327" si="139">P297+R297+T297</f>
        <v>70</v>
      </c>
      <c r="AA297" s="844">
        <f t="shared" ref="AA297:AA327" si="140">Q297+S297+U297</f>
        <v>70</v>
      </c>
      <c r="AB297" s="221" t="s">
        <v>420</v>
      </c>
      <c r="AC297" s="2273"/>
      <c r="AD297" s="2244"/>
      <c r="AE297" s="2273"/>
      <c r="AF297" s="2255"/>
      <c r="AG297" s="2273">
        <f>F330</f>
        <v>3.91</v>
      </c>
      <c r="AH297" s="2242">
        <f>G330</f>
        <v>2.34</v>
      </c>
      <c r="AI297" s="2274">
        <f t="shared" ref="AI297:AI311" si="141">AC297+AE297</f>
        <v>0</v>
      </c>
      <c r="AJ297" s="2214">
        <f t="shared" ref="AJ297:AJ311" si="142">AD297+AF297</f>
        <v>0</v>
      </c>
      <c r="AK297" s="2271">
        <f t="shared" ref="AK297:AK311" si="143">AE297+AG297</f>
        <v>3.91</v>
      </c>
      <c r="AL297" s="2243">
        <f t="shared" ref="AL297:AL311" si="144">AF297+AH297</f>
        <v>2.34</v>
      </c>
      <c r="AM297" s="2286">
        <f t="shared" ref="AM297:AM312" si="145">AC297+AE297+AG297</f>
        <v>3.91</v>
      </c>
      <c r="AN297" s="841">
        <f t="shared" ref="AN297:AN312" si="146">AD297+AF297+AH297</f>
        <v>2.34</v>
      </c>
      <c r="AP297" s="11"/>
      <c r="AQ297" s="127"/>
      <c r="AR297" s="127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</row>
    <row r="298" spans="2:54" ht="15.75" thickBot="1">
      <c r="B298" s="791"/>
      <c r="C298" s="448" t="s">
        <v>183</v>
      </c>
      <c r="D298" s="815"/>
      <c r="E298" s="1676" t="s">
        <v>110</v>
      </c>
      <c r="F298" s="1674" t="s">
        <v>111</v>
      </c>
      <c r="G298" s="1675" t="s">
        <v>112</v>
      </c>
      <c r="H298" s="1676" t="s">
        <v>110</v>
      </c>
      <c r="I298" s="1674" t="s">
        <v>111</v>
      </c>
      <c r="J298" s="1675" t="s">
        <v>112</v>
      </c>
      <c r="K298" s="1779" t="s">
        <v>483</v>
      </c>
      <c r="L298" s="1430"/>
      <c r="M298" s="1431"/>
      <c r="N298" s="110"/>
      <c r="O298" s="829" t="s">
        <v>152</v>
      </c>
      <c r="P298" s="2295">
        <f>D305</f>
        <v>50</v>
      </c>
      <c r="Q298" s="2215">
        <f>D305</f>
        <v>50</v>
      </c>
      <c r="R298" s="2295">
        <f>I312+D314</f>
        <v>93.5</v>
      </c>
      <c r="S298" s="2215">
        <f>J312+D314</f>
        <v>93.5</v>
      </c>
      <c r="T298" s="2295"/>
      <c r="U298" s="2215"/>
      <c r="V298" s="2274">
        <f t="shared" si="135"/>
        <v>143.5</v>
      </c>
      <c r="W298" s="2214">
        <f t="shared" si="136"/>
        <v>143.5</v>
      </c>
      <c r="X298" s="2273">
        <f t="shared" si="137"/>
        <v>93.5</v>
      </c>
      <c r="Y298" s="2209">
        <f t="shared" si="138"/>
        <v>93.5</v>
      </c>
      <c r="Z298" s="2372">
        <f t="shared" si="139"/>
        <v>143.5</v>
      </c>
      <c r="AA298" s="844">
        <f t="shared" si="140"/>
        <v>143.5</v>
      </c>
      <c r="AB298" s="221" t="s">
        <v>433</v>
      </c>
      <c r="AC298" s="2273">
        <f>I306</f>
        <v>93</v>
      </c>
      <c r="AD298" s="2245">
        <f>J306</f>
        <v>60</v>
      </c>
      <c r="AE298" s="2273"/>
      <c r="AF298" s="2255"/>
      <c r="AG298" s="2273"/>
      <c r="AH298" s="2242"/>
      <c r="AI298" s="2274">
        <f t="shared" si="141"/>
        <v>93</v>
      </c>
      <c r="AJ298" s="2214">
        <f t="shared" si="142"/>
        <v>60</v>
      </c>
      <c r="AK298" s="2271">
        <f t="shared" si="143"/>
        <v>0</v>
      </c>
      <c r="AL298" s="2243">
        <f t="shared" si="144"/>
        <v>0</v>
      </c>
      <c r="AM298" s="2286">
        <f t="shared" si="145"/>
        <v>93</v>
      </c>
      <c r="AN298" s="841">
        <f t="shared" si="146"/>
        <v>60</v>
      </c>
      <c r="AP298" s="11"/>
      <c r="AQ298" s="148"/>
      <c r="AR298" s="135"/>
      <c r="AS298" s="115"/>
      <c r="AT298" s="11"/>
      <c r="AU298" s="11"/>
      <c r="AV298" s="11"/>
      <c r="AW298" s="11"/>
      <c r="AX298" s="11"/>
      <c r="AY298" s="11"/>
      <c r="AZ298" s="11"/>
      <c r="BA298" s="11"/>
      <c r="BB298" s="11"/>
    </row>
    <row r="299" spans="2:54" ht="15.75" thickBot="1">
      <c r="B299" s="1651" t="s">
        <v>611</v>
      </c>
      <c r="C299" s="1027" t="s">
        <v>213</v>
      </c>
      <c r="D299" s="118">
        <v>60</v>
      </c>
      <c r="E299" s="1798" t="s">
        <v>216</v>
      </c>
      <c r="F299" s="1823">
        <v>74.8</v>
      </c>
      <c r="G299" s="1843">
        <v>66.599999999999994</v>
      </c>
      <c r="H299" s="1008" t="s">
        <v>70</v>
      </c>
      <c r="I299" s="317">
        <v>21.8</v>
      </c>
      <c r="J299" s="820">
        <v>20</v>
      </c>
      <c r="K299" s="428" t="s">
        <v>110</v>
      </c>
      <c r="L299" s="192" t="s">
        <v>111</v>
      </c>
      <c r="M299" s="193" t="s">
        <v>112</v>
      </c>
      <c r="N299" s="110"/>
      <c r="O299" s="94" t="s">
        <v>84</v>
      </c>
      <c r="P299" s="2295"/>
      <c r="Q299" s="2216"/>
      <c r="R299" s="2296">
        <f>L320</f>
        <v>4.05</v>
      </c>
      <c r="S299" s="2217">
        <f>M320</f>
        <v>4.05</v>
      </c>
      <c r="T299" s="2295">
        <f>I329</f>
        <v>2.75</v>
      </c>
      <c r="U299" s="2217">
        <f>J329</f>
        <v>2.75</v>
      </c>
      <c r="V299" s="2274">
        <f t="shared" si="135"/>
        <v>4.05</v>
      </c>
      <c r="W299" s="2214">
        <f t="shared" si="136"/>
        <v>4.05</v>
      </c>
      <c r="X299" s="2273">
        <f t="shared" si="137"/>
        <v>6.8</v>
      </c>
      <c r="Y299" s="2209">
        <f t="shared" si="138"/>
        <v>6.8</v>
      </c>
      <c r="Z299" s="2372">
        <f t="shared" si="139"/>
        <v>6.8</v>
      </c>
      <c r="AA299" s="844">
        <f t="shared" si="140"/>
        <v>6.8</v>
      </c>
      <c r="AB299" s="157" t="s">
        <v>628</v>
      </c>
      <c r="AC299" s="2273"/>
      <c r="AD299" s="2246"/>
      <c r="AE299" s="2274">
        <f>L313</f>
        <v>37.799999999999997</v>
      </c>
      <c r="AF299" s="2255">
        <f>M313</f>
        <v>24.78</v>
      </c>
      <c r="AG299" s="2273"/>
      <c r="AH299" s="2242"/>
      <c r="AI299" s="2274">
        <f t="shared" si="141"/>
        <v>37.799999999999997</v>
      </c>
      <c r="AJ299" s="2214">
        <f t="shared" si="142"/>
        <v>24.78</v>
      </c>
      <c r="AK299" s="2271">
        <f t="shared" si="143"/>
        <v>37.799999999999997</v>
      </c>
      <c r="AL299" s="2243">
        <f t="shared" si="144"/>
        <v>24.78</v>
      </c>
      <c r="AM299" s="2286">
        <f t="shared" si="145"/>
        <v>37.799999999999997</v>
      </c>
      <c r="AN299" s="841">
        <f t="shared" si="146"/>
        <v>24.78</v>
      </c>
      <c r="AP299" s="11"/>
      <c r="AQ299" s="137"/>
      <c r="AR299" s="122"/>
      <c r="AS299" s="15"/>
      <c r="AT299" s="11"/>
      <c r="AU299" s="11"/>
      <c r="AV299" s="11"/>
      <c r="AW299" s="11"/>
      <c r="AX299" s="11"/>
      <c r="AY299" s="11"/>
      <c r="AZ299" s="11"/>
      <c r="BA299" s="11"/>
      <c r="BB299" s="11"/>
    </row>
    <row r="300" spans="2:54">
      <c r="B300" s="716"/>
      <c r="C300" s="1029" t="s">
        <v>562</v>
      </c>
      <c r="E300" s="231" t="s">
        <v>178</v>
      </c>
      <c r="F300" s="287">
        <v>20.059999999999999</v>
      </c>
      <c r="G300" s="236">
        <v>17</v>
      </c>
      <c r="H300" s="1577" t="s">
        <v>87</v>
      </c>
      <c r="I300" s="289">
        <v>0.6</v>
      </c>
      <c r="J300" s="291">
        <v>0.6</v>
      </c>
      <c r="K300" s="1468" t="s">
        <v>58</v>
      </c>
      <c r="L300" s="1799">
        <v>200</v>
      </c>
      <c r="M300" s="1800">
        <v>200</v>
      </c>
      <c r="N300" s="110"/>
      <c r="O300" s="95" t="s">
        <v>154</v>
      </c>
      <c r="P300" s="2296">
        <f t="shared" ref="P300:U300" si="147">AC338</f>
        <v>0</v>
      </c>
      <c r="Q300" s="2218">
        <f t="shared" si="147"/>
        <v>0</v>
      </c>
      <c r="R300" s="2296">
        <f t="shared" si="147"/>
        <v>5.05</v>
      </c>
      <c r="S300" s="2218">
        <f t="shared" si="147"/>
        <v>5.05</v>
      </c>
      <c r="T300" s="2296">
        <f t="shared" si="147"/>
        <v>0</v>
      </c>
      <c r="U300" s="2218">
        <f t="shared" si="147"/>
        <v>0</v>
      </c>
      <c r="V300" s="2274">
        <f t="shared" si="135"/>
        <v>5.05</v>
      </c>
      <c r="W300" s="2214">
        <f t="shared" si="136"/>
        <v>5.05</v>
      </c>
      <c r="X300" s="2273">
        <f t="shared" si="137"/>
        <v>5.05</v>
      </c>
      <c r="Y300" s="2209">
        <f t="shared" si="138"/>
        <v>5.05</v>
      </c>
      <c r="Z300" s="2372">
        <f t="shared" si="139"/>
        <v>5.05</v>
      </c>
      <c r="AA300" s="844">
        <f t="shared" si="140"/>
        <v>5.05</v>
      </c>
      <c r="AB300" s="157" t="s">
        <v>64</v>
      </c>
      <c r="AC300" s="2273"/>
      <c r="AD300" s="2247"/>
      <c r="AE300" s="2273"/>
      <c r="AF300" s="2241"/>
      <c r="AG300" s="2273"/>
      <c r="AH300" s="2242"/>
      <c r="AI300" s="2274">
        <f t="shared" si="141"/>
        <v>0</v>
      </c>
      <c r="AJ300" s="2214">
        <f t="shared" si="142"/>
        <v>0</v>
      </c>
      <c r="AK300" s="2271">
        <f t="shared" si="143"/>
        <v>0</v>
      </c>
      <c r="AL300" s="2243">
        <f t="shared" si="144"/>
        <v>0</v>
      </c>
      <c r="AM300" s="2286">
        <f t="shared" si="145"/>
        <v>0</v>
      </c>
      <c r="AN300" s="841">
        <f t="shared" si="146"/>
        <v>0</v>
      </c>
      <c r="AP300" s="11"/>
      <c r="AQ300" s="266"/>
      <c r="AR300" s="127"/>
      <c r="AS300" s="11"/>
      <c r="AT300" s="18"/>
      <c r="AU300" s="11"/>
      <c r="AV300" s="11"/>
      <c r="AW300" s="125"/>
      <c r="AX300" s="11"/>
      <c r="AY300" s="11"/>
      <c r="AZ300" s="11"/>
      <c r="BA300" s="11"/>
      <c r="BB300" s="11"/>
    </row>
    <row r="301" spans="2:54">
      <c r="B301" s="1980" t="s">
        <v>764</v>
      </c>
      <c r="C301" s="326" t="s">
        <v>491</v>
      </c>
      <c r="D301" s="476" t="s">
        <v>492</v>
      </c>
      <c r="E301" s="230" t="s">
        <v>167</v>
      </c>
      <c r="F301" s="1005">
        <v>18.23</v>
      </c>
      <c r="G301" s="920">
        <v>17.5</v>
      </c>
      <c r="H301" s="922"/>
      <c r="K301" s="1801" t="s">
        <v>118</v>
      </c>
      <c r="L301" s="289">
        <v>5</v>
      </c>
      <c r="M301" s="291">
        <v>5</v>
      </c>
      <c r="N301" s="110"/>
      <c r="O301" s="829" t="s">
        <v>115</v>
      </c>
      <c r="P301" s="2295"/>
      <c r="Q301" s="2213"/>
      <c r="R301" s="2295"/>
      <c r="S301" s="2213"/>
      <c r="T301" s="2386">
        <f>F327</f>
        <v>20</v>
      </c>
      <c r="U301" s="2222">
        <f>G327</f>
        <v>20</v>
      </c>
      <c r="V301" s="2274">
        <f t="shared" si="135"/>
        <v>0</v>
      </c>
      <c r="W301" s="2214">
        <f t="shared" si="136"/>
        <v>0</v>
      </c>
      <c r="X301" s="2273">
        <f t="shared" si="137"/>
        <v>20</v>
      </c>
      <c r="Y301" s="2209">
        <f t="shared" si="138"/>
        <v>20</v>
      </c>
      <c r="Z301" s="2372">
        <f t="shared" si="139"/>
        <v>20</v>
      </c>
      <c r="AA301" s="844">
        <f t="shared" si="140"/>
        <v>20</v>
      </c>
      <c r="AB301" s="158" t="s">
        <v>104</v>
      </c>
      <c r="AC301" s="2273"/>
      <c r="AD301" s="2246"/>
      <c r="AE301" s="2273"/>
      <c r="AF301" s="2255"/>
      <c r="AG301" s="2273"/>
      <c r="AH301" s="2242"/>
      <c r="AI301" s="2274">
        <f t="shared" si="141"/>
        <v>0</v>
      </c>
      <c r="AJ301" s="2214">
        <f t="shared" si="142"/>
        <v>0</v>
      </c>
      <c r="AK301" s="2271">
        <f t="shared" si="143"/>
        <v>0</v>
      </c>
      <c r="AL301" s="2243">
        <f t="shared" si="144"/>
        <v>0</v>
      </c>
      <c r="AM301" s="2286">
        <f t="shared" si="145"/>
        <v>0</v>
      </c>
      <c r="AN301" s="841">
        <f t="shared" si="146"/>
        <v>0</v>
      </c>
      <c r="AP301" s="11"/>
      <c r="AQ301" s="264"/>
      <c r="AR301" s="242"/>
      <c r="AS301" s="165"/>
      <c r="AT301" s="416"/>
      <c r="AU301" s="96"/>
      <c r="AV301" s="165"/>
      <c r="AW301" s="416"/>
      <c r="AX301" s="96"/>
      <c r="AY301" s="165"/>
      <c r="AZ301" s="11"/>
      <c r="BA301" s="11"/>
      <c r="BB301" s="11"/>
    </row>
    <row r="302" spans="2:54" ht="15.75" thickBot="1">
      <c r="B302" s="1386" t="s">
        <v>804</v>
      </c>
      <c r="C302" s="1029" t="s">
        <v>494</v>
      </c>
      <c r="D302" s="1741"/>
      <c r="E302" s="230" t="s">
        <v>203</v>
      </c>
      <c r="F302" s="1006" t="s">
        <v>482</v>
      </c>
      <c r="G302" s="920">
        <v>80</v>
      </c>
      <c r="H302" s="431"/>
      <c r="K302" s="1456" t="s">
        <v>48</v>
      </c>
      <c r="L302" s="1004">
        <v>5</v>
      </c>
      <c r="M302" s="1448">
        <v>5</v>
      </c>
      <c r="N302" s="110"/>
      <c r="O302" s="553" t="s">
        <v>43</v>
      </c>
      <c r="P302" s="2295"/>
      <c r="Q302" s="2217"/>
      <c r="R302" s="2295">
        <f>F310+L310</f>
        <v>177.4</v>
      </c>
      <c r="S302" s="2213">
        <f>G310+M310</f>
        <v>132.6</v>
      </c>
      <c r="T302" s="2295"/>
      <c r="U302" s="2217"/>
      <c r="V302" s="2274">
        <f t="shared" si="135"/>
        <v>177.4</v>
      </c>
      <c r="W302" s="2214">
        <f t="shared" si="136"/>
        <v>132.6</v>
      </c>
      <c r="X302" s="2273">
        <f t="shared" si="137"/>
        <v>177.4</v>
      </c>
      <c r="Y302" s="2209">
        <f t="shared" si="138"/>
        <v>132.6</v>
      </c>
      <c r="Z302" s="2372">
        <f t="shared" si="139"/>
        <v>177.4</v>
      </c>
      <c r="AA302" s="844">
        <f t="shared" si="140"/>
        <v>132.6</v>
      </c>
      <c r="AB302" s="157" t="s">
        <v>150</v>
      </c>
      <c r="AC302" s="2273"/>
      <c r="AD302" s="2246"/>
      <c r="AE302" s="2273"/>
      <c r="AF302" s="2241"/>
      <c r="AG302" s="2273"/>
      <c r="AH302" s="2242"/>
      <c r="AI302" s="2274">
        <f t="shared" si="141"/>
        <v>0</v>
      </c>
      <c r="AJ302" s="2214">
        <f t="shared" si="142"/>
        <v>0</v>
      </c>
      <c r="AK302" s="2271">
        <f t="shared" si="143"/>
        <v>0</v>
      </c>
      <c r="AL302" s="2243">
        <f t="shared" si="144"/>
        <v>0</v>
      </c>
      <c r="AM302" s="2286">
        <f t="shared" si="145"/>
        <v>0</v>
      </c>
      <c r="AN302" s="841">
        <f t="shared" si="146"/>
        <v>0</v>
      </c>
      <c r="AP302" s="11"/>
      <c r="AQ302" s="122"/>
      <c r="AR302" s="135"/>
      <c r="AS302" s="408"/>
      <c r="AT302" s="7"/>
      <c r="AU302" s="14"/>
      <c r="AV302" s="419"/>
      <c r="AW302" s="125"/>
      <c r="AX302" s="121"/>
      <c r="AY302" s="156"/>
      <c r="AZ302" s="11"/>
      <c r="BA302" s="11"/>
      <c r="BB302" s="11"/>
    </row>
    <row r="303" spans="2:54" ht="15.75" thickBot="1">
      <c r="B303" s="847" t="s">
        <v>456</v>
      </c>
      <c r="C303" s="1031" t="s">
        <v>489</v>
      </c>
      <c r="D303" s="138">
        <v>200</v>
      </c>
      <c r="E303" s="230" t="s">
        <v>85</v>
      </c>
      <c r="F303" s="287">
        <v>28.2</v>
      </c>
      <c r="G303" s="291">
        <v>28.2</v>
      </c>
      <c r="H303" s="2625" t="s">
        <v>213</v>
      </c>
      <c r="I303" s="2586"/>
      <c r="J303" s="2620"/>
      <c r="K303" s="231" t="s">
        <v>86</v>
      </c>
      <c r="L303" s="289">
        <v>20</v>
      </c>
      <c r="M303" s="291">
        <v>20</v>
      </c>
      <c r="N303" s="110"/>
      <c r="O303" s="98" t="s">
        <v>72</v>
      </c>
      <c r="P303" s="2295">
        <f t="shared" ref="P303:U303" si="148">AC312</f>
        <v>114.8</v>
      </c>
      <c r="Q303" s="2219">
        <f t="shared" si="148"/>
        <v>80</v>
      </c>
      <c r="R303" s="2295">
        <f t="shared" si="148"/>
        <v>245.24699999999999</v>
      </c>
      <c r="S303" s="2219">
        <f t="shared" si="148"/>
        <v>190.68</v>
      </c>
      <c r="T303" s="2295">
        <f t="shared" si="148"/>
        <v>54.150000000000006</v>
      </c>
      <c r="U303" s="2219">
        <f t="shared" si="148"/>
        <v>42.34</v>
      </c>
      <c r="V303" s="2274">
        <f t="shared" si="135"/>
        <v>360.04699999999997</v>
      </c>
      <c r="W303" s="2214">
        <f t="shared" si="136"/>
        <v>270.68</v>
      </c>
      <c r="X303" s="2273">
        <f t="shared" si="137"/>
        <v>299.39699999999999</v>
      </c>
      <c r="Y303" s="2209">
        <f t="shared" si="138"/>
        <v>233.02</v>
      </c>
      <c r="Z303" s="2372">
        <f t="shared" si="139"/>
        <v>414.197</v>
      </c>
      <c r="AA303" s="844">
        <f t="shared" si="140"/>
        <v>313.02</v>
      </c>
      <c r="AB303" s="157" t="s">
        <v>144</v>
      </c>
      <c r="AC303" s="2273"/>
      <c r="AD303" s="2246"/>
      <c r="AE303" s="2274">
        <f>L314</f>
        <v>45</v>
      </c>
      <c r="AF303" s="2255">
        <f>M314</f>
        <v>36</v>
      </c>
      <c r="AG303" s="2273"/>
      <c r="AH303" s="2242"/>
      <c r="AI303" s="2274">
        <f t="shared" si="141"/>
        <v>45</v>
      </c>
      <c r="AJ303" s="2214">
        <f t="shared" si="142"/>
        <v>36</v>
      </c>
      <c r="AK303" s="2271">
        <f t="shared" si="143"/>
        <v>45</v>
      </c>
      <c r="AL303" s="2243">
        <f t="shared" si="144"/>
        <v>36</v>
      </c>
      <c r="AM303" s="2286">
        <f t="shared" si="145"/>
        <v>45</v>
      </c>
      <c r="AN303" s="841">
        <f t="shared" si="146"/>
        <v>36</v>
      </c>
      <c r="AP303" s="11"/>
      <c r="AQ303" s="122"/>
      <c r="AR303" s="121"/>
      <c r="AS303" s="174"/>
      <c r="AT303" s="7"/>
      <c r="AU303" s="14"/>
      <c r="AV303" s="419"/>
      <c r="AW303" s="122"/>
      <c r="AX303" s="121"/>
      <c r="AY303" s="173"/>
      <c r="AZ303" s="11"/>
      <c r="BA303" s="11"/>
      <c r="BB303" s="11"/>
    </row>
    <row r="304" spans="2:54" ht="15.75" thickBot="1">
      <c r="B304" s="414" t="s">
        <v>805</v>
      </c>
      <c r="C304" s="2387" t="s">
        <v>483</v>
      </c>
      <c r="D304" s="127"/>
      <c r="E304" s="303" t="s">
        <v>52</v>
      </c>
      <c r="F304" s="304">
        <v>0.6</v>
      </c>
      <c r="G304" s="1448">
        <v>0.6</v>
      </c>
      <c r="H304" s="2626" t="s">
        <v>562</v>
      </c>
      <c r="I304" s="2588"/>
      <c r="J304" s="2621"/>
      <c r="K304" s="1595" t="s">
        <v>735</v>
      </c>
      <c r="L304" s="146"/>
      <c r="M304" s="133"/>
      <c r="N304" s="110"/>
      <c r="O304" s="829" t="s">
        <v>74</v>
      </c>
      <c r="P304" s="2297">
        <f>AC318</f>
        <v>160</v>
      </c>
      <c r="Q304" s="2217">
        <f>AD318</f>
        <v>110</v>
      </c>
      <c r="R304" s="2297">
        <f>AE318</f>
        <v>0</v>
      </c>
      <c r="S304" s="2213"/>
      <c r="T304" s="2297">
        <f>AG318</f>
        <v>0</v>
      </c>
      <c r="U304" s="2213"/>
      <c r="V304" s="2274">
        <f t="shared" si="135"/>
        <v>160</v>
      </c>
      <c r="W304" s="2214">
        <f t="shared" si="136"/>
        <v>110</v>
      </c>
      <c r="X304" s="2273">
        <f t="shared" si="137"/>
        <v>0</v>
      </c>
      <c r="Y304" s="2209">
        <f t="shared" si="138"/>
        <v>0</v>
      </c>
      <c r="Z304" s="2372">
        <f t="shared" si="139"/>
        <v>160</v>
      </c>
      <c r="AA304" s="844">
        <f t="shared" si="140"/>
        <v>110</v>
      </c>
      <c r="AB304" s="157" t="s">
        <v>147</v>
      </c>
      <c r="AC304" s="2273"/>
      <c r="AD304" s="2248"/>
      <c r="AE304" s="2273"/>
      <c r="AF304" s="2241"/>
      <c r="AG304" s="2273"/>
      <c r="AH304" s="2242"/>
      <c r="AI304" s="2274">
        <f t="shared" si="141"/>
        <v>0</v>
      </c>
      <c r="AJ304" s="2214">
        <f t="shared" si="142"/>
        <v>0</v>
      </c>
      <c r="AK304" s="2271">
        <f t="shared" si="143"/>
        <v>0</v>
      </c>
      <c r="AL304" s="2243">
        <f t="shared" si="144"/>
        <v>0</v>
      </c>
      <c r="AM304" s="2286">
        <f t="shared" si="145"/>
        <v>0</v>
      </c>
      <c r="AN304" s="841">
        <f t="shared" si="146"/>
        <v>0</v>
      </c>
      <c r="AP304" s="11"/>
      <c r="AQ304" s="122"/>
      <c r="AR304" s="121"/>
      <c r="AS304" s="174"/>
      <c r="AT304" s="7"/>
      <c r="AU304" s="14"/>
      <c r="AV304" s="419"/>
      <c r="AW304" s="122"/>
      <c r="AX304" s="121"/>
      <c r="AY304" s="173"/>
      <c r="AZ304" s="11"/>
      <c r="BA304" s="11"/>
      <c r="BB304" s="11"/>
    </row>
    <row r="305" spans="2:54" ht="15.75" thickBot="1">
      <c r="B305" s="234" t="s">
        <v>9</v>
      </c>
      <c r="C305" s="306" t="s">
        <v>10</v>
      </c>
      <c r="D305" s="316">
        <v>50</v>
      </c>
      <c r="E305" s="1767" t="s">
        <v>87</v>
      </c>
      <c r="F305" s="289">
        <v>5.59</v>
      </c>
      <c r="G305" s="291">
        <v>5.59</v>
      </c>
      <c r="H305" s="2589" t="s">
        <v>110</v>
      </c>
      <c r="I305" s="2300" t="s">
        <v>111</v>
      </c>
      <c r="J305" s="2622" t="s">
        <v>112</v>
      </c>
      <c r="K305" s="428" t="s">
        <v>110</v>
      </c>
      <c r="L305" s="192" t="s">
        <v>111</v>
      </c>
      <c r="M305" s="193" t="s">
        <v>112</v>
      </c>
      <c r="N305" s="110"/>
      <c r="O305" s="830" t="s">
        <v>114</v>
      </c>
      <c r="P305" s="2295"/>
      <c r="Q305" s="2220"/>
      <c r="R305" s="2295"/>
      <c r="S305" s="2220"/>
      <c r="T305" s="2295"/>
      <c r="U305" s="2220"/>
      <c r="V305" s="2274">
        <f t="shared" si="135"/>
        <v>0</v>
      </c>
      <c r="W305" s="2214">
        <f t="shared" si="136"/>
        <v>0</v>
      </c>
      <c r="X305" s="2273">
        <f t="shared" si="137"/>
        <v>0</v>
      </c>
      <c r="Y305" s="2209">
        <f t="shared" si="138"/>
        <v>0</v>
      </c>
      <c r="Z305" s="2372">
        <f t="shared" si="139"/>
        <v>0</v>
      </c>
      <c r="AA305" s="844">
        <f t="shared" si="140"/>
        <v>0</v>
      </c>
      <c r="AB305" s="157" t="s">
        <v>93</v>
      </c>
      <c r="AC305" s="2273"/>
      <c r="AD305" s="2248"/>
      <c r="AE305" s="2273">
        <f>F313+L312</f>
        <v>24</v>
      </c>
      <c r="AF305" s="2241">
        <f>G313+M312</f>
        <v>19.399999999999999</v>
      </c>
      <c r="AG305" s="2273"/>
      <c r="AH305" s="2242"/>
      <c r="AI305" s="2274">
        <f t="shared" si="141"/>
        <v>24</v>
      </c>
      <c r="AJ305" s="2214">
        <f t="shared" si="142"/>
        <v>19.399999999999999</v>
      </c>
      <c r="AK305" s="2271">
        <f t="shared" si="143"/>
        <v>24</v>
      </c>
      <c r="AL305" s="2243">
        <f t="shared" si="144"/>
        <v>19.399999999999999</v>
      </c>
      <c r="AM305" s="2286">
        <f t="shared" si="145"/>
        <v>24</v>
      </c>
      <c r="AN305" s="841">
        <f t="shared" si="146"/>
        <v>19.399999999999999</v>
      </c>
      <c r="AP305" s="11"/>
      <c r="AQ305" s="122"/>
      <c r="AR305" s="126"/>
      <c r="AS305" s="174"/>
      <c r="AT305" s="7"/>
      <c r="AU305" s="828"/>
      <c r="AV305" s="914"/>
      <c r="AW305" s="122"/>
      <c r="AX305" s="121"/>
      <c r="AY305" s="173"/>
      <c r="AZ305" s="11"/>
      <c r="BA305" s="11"/>
      <c r="BB305" s="11"/>
    </row>
    <row r="306" spans="2:54">
      <c r="B306" s="234" t="s">
        <v>9</v>
      </c>
      <c r="C306" s="306" t="s">
        <v>643</v>
      </c>
      <c r="D306" s="316">
        <v>30</v>
      </c>
      <c r="E306" s="124"/>
      <c r="F306" s="127"/>
      <c r="G306" s="123"/>
      <c r="H306" s="2624" t="s">
        <v>213</v>
      </c>
      <c r="I306" s="2623">
        <v>93</v>
      </c>
      <c r="J306" s="2627">
        <v>60</v>
      </c>
      <c r="K306" s="1468" t="s">
        <v>381</v>
      </c>
      <c r="L306" s="1959">
        <v>160</v>
      </c>
      <c r="M306" s="1469">
        <v>110</v>
      </c>
      <c r="N306" s="110"/>
      <c r="O306" s="94" t="s">
        <v>151</v>
      </c>
      <c r="P306" s="2295">
        <f>AC323</f>
        <v>0</v>
      </c>
      <c r="Q306" s="2213"/>
      <c r="R306" s="2295">
        <f>AE323</f>
        <v>200</v>
      </c>
      <c r="S306" s="2213">
        <f>AF323</f>
        <v>200</v>
      </c>
      <c r="T306" s="2295">
        <f>AG323</f>
        <v>0</v>
      </c>
      <c r="U306" s="2213"/>
      <c r="V306" s="2274">
        <f t="shared" si="135"/>
        <v>200</v>
      </c>
      <c r="W306" s="2214">
        <f t="shared" si="136"/>
        <v>200</v>
      </c>
      <c r="X306" s="2273">
        <f t="shared" si="137"/>
        <v>200</v>
      </c>
      <c r="Y306" s="2209">
        <f t="shared" si="138"/>
        <v>200</v>
      </c>
      <c r="Z306" s="2372">
        <f t="shared" si="139"/>
        <v>200</v>
      </c>
      <c r="AA306" s="844">
        <f t="shared" si="140"/>
        <v>200</v>
      </c>
      <c r="AB306" s="157" t="s">
        <v>70</v>
      </c>
      <c r="AC306" s="2273">
        <f>I299</f>
        <v>21.8</v>
      </c>
      <c r="AD306" s="2246">
        <f>J299</f>
        <v>20</v>
      </c>
      <c r="AE306" s="2273">
        <f>F312+L311</f>
        <v>48.5</v>
      </c>
      <c r="AF306" s="2241">
        <f>G312+M311</f>
        <v>38.799999999999997</v>
      </c>
      <c r="AG306" s="2273">
        <f>F331</f>
        <v>50.24</v>
      </c>
      <c r="AH306" s="2242">
        <f>G331</f>
        <v>40</v>
      </c>
      <c r="AI306" s="2274">
        <f t="shared" si="141"/>
        <v>70.3</v>
      </c>
      <c r="AJ306" s="2214">
        <f t="shared" si="142"/>
        <v>58.8</v>
      </c>
      <c r="AK306" s="2271">
        <f t="shared" si="143"/>
        <v>98.740000000000009</v>
      </c>
      <c r="AL306" s="2243">
        <f t="shared" si="144"/>
        <v>78.8</v>
      </c>
      <c r="AM306" s="2286">
        <f t="shared" si="145"/>
        <v>120.53999999999999</v>
      </c>
      <c r="AN306" s="841">
        <f t="shared" si="146"/>
        <v>98.8</v>
      </c>
      <c r="AP306" s="11"/>
      <c r="AQ306" s="122"/>
      <c r="AR306" s="121"/>
      <c r="AS306" s="174"/>
      <c r="AT306" s="7"/>
      <c r="AU306" s="828"/>
      <c r="AV306" s="914"/>
      <c r="AW306" s="101"/>
      <c r="AX306" s="267"/>
      <c r="AY306" s="344"/>
      <c r="AZ306" s="11"/>
      <c r="BA306" s="11"/>
      <c r="BB306" s="11"/>
    </row>
    <row r="307" spans="2:54" ht="15.75" thickBot="1">
      <c r="B307" s="1969" t="s">
        <v>728</v>
      </c>
      <c r="C307" s="1154" t="s">
        <v>735</v>
      </c>
      <c r="D307" s="316">
        <v>110</v>
      </c>
      <c r="E307" s="64"/>
      <c r="F307" s="38"/>
      <c r="G307" s="82"/>
      <c r="K307" s="292"/>
      <c r="L307" s="286"/>
      <c r="M307" s="2628"/>
      <c r="N307" s="110"/>
      <c r="O307" s="235" t="s">
        <v>91</v>
      </c>
      <c r="P307" s="2295">
        <f>AC329</f>
        <v>0</v>
      </c>
      <c r="Q307" s="2213"/>
      <c r="R307" s="2295">
        <f>AE329</f>
        <v>36.43</v>
      </c>
      <c r="S307" s="2213">
        <f>AF329</f>
        <v>28.4</v>
      </c>
      <c r="T307" s="2295">
        <f>AG329</f>
        <v>0</v>
      </c>
      <c r="U307" s="2213"/>
      <c r="V307" s="2274">
        <f t="shared" si="135"/>
        <v>36.43</v>
      </c>
      <c r="W307" s="2214">
        <f t="shared" si="136"/>
        <v>28.4</v>
      </c>
      <c r="X307" s="2273">
        <f t="shared" si="137"/>
        <v>36.43</v>
      </c>
      <c r="Y307" s="2209">
        <f t="shared" si="138"/>
        <v>28.4</v>
      </c>
      <c r="Z307" s="2372">
        <f t="shared" si="139"/>
        <v>36.43</v>
      </c>
      <c r="AA307" s="844">
        <f t="shared" si="140"/>
        <v>28.4</v>
      </c>
      <c r="AB307" s="157" t="s">
        <v>78</v>
      </c>
      <c r="AC307" s="2273"/>
      <c r="AD307" s="2249"/>
      <c r="AE307" s="2273">
        <f>I319</f>
        <v>81.83</v>
      </c>
      <c r="AF307" s="2241">
        <f>J319</f>
        <v>65.400000000000006</v>
      </c>
      <c r="AG307" s="2273"/>
      <c r="AH307" s="2242"/>
      <c r="AI307" s="2274">
        <f t="shared" si="141"/>
        <v>81.83</v>
      </c>
      <c r="AJ307" s="2214">
        <f t="shared" si="142"/>
        <v>65.400000000000006</v>
      </c>
      <c r="AK307" s="2271">
        <f t="shared" si="143"/>
        <v>81.83</v>
      </c>
      <c r="AL307" s="2243">
        <f t="shared" si="144"/>
        <v>65.400000000000006</v>
      </c>
      <c r="AM307" s="2286">
        <f t="shared" si="145"/>
        <v>81.83</v>
      </c>
      <c r="AN307" s="841">
        <f t="shared" si="146"/>
        <v>65.400000000000006</v>
      </c>
      <c r="AP307" s="11"/>
      <c r="AQ307" s="125"/>
      <c r="AR307" s="126"/>
      <c r="AS307" s="174"/>
      <c r="AT307" s="7"/>
      <c r="AU307" s="828"/>
      <c r="AV307" s="999"/>
      <c r="AW307" s="101"/>
      <c r="AX307" s="14"/>
      <c r="AY307" s="174"/>
      <c r="AZ307" s="11"/>
      <c r="BA307" s="11"/>
      <c r="BB307" s="11"/>
    </row>
    <row r="308" spans="2:54" ht="15.75" thickBot="1">
      <c r="B308" s="826"/>
      <c r="C308" s="411" t="s">
        <v>141</v>
      </c>
      <c r="D308" s="134"/>
      <c r="E308" s="1780" t="s">
        <v>339</v>
      </c>
      <c r="F308" s="1430"/>
      <c r="G308" s="1430"/>
      <c r="H308" s="329" t="s">
        <v>220</v>
      </c>
      <c r="I308" s="146"/>
      <c r="J308" s="133"/>
      <c r="K308" s="1450" t="s">
        <v>221</v>
      </c>
      <c r="L308" s="146"/>
      <c r="M308" s="133"/>
      <c r="N308" s="110"/>
      <c r="O308" s="829" t="s">
        <v>379</v>
      </c>
      <c r="P308" s="2295">
        <f>AC326</f>
        <v>74.8</v>
      </c>
      <c r="Q308" s="2217">
        <f>AD326</f>
        <v>66.599999999999994</v>
      </c>
      <c r="R308" s="2295">
        <f>AE326</f>
        <v>50.765000000000001</v>
      </c>
      <c r="S308" s="2217">
        <f>AF326</f>
        <v>44.66</v>
      </c>
      <c r="T308" s="2295">
        <f>AG326</f>
        <v>0</v>
      </c>
      <c r="U308" s="2217"/>
      <c r="V308" s="2274">
        <f t="shared" si="135"/>
        <v>125.565</v>
      </c>
      <c r="W308" s="2214">
        <f t="shared" si="136"/>
        <v>111.25999999999999</v>
      </c>
      <c r="X308" s="2273">
        <f t="shared" si="137"/>
        <v>50.765000000000001</v>
      </c>
      <c r="Y308" s="2209">
        <f t="shared" si="138"/>
        <v>44.66</v>
      </c>
      <c r="Z308" s="2372">
        <f t="shared" si="139"/>
        <v>125.565</v>
      </c>
      <c r="AA308" s="844">
        <f t="shared" si="140"/>
        <v>111.25999999999999</v>
      </c>
      <c r="AB308" s="157" t="s">
        <v>149</v>
      </c>
      <c r="AC308" s="2273"/>
      <c r="AD308" s="2250"/>
      <c r="AE308" s="2273"/>
      <c r="AF308" s="2241"/>
      <c r="AG308" s="2273"/>
      <c r="AH308" s="2242"/>
      <c r="AI308" s="2274">
        <f t="shared" si="141"/>
        <v>0</v>
      </c>
      <c r="AJ308" s="2214">
        <f t="shared" si="142"/>
        <v>0</v>
      </c>
      <c r="AK308" s="2271">
        <f t="shared" si="143"/>
        <v>0</v>
      </c>
      <c r="AL308" s="2243">
        <f t="shared" si="144"/>
        <v>0</v>
      </c>
      <c r="AM308" s="2286">
        <f t="shared" si="145"/>
        <v>0</v>
      </c>
      <c r="AN308" s="841">
        <f t="shared" si="146"/>
        <v>0</v>
      </c>
      <c r="AP308" s="11"/>
      <c r="AQ308" s="122"/>
      <c r="AR308" s="137"/>
      <c r="AS308" s="174"/>
      <c r="AT308" s="101"/>
      <c r="AU308" s="454"/>
      <c r="AV308" s="419"/>
      <c r="AW308" s="11"/>
      <c r="AX308" s="11"/>
      <c r="AY308" s="11"/>
      <c r="AZ308" s="11"/>
      <c r="BA308" s="11"/>
      <c r="BB308" s="11"/>
    </row>
    <row r="309" spans="2:54" ht="15.75" thickBot="1">
      <c r="B309" s="1582" t="s">
        <v>809</v>
      </c>
      <c r="C309" s="326" t="s">
        <v>810</v>
      </c>
      <c r="D309" s="206">
        <v>60</v>
      </c>
      <c r="E309" s="428" t="s">
        <v>110</v>
      </c>
      <c r="F309" s="192" t="s">
        <v>111</v>
      </c>
      <c r="G309" s="193" t="s">
        <v>112</v>
      </c>
      <c r="H309" s="1429" t="s">
        <v>110</v>
      </c>
      <c r="I309" s="192" t="s">
        <v>111</v>
      </c>
      <c r="J309" s="193" t="s">
        <v>112</v>
      </c>
      <c r="K309" s="1162" t="s">
        <v>110</v>
      </c>
      <c r="L309" s="1451" t="s">
        <v>111</v>
      </c>
      <c r="M309" s="1163" t="s">
        <v>112</v>
      </c>
      <c r="N309" s="110"/>
      <c r="O309" s="829" t="s">
        <v>139</v>
      </c>
      <c r="P309" s="2295"/>
      <c r="Q309" s="2217"/>
      <c r="R309" s="2295"/>
      <c r="S309" s="2213"/>
      <c r="T309" s="2295"/>
      <c r="U309" s="2213"/>
      <c r="V309" s="2274">
        <f t="shared" si="135"/>
        <v>0</v>
      </c>
      <c r="W309" s="2214">
        <f t="shared" si="136"/>
        <v>0</v>
      </c>
      <c r="X309" s="2273">
        <f t="shared" si="137"/>
        <v>0</v>
      </c>
      <c r="Y309" s="2209">
        <f t="shared" si="138"/>
        <v>0</v>
      </c>
      <c r="Z309" s="2372">
        <f t="shared" si="139"/>
        <v>0</v>
      </c>
      <c r="AA309" s="844">
        <f t="shared" si="140"/>
        <v>0</v>
      </c>
      <c r="AB309" s="157" t="s">
        <v>146</v>
      </c>
      <c r="AC309" s="2273"/>
      <c r="AD309" s="2250"/>
      <c r="AE309" s="2274"/>
      <c r="AF309" s="2255"/>
      <c r="AG309" s="2273"/>
      <c r="AH309" s="2242"/>
      <c r="AI309" s="2274">
        <f t="shared" si="141"/>
        <v>0</v>
      </c>
      <c r="AJ309" s="2214">
        <f t="shared" si="142"/>
        <v>0</v>
      </c>
      <c r="AK309" s="2271">
        <f t="shared" si="143"/>
        <v>0</v>
      </c>
      <c r="AL309" s="2243">
        <f t="shared" si="144"/>
        <v>0</v>
      </c>
      <c r="AM309" s="2286">
        <f t="shared" si="145"/>
        <v>0</v>
      </c>
      <c r="AN309" s="841">
        <f t="shared" si="146"/>
        <v>0</v>
      </c>
      <c r="AP309" s="11"/>
      <c r="AQ309" s="128"/>
      <c r="AR309" s="121"/>
      <c r="AS309" s="174"/>
      <c r="AT309" s="101"/>
      <c r="AU309" s="14"/>
      <c r="AV309" s="419"/>
      <c r="AW309" s="11"/>
      <c r="AX309" s="11"/>
      <c r="AY309" s="11"/>
      <c r="AZ309" s="11"/>
      <c r="BA309" s="11"/>
      <c r="BB309" s="11"/>
    </row>
    <row r="310" spans="2:54">
      <c r="B310" s="1969" t="s">
        <v>806</v>
      </c>
      <c r="C310" s="326" t="s">
        <v>339</v>
      </c>
      <c r="D310" s="1803">
        <v>250</v>
      </c>
      <c r="E310" s="155" t="s">
        <v>43</v>
      </c>
      <c r="F310" s="1648">
        <v>100</v>
      </c>
      <c r="G310" s="1650">
        <v>75</v>
      </c>
      <c r="H310" s="1691" t="s">
        <v>91</v>
      </c>
      <c r="I310" s="154">
        <v>36.43</v>
      </c>
      <c r="J310" s="1415">
        <v>28.4</v>
      </c>
      <c r="K310" s="155" t="s">
        <v>43</v>
      </c>
      <c r="L310" s="154">
        <v>77.400000000000006</v>
      </c>
      <c r="M310" s="1415">
        <v>57.6</v>
      </c>
      <c r="N310" s="110"/>
      <c r="O310" s="829" t="s">
        <v>65</v>
      </c>
      <c r="P310" s="2295"/>
      <c r="Q310" s="2213"/>
      <c r="R310" s="2295"/>
      <c r="S310" s="2213"/>
      <c r="T310" s="2295"/>
      <c r="U310" s="2213"/>
      <c r="V310" s="2274">
        <f t="shared" si="135"/>
        <v>0</v>
      </c>
      <c r="W310" s="2214">
        <f t="shared" si="136"/>
        <v>0</v>
      </c>
      <c r="X310" s="2273">
        <f t="shared" si="137"/>
        <v>0</v>
      </c>
      <c r="Y310" s="2209">
        <f t="shared" si="138"/>
        <v>0</v>
      </c>
      <c r="Z310" s="2372">
        <f t="shared" si="139"/>
        <v>0</v>
      </c>
      <c r="AA310" s="844">
        <f t="shared" si="140"/>
        <v>0</v>
      </c>
      <c r="AB310" s="157" t="s">
        <v>145</v>
      </c>
      <c r="AC310" s="2273"/>
      <c r="AD310" s="2249"/>
      <c r="AE310" s="2273">
        <f>F315</f>
        <v>8.1170000000000009</v>
      </c>
      <c r="AF310" s="2241">
        <f>G315</f>
        <v>6.3</v>
      </c>
      <c r="AG310" s="2273"/>
      <c r="AH310" s="2242"/>
      <c r="AI310" s="2274">
        <f t="shared" si="141"/>
        <v>8.1170000000000009</v>
      </c>
      <c r="AJ310" s="2214">
        <f t="shared" si="142"/>
        <v>6.3</v>
      </c>
      <c r="AK310" s="2271">
        <f t="shared" si="143"/>
        <v>8.1170000000000009</v>
      </c>
      <c r="AL310" s="2243">
        <f t="shared" si="144"/>
        <v>6.3</v>
      </c>
      <c r="AM310" s="2286">
        <f t="shared" si="145"/>
        <v>8.1170000000000009</v>
      </c>
      <c r="AN310" s="841">
        <f t="shared" si="146"/>
        <v>6.3</v>
      </c>
      <c r="AP310" s="11"/>
      <c r="AQ310" s="122"/>
      <c r="AR310" s="121"/>
      <c r="AS310" s="172"/>
      <c r="AT310" s="56"/>
      <c r="AU310" s="14"/>
      <c r="AV310" s="174"/>
      <c r="AW310" s="11"/>
      <c r="AX310" s="11"/>
      <c r="AY310" s="11"/>
      <c r="AZ310" s="11"/>
      <c r="BA310" s="11"/>
      <c r="BB310" s="11"/>
    </row>
    <row r="311" spans="2:54" ht="15.75">
      <c r="B311" s="234" t="s">
        <v>807</v>
      </c>
      <c r="C311" s="306" t="s">
        <v>223</v>
      </c>
      <c r="D311" s="316">
        <v>180</v>
      </c>
      <c r="E311" s="230" t="s">
        <v>349</v>
      </c>
      <c r="F311" s="317">
        <v>5.05</v>
      </c>
      <c r="G311" s="820">
        <v>5.05</v>
      </c>
      <c r="H311" s="2629" t="s">
        <v>222</v>
      </c>
      <c r="I311" s="287">
        <v>47.82</v>
      </c>
      <c r="J311" s="290">
        <v>42.16</v>
      </c>
      <c r="K311" s="230" t="s">
        <v>101</v>
      </c>
      <c r="L311" s="287">
        <v>36</v>
      </c>
      <c r="M311" s="1024">
        <v>28.8</v>
      </c>
      <c r="N311" s="110"/>
      <c r="O311" s="831" t="s">
        <v>58</v>
      </c>
      <c r="P311" s="2386">
        <f>F303+L300</f>
        <v>228.2</v>
      </c>
      <c r="Q311" s="2222">
        <f>G303+M300</f>
        <v>228.2</v>
      </c>
      <c r="R311" s="2295">
        <f>I313</f>
        <v>22.84</v>
      </c>
      <c r="S311" s="2217">
        <f>J313</f>
        <v>22.84</v>
      </c>
      <c r="T311" s="2386">
        <f>F333+I327+L328</f>
        <v>272.23</v>
      </c>
      <c r="U311" s="2222">
        <f>G333+J327+M328</f>
        <v>272.23</v>
      </c>
      <c r="V311" s="2274">
        <f t="shared" si="135"/>
        <v>251.04</v>
      </c>
      <c r="W311" s="2214">
        <f t="shared" si="136"/>
        <v>251.04</v>
      </c>
      <c r="X311" s="2273">
        <f t="shared" si="137"/>
        <v>295.07</v>
      </c>
      <c r="Y311" s="2209">
        <f t="shared" si="138"/>
        <v>295.07</v>
      </c>
      <c r="Z311" s="2372">
        <f t="shared" si="139"/>
        <v>523.27</v>
      </c>
      <c r="AA311" s="844">
        <f t="shared" si="140"/>
        <v>523.27</v>
      </c>
      <c r="AB311" s="160" t="s">
        <v>190</v>
      </c>
      <c r="AC311" s="2273"/>
      <c r="AD311" s="2245"/>
      <c r="AE311" s="2273"/>
      <c r="AF311" s="2241"/>
      <c r="AG311" s="2273"/>
      <c r="AH311" s="2242"/>
      <c r="AI311" s="2274">
        <f t="shared" si="141"/>
        <v>0</v>
      </c>
      <c r="AJ311" s="2214">
        <f t="shared" si="142"/>
        <v>0</v>
      </c>
      <c r="AK311" s="2271">
        <f t="shared" si="143"/>
        <v>0</v>
      </c>
      <c r="AL311" s="2243">
        <f t="shared" si="144"/>
        <v>0</v>
      </c>
      <c r="AM311" s="2286">
        <f t="shared" si="145"/>
        <v>0</v>
      </c>
      <c r="AN311" s="841">
        <f t="shared" si="146"/>
        <v>0</v>
      </c>
      <c r="AP311" s="11"/>
      <c r="AQ311" s="2357"/>
      <c r="AR311" s="127"/>
      <c r="AS311" s="11"/>
      <c r="AT311" s="56"/>
      <c r="AU311" s="14"/>
      <c r="AV311" s="174"/>
      <c r="AW311" s="11"/>
      <c r="AX311" s="11"/>
      <c r="AY311" s="11"/>
      <c r="AZ311" s="11"/>
      <c r="BA311" s="11"/>
      <c r="BB311" s="11"/>
    </row>
    <row r="312" spans="2:54">
      <c r="B312" s="2461" t="s">
        <v>808</v>
      </c>
      <c r="C312" s="1032" t="s">
        <v>432</v>
      </c>
      <c r="D312" s="1804">
        <v>100</v>
      </c>
      <c r="E312" s="230" t="s">
        <v>70</v>
      </c>
      <c r="F312" s="317">
        <v>12.5</v>
      </c>
      <c r="G312" s="820">
        <v>10</v>
      </c>
      <c r="H312" s="235" t="s">
        <v>83</v>
      </c>
      <c r="I312" s="287">
        <v>23.5</v>
      </c>
      <c r="J312" s="290">
        <v>23.5</v>
      </c>
      <c r="K312" s="230" t="s">
        <v>198</v>
      </c>
      <c r="L312" s="287">
        <v>18</v>
      </c>
      <c r="M312" s="1024">
        <v>14.4</v>
      </c>
      <c r="N312" s="110"/>
      <c r="O312" s="153" t="s">
        <v>159</v>
      </c>
      <c r="P312" s="2295"/>
      <c r="Q312" s="2213"/>
      <c r="R312" s="2295"/>
      <c r="S312" s="2213"/>
      <c r="T312" s="2295"/>
      <c r="U312" s="2213"/>
      <c r="V312" s="2274">
        <f t="shared" si="135"/>
        <v>0</v>
      </c>
      <c r="W312" s="2214">
        <f t="shared" si="136"/>
        <v>0</v>
      </c>
      <c r="X312" s="2273">
        <f t="shared" si="137"/>
        <v>0</v>
      </c>
      <c r="Y312" s="2209">
        <f t="shared" si="138"/>
        <v>0</v>
      </c>
      <c r="Z312" s="2373">
        <f t="shared" si="139"/>
        <v>0</v>
      </c>
      <c r="AA312" s="842">
        <f t="shared" si="140"/>
        <v>0</v>
      </c>
      <c r="AB312" s="222" t="s">
        <v>88</v>
      </c>
      <c r="AC312" s="2273">
        <f t="shared" ref="AC312:AL312" si="149">SUM(AC297:AC311)</f>
        <v>114.8</v>
      </c>
      <c r="AD312" s="2251">
        <f t="shared" si="149"/>
        <v>80</v>
      </c>
      <c r="AE312" s="2273">
        <f t="shared" si="149"/>
        <v>245.24699999999999</v>
      </c>
      <c r="AF312" s="2255">
        <f t="shared" si="149"/>
        <v>190.68</v>
      </c>
      <c r="AG312" s="2273">
        <f t="shared" si="149"/>
        <v>54.150000000000006</v>
      </c>
      <c r="AH312" s="2242">
        <f t="shared" si="149"/>
        <v>42.34</v>
      </c>
      <c r="AI312" s="2274">
        <f t="shared" si="149"/>
        <v>360.04700000000003</v>
      </c>
      <c r="AJ312" s="2214">
        <f t="shared" si="149"/>
        <v>270.68</v>
      </c>
      <c r="AK312" s="2271">
        <f t="shared" si="149"/>
        <v>299.39699999999999</v>
      </c>
      <c r="AL312" s="2243">
        <f t="shared" si="149"/>
        <v>233.02</v>
      </c>
      <c r="AM312" s="2286">
        <f t="shared" si="145"/>
        <v>414.197</v>
      </c>
      <c r="AN312" s="841">
        <f t="shared" si="146"/>
        <v>313.02</v>
      </c>
      <c r="AO312" s="125"/>
      <c r="AP312" s="11"/>
      <c r="AQ312" s="127"/>
      <c r="AR312" s="127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</row>
    <row r="313" spans="2:54">
      <c r="B313" s="2837" t="s">
        <v>856</v>
      </c>
      <c r="C313" s="306" t="s">
        <v>555</v>
      </c>
      <c r="D313" s="316">
        <v>200</v>
      </c>
      <c r="E313" s="230" t="s">
        <v>198</v>
      </c>
      <c r="F313" s="317">
        <v>6</v>
      </c>
      <c r="G313" s="820">
        <v>5</v>
      </c>
      <c r="H313" s="235" t="s">
        <v>58</v>
      </c>
      <c r="I313" s="287">
        <v>22.84</v>
      </c>
      <c r="J313" s="1024">
        <v>22.84</v>
      </c>
      <c r="K313" s="230" t="s">
        <v>628</v>
      </c>
      <c r="L313" s="1021">
        <v>37.799999999999997</v>
      </c>
      <c r="M313" s="1022">
        <v>24.78</v>
      </c>
      <c r="N313" s="110"/>
      <c r="O313" s="153" t="s">
        <v>63</v>
      </c>
      <c r="P313" s="2295"/>
      <c r="Q313" s="2223"/>
      <c r="R313" s="2295"/>
      <c r="S313" s="2223"/>
      <c r="T313" s="2295"/>
      <c r="U313" s="2223"/>
      <c r="V313" s="2274">
        <f t="shared" si="135"/>
        <v>0</v>
      </c>
      <c r="W313" s="2214">
        <f t="shared" si="136"/>
        <v>0</v>
      </c>
      <c r="X313" s="2273">
        <f t="shared" si="137"/>
        <v>0</v>
      </c>
      <c r="Y313" s="2209">
        <f t="shared" si="138"/>
        <v>0</v>
      </c>
      <c r="Z313" s="2373">
        <f t="shared" si="139"/>
        <v>0</v>
      </c>
      <c r="AA313" s="842">
        <f t="shared" si="140"/>
        <v>0</v>
      </c>
      <c r="AB313" s="489" t="s">
        <v>155</v>
      </c>
      <c r="AC313" s="2273"/>
      <c r="AD313" s="2252"/>
      <c r="AE313" s="2273"/>
      <c r="AF313" s="2241" t="e">
        <f>G371+G372+J371+J380+#REF!</f>
        <v>#REF!</v>
      </c>
      <c r="AG313" s="2273"/>
      <c r="AH313" s="2241"/>
      <c r="AI313" s="2273"/>
      <c r="AJ313" s="2209"/>
      <c r="AK313" s="2271"/>
      <c r="AL313" s="2243"/>
      <c r="AM313" s="2287"/>
      <c r="AN313" s="832"/>
      <c r="AO313" s="127"/>
      <c r="AP313" s="11"/>
      <c r="AQ313" s="127"/>
      <c r="AR313" s="127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</row>
    <row r="314" spans="2:54" ht="12.75" customHeight="1">
      <c r="B314" s="234" t="s">
        <v>9</v>
      </c>
      <c r="C314" s="306" t="s">
        <v>10</v>
      </c>
      <c r="D314" s="316">
        <v>70</v>
      </c>
      <c r="E314" s="230" t="s">
        <v>87</v>
      </c>
      <c r="F314" s="317">
        <v>5</v>
      </c>
      <c r="G314" s="820">
        <v>5</v>
      </c>
      <c r="H314" s="1457" t="s">
        <v>124</v>
      </c>
      <c r="I314" s="289">
        <v>10</v>
      </c>
      <c r="J314" s="1439">
        <v>10</v>
      </c>
      <c r="K314" s="230" t="s">
        <v>185</v>
      </c>
      <c r="L314" s="1021">
        <v>45</v>
      </c>
      <c r="M314" s="1022">
        <v>36</v>
      </c>
      <c r="N314" s="110"/>
      <c r="O314" s="153" t="s">
        <v>45</v>
      </c>
      <c r="P314" s="2296">
        <f>F301</f>
        <v>18.23</v>
      </c>
      <c r="Q314" s="2223">
        <f>G301</f>
        <v>17.5</v>
      </c>
      <c r="R314" s="2295"/>
      <c r="S314" s="2223"/>
      <c r="T314" s="2295"/>
      <c r="U314" s="2223"/>
      <c r="V314" s="2274">
        <f t="shared" si="135"/>
        <v>18.23</v>
      </c>
      <c r="W314" s="2214">
        <f t="shared" si="136"/>
        <v>17.5</v>
      </c>
      <c r="X314" s="2273">
        <f t="shared" si="137"/>
        <v>0</v>
      </c>
      <c r="Y314" s="2209">
        <f t="shared" si="138"/>
        <v>0</v>
      </c>
      <c r="Z314" s="2373">
        <f t="shared" si="139"/>
        <v>18.23</v>
      </c>
      <c r="AA314" s="842">
        <f t="shared" si="140"/>
        <v>17.5</v>
      </c>
      <c r="AB314" s="829" t="s">
        <v>305</v>
      </c>
      <c r="AC314" s="2273"/>
      <c r="AD314" s="2208"/>
      <c r="AE314" s="2273"/>
      <c r="AF314" s="2209"/>
      <c r="AG314" s="2273"/>
      <c r="AH314" s="2209"/>
      <c r="AI314" s="2274">
        <f t="shared" ref="AI314:AI338" si="150">AC314+AE314</f>
        <v>0</v>
      </c>
      <c r="AJ314" s="2214">
        <f t="shared" ref="AJ314:AJ338" si="151">AD314+AF314</f>
        <v>0</v>
      </c>
      <c r="AK314" s="2273">
        <f t="shared" ref="AK314:AK338" si="152">AE314+AG314</f>
        <v>0</v>
      </c>
      <c r="AL314" s="2209">
        <f t="shared" ref="AL314:AL338" si="153">AF314+AH314</f>
        <v>0</v>
      </c>
      <c r="AM314" s="2272"/>
      <c r="AO314" s="127"/>
      <c r="AP314" s="11"/>
      <c r="AQ314" s="127"/>
      <c r="AR314" s="127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</row>
    <row r="315" spans="2:54">
      <c r="B315" s="234" t="s">
        <v>9</v>
      </c>
      <c r="C315" s="306" t="s">
        <v>643</v>
      </c>
      <c r="D315" s="316">
        <v>40</v>
      </c>
      <c r="E315" s="230" t="s">
        <v>340</v>
      </c>
      <c r="F315" s="287">
        <v>8.1170000000000009</v>
      </c>
      <c r="G315" s="290">
        <v>6.3</v>
      </c>
      <c r="H315" s="1030" t="s">
        <v>95</v>
      </c>
      <c r="I315" s="304">
        <v>4.4000000000000004</v>
      </c>
      <c r="J315" s="311">
        <v>4.4000000000000004</v>
      </c>
      <c r="K315" s="1454" t="s">
        <v>95</v>
      </c>
      <c r="L315" s="1023">
        <v>1</v>
      </c>
      <c r="M315" s="1024">
        <v>1</v>
      </c>
      <c r="N315" s="110"/>
      <c r="O315" s="153" t="s">
        <v>68</v>
      </c>
      <c r="P315" s="2295"/>
      <c r="Q315" s="2235"/>
      <c r="R315" s="2296">
        <f>L319</f>
        <v>8.1</v>
      </c>
      <c r="S315" s="2233">
        <f>M319</f>
        <v>8.1</v>
      </c>
      <c r="T315" s="2295"/>
      <c r="U315" s="2223"/>
      <c r="V315" s="2274">
        <f t="shared" si="135"/>
        <v>8.1</v>
      </c>
      <c r="W315" s="2214">
        <f t="shared" si="136"/>
        <v>8.1</v>
      </c>
      <c r="X315" s="2273">
        <f t="shared" si="137"/>
        <v>8.1</v>
      </c>
      <c r="Y315" s="2209">
        <f t="shared" si="138"/>
        <v>8.1</v>
      </c>
      <c r="Z315" s="2373">
        <f t="shared" si="139"/>
        <v>8.1</v>
      </c>
      <c r="AA315" s="842">
        <f t="shared" si="140"/>
        <v>8.1</v>
      </c>
      <c r="AB315" s="279" t="s">
        <v>553</v>
      </c>
      <c r="AC315" s="2273"/>
      <c r="AD315" s="2226"/>
      <c r="AE315" s="2312"/>
      <c r="AF315" s="2226"/>
      <c r="AG315" s="2312"/>
      <c r="AH315" s="2226"/>
      <c r="AI315" s="2274">
        <f t="shared" si="150"/>
        <v>0</v>
      </c>
      <c r="AJ315" s="2214">
        <f t="shared" si="151"/>
        <v>0</v>
      </c>
      <c r="AK315" s="2273">
        <f t="shared" si="152"/>
        <v>0</v>
      </c>
      <c r="AL315" s="2209">
        <f t="shared" si="153"/>
        <v>0</v>
      </c>
      <c r="AM315" s="2272"/>
      <c r="AO315" s="127"/>
      <c r="AP315" s="11"/>
      <c r="AQ315" s="127"/>
      <c r="AR315" s="127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</row>
    <row r="316" spans="2:54" ht="14.25" customHeight="1" thickBot="1">
      <c r="B316" s="124"/>
      <c r="C316" s="1388"/>
      <c r="D316" s="127"/>
      <c r="E316" s="1438" t="s">
        <v>89</v>
      </c>
      <c r="F316" s="1152">
        <v>1</v>
      </c>
      <c r="G316" s="1153">
        <v>1</v>
      </c>
      <c r="H316" s="1665"/>
      <c r="I316" s="1508"/>
      <c r="J316" s="1560"/>
      <c r="K316" s="230" t="s">
        <v>87</v>
      </c>
      <c r="L316" s="317">
        <v>6.3</v>
      </c>
      <c r="M316" s="820">
        <v>6.3</v>
      </c>
      <c r="N316" s="110"/>
      <c r="O316" s="153" t="s">
        <v>87</v>
      </c>
      <c r="P316" s="2295">
        <f>F305+I300</f>
        <v>6.1899999999999995</v>
      </c>
      <c r="Q316" s="2217">
        <f>G305+J300</f>
        <v>6.1899999999999995</v>
      </c>
      <c r="R316" s="2295">
        <f>F314+L316</f>
        <v>11.3</v>
      </c>
      <c r="S316" s="2217">
        <f>G314+M316</f>
        <v>11.3</v>
      </c>
      <c r="T316" s="2295">
        <f>F329+F334+I328</f>
        <v>4.8599999999999994</v>
      </c>
      <c r="U316" s="2217">
        <f>G329+G334+J328</f>
        <v>4.8599999999999994</v>
      </c>
      <c r="V316" s="2274">
        <f t="shared" si="135"/>
        <v>17.490000000000002</v>
      </c>
      <c r="W316" s="2214">
        <f t="shared" si="136"/>
        <v>17.490000000000002</v>
      </c>
      <c r="X316" s="2273">
        <f t="shared" si="137"/>
        <v>16.16</v>
      </c>
      <c r="Y316" s="2209">
        <f t="shared" si="138"/>
        <v>16.16</v>
      </c>
      <c r="Z316" s="2373">
        <f t="shared" si="139"/>
        <v>22.35</v>
      </c>
      <c r="AA316" s="842">
        <f t="shared" si="140"/>
        <v>22.35</v>
      </c>
      <c r="AB316" s="279" t="s">
        <v>695</v>
      </c>
      <c r="AC316" s="2385">
        <f>L306</f>
        <v>160</v>
      </c>
      <c r="AD316" s="2208">
        <f>D307</f>
        <v>110</v>
      </c>
      <c r="AE316" s="2312"/>
      <c r="AF316" s="2208"/>
      <c r="AG316" s="2312"/>
      <c r="AH316" s="2208"/>
      <c r="AI316" s="2274">
        <f t="shared" si="150"/>
        <v>160</v>
      </c>
      <c r="AJ316" s="2214">
        <f t="shared" si="151"/>
        <v>110</v>
      </c>
      <c r="AK316" s="2273">
        <f t="shared" si="152"/>
        <v>0</v>
      </c>
      <c r="AL316" s="2209">
        <f t="shared" si="153"/>
        <v>0</v>
      </c>
      <c r="AM316" s="2290"/>
      <c r="AN316" s="11"/>
      <c r="AO316" s="127"/>
      <c r="AP316" s="127"/>
      <c r="AQ316" s="127"/>
      <c r="AR316" s="127"/>
    </row>
    <row r="317" spans="2:54" ht="14.25" customHeight="1" thickBot="1">
      <c r="B317" s="124"/>
      <c r="C317" s="1388"/>
      <c r="D317" s="127"/>
      <c r="E317" s="1438" t="s">
        <v>199</v>
      </c>
      <c r="F317" s="288">
        <v>0.01</v>
      </c>
      <c r="G317" s="1439">
        <v>0.01</v>
      </c>
      <c r="H317" s="1751" t="s">
        <v>810</v>
      </c>
      <c r="I317" s="146"/>
      <c r="J317" s="133"/>
      <c r="K317" s="1454" t="s">
        <v>199</v>
      </c>
      <c r="L317" s="1589">
        <v>7.2500000000000004E-3</v>
      </c>
      <c r="M317" s="2619">
        <v>7.2500000000000004E-3</v>
      </c>
      <c r="N317" s="110"/>
      <c r="O317" s="153" t="s">
        <v>95</v>
      </c>
      <c r="P317" s="2295"/>
      <c r="Q317" s="2213"/>
      <c r="R317" s="2295">
        <f>L315+I315</f>
        <v>5.4</v>
      </c>
      <c r="S317" s="2213">
        <f>J315+M315</f>
        <v>5.4</v>
      </c>
      <c r="T317" s="2295">
        <f>F335</f>
        <v>1.3</v>
      </c>
      <c r="U317" s="2213">
        <f>G335</f>
        <v>1.3</v>
      </c>
      <c r="V317" s="2274">
        <f t="shared" si="135"/>
        <v>5.4</v>
      </c>
      <c r="W317" s="2214">
        <f t="shared" si="136"/>
        <v>5.4</v>
      </c>
      <c r="X317" s="2273">
        <f t="shared" si="137"/>
        <v>6.7</v>
      </c>
      <c r="Y317" s="2209">
        <f t="shared" si="138"/>
        <v>6.7</v>
      </c>
      <c r="Z317" s="2373">
        <f t="shared" si="139"/>
        <v>6.7</v>
      </c>
      <c r="AA317" s="842">
        <f t="shared" si="140"/>
        <v>6.7</v>
      </c>
      <c r="AB317" s="279" t="s">
        <v>552</v>
      </c>
      <c r="AC317" s="2273"/>
      <c r="AD317" s="2226"/>
      <c r="AE317" s="2312"/>
      <c r="AF317" s="2226"/>
      <c r="AG317" s="2312"/>
      <c r="AH317" s="2226"/>
      <c r="AI317" s="2274">
        <f t="shared" si="150"/>
        <v>0</v>
      </c>
      <c r="AJ317" s="2214">
        <f t="shared" si="151"/>
        <v>0</v>
      </c>
      <c r="AK317" s="2273">
        <f t="shared" si="152"/>
        <v>0</v>
      </c>
      <c r="AL317" s="2209">
        <f t="shared" si="153"/>
        <v>0</v>
      </c>
      <c r="AM317" s="241"/>
      <c r="AN317" s="127"/>
      <c r="AO317" s="127"/>
      <c r="AP317" s="243"/>
      <c r="AQ317" s="127"/>
      <c r="AR317" s="127"/>
    </row>
    <row r="318" spans="2:54" ht="15.75" thickBot="1">
      <c r="B318" s="124"/>
      <c r="C318" s="1388"/>
      <c r="D318" s="127"/>
      <c r="E318" s="1767" t="s">
        <v>718</v>
      </c>
      <c r="F318" s="304">
        <v>187.5</v>
      </c>
      <c r="G318" s="311">
        <v>187.5</v>
      </c>
      <c r="H318" s="428" t="s">
        <v>110</v>
      </c>
      <c r="I318" s="192" t="s">
        <v>111</v>
      </c>
      <c r="J318" s="1587" t="s">
        <v>112</v>
      </c>
      <c r="K318" s="230" t="s">
        <v>102</v>
      </c>
      <c r="L318" s="1787"/>
      <c r="M318" s="1835"/>
      <c r="N318" s="110"/>
      <c r="O318" s="153" t="s">
        <v>219</v>
      </c>
      <c r="P318" s="2295">
        <f>Q318/1000/0.04</f>
        <v>2</v>
      </c>
      <c r="Q318" s="2217">
        <f>G302</f>
        <v>80</v>
      </c>
      <c r="R318" s="2295"/>
      <c r="S318" s="2217"/>
      <c r="T318" s="2295">
        <f>U318/1000/0.04</f>
        <v>0.57250000000000001</v>
      </c>
      <c r="U318" s="2236">
        <f>G332</f>
        <v>22.9</v>
      </c>
      <c r="V318" s="2274">
        <f t="shared" si="135"/>
        <v>2</v>
      </c>
      <c r="W318" s="2214">
        <f t="shared" si="136"/>
        <v>80</v>
      </c>
      <c r="X318" s="2273">
        <f t="shared" si="137"/>
        <v>0.57250000000000001</v>
      </c>
      <c r="Y318" s="2209">
        <f t="shared" si="138"/>
        <v>22.9</v>
      </c>
      <c r="Z318" s="2373">
        <f t="shared" si="139"/>
        <v>2.5724999999999998</v>
      </c>
      <c r="AA318" s="842">
        <f t="shared" si="140"/>
        <v>102.9</v>
      </c>
      <c r="AB318" s="2314" t="s">
        <v>694</v>
      </c>
      <c r="AC318" s="2315">
        <f t="shared" ref="AC318:AH318" si="154">SUM(AC314:AC317)</f>
        <v>160</v>
      </c>
      <c r="AD318" s="2316">
        <f t="shared" si="154"/>
        <v>110</v>
      </c>
      <c r="AE318" s="2315">
        <f t="shared" si="154"/>
        <v>0</v>
      </c>
      <c r="AF318" s="2316">
        <f t="shared" si="154"/>
        <v>0</v>
      </c>
      <c r="AG318" s="2315">
        <f t="shared" si="154"/>
        <v>0</v>
      </c>
      <c r="AH318" s="2316">
        <f t="shared" si="154"/>
        <v>0</v>
      </c>
      <c r="AI318" s="2317">
        <f t="shared" si="150"/>
        <v>160</v>
      </c>
      <c r="AJ318" s="2318">
        <f t="shared" si="151"/>
        <v>110</v>
      </c>
      <c r="AK318" s="2319">
        <f t="shared" si="152"/>
        <v>0</v>
      </c>
      <c r="AL318" s="2242">
        <f t="shared" si="153"/>
        <v>0</v>
      </c>
      <c r="AM318" s="240"/>
      <c r="AN318" s="125"/>
      <c r="AO318" s="127"/>
      <c r="AP318" s="156"/>
      <c r="AQ318" s="127"/>
      <c r="AR318" s="127"/>
    </row>
    <row r="319" spans="2:54" ht="15" customHeight="1">
      <c r="B319" s="124"/>
      <c r="C319" s="1388"/>
      <c r="D319" s="127"/>
      <c r="E319" s="1659" t="s">
        <v>292</v>
      </c>
      <c r="F319" s="304">
        <v>2.9449999999999998</v>
      </c>
      <c r="G319" s="1448">
        <v>2.5</v>
      </c>
      <c r="H319" s="1468" t="s">
        <v>811</v>
      </c>
      <c r="I319" s="1421">
        <v>81.83</v>
      </c>
      <c r="J319" s="2737">
        <v>65.400000000000006</v>
      </c>
      <c r="K319" s="230" t="s">
        <v>99</v>
      </c>
      <c r="L319" s="1021">
        <v>8.1</v>
      </c>
      <c r="M319" s="1022">
        <v>8.1</v>
      </c>
      <c r="N319" s="110"/>
      <c r="O319" s="153" t="s">
        <v>48</v>
      </c>
      <c r="P319" s="2295">
        <f>L302</f>
        <v>5</v>
      </c>
      <c r="Q319" s="2216">
        <f>M302</f>
        <v>5</v>
      </c>
      <c r="R319" s="2295"/>
      <c r="S319" s="2216"/>
      <c r="T319" s="2295">
        <f>L330</f>
        <v>3</v>
      </c>
      <c r="U319" s="2216">
        <f>M330</f>
        <v>3</v>
      </c>
      <c r="V319" s="2274">
        <f t="shared" si="135"/>
        <v>5</v>
      </c>
      <c r="W319" s="2214">
        <f t="shared" si="136"/>
        <v>5</v>
      </c>
      <c r="X319" s="2273">
        <f t="shared" si="137"/>
        <v>3</v>
      </c>
      <c r="Y319" s="2209">
        <f t="shared" si="138"/>
        <v>3</v>
      </c>
      <c r="Z319" s="2373">
        <f t="shared" si="139"/>
        <v>8</v>
      </c>
      <c r="AA319" s="842">
        <f t="shared" si="140"/>
        <v>8</v>
      </c>
      <c r="AB319" s="829" t="s">
        <v>697</v>
      </c>
      <c r="AC319" s="2273"/>
      <c r="AD319" s="2208"/>
      <c r="AE319" s="2312"/>
      <c r="AF319" s="2208"/>
      <c r="AG319" s="2312"/>
      <c r="AH319" s="2208"/>
      <c r="AI319" s="2274">
        <f t="shared" si="150"/>
        <v>0</v>
      </c>
      <c r="AJ319" s="2214">
        <f t="shared" si="151"/>
        <v>0</v>
      </c>
      <c r="AK319" s="2273">
        <f t="shared" si="152"/>
        <v>0</v>
      </c>
      <c r="AL319" s="2209">
        <f t="shared" si="153"/>
        <v>0</v>
      </c>
      <c r="AM319" s="241"/>
      <c r="AN319" s="127"/>
      <c r="AP319" s="127"/>
      <c r="AQ319" s="127"/>
      <c r="AR319" s="127"/>
    </row>
    <row r="320" spans="2:54">
      <c r="B320" s="124"/>
      <c r="C320" s="1805"/>
      <c r="D320" s="127"/>
      <c r="E320" s="931"/>
      <c r="F320" s="1640"/>
      <c r="G320" s="1632"/>
      <c r="H320" s="231" t="s">
        <v>156</v>
      </c>
      <c r="I320" s="317">
        <v>7.4999999999999997E-2</v>
      </c>
      <c r="J320" s="820">
        <v>7.4999999999999997E-2</v>
      </c>
      <c r="K320" s="230" t="s">
        <v>103</v>
      </c>
      <c r="L320" s="1021">
        <v>4.05</v>
      </c>
      <c r="M320" s="1022">
        <v>4.05</v>
      </c>
      <c r="N320" s="110"/>
      <c r="O320" s="153" t="s">
        <v>160</v>
      </c>
      <c r="P320" s="2295"/>
      <c r="Q320" s="2213"/>
      <c r="R320" s="2295"/>
      <c r="S320" s="2213"/>
      <c r="T320" s="2295"/>
      <c r="U320" s="2213"/>
      <c r="V320" s="2274">
        <f t="shared" si="135"/>
        <v>0</v>
      </c>
      <c r="W320" s="2214">
        <f t="shared" si="136"/>
        <v>0</v>
      </c>
      <c r="X320" s="2273">
        <f t="shared" si="137"/>
        <v>0</v>
      </c>
      <c r="Y320" s="2209">
        <f t="shared" si="138"/>
        <v>0</v>
      </c>
      <c r="Z320" s="2373">
        <f t="shared" si="139"/>
        <v>0</v>
      </c>
      <c r="AA320" s="842">
        <f t="shared" si="140"/>
        <v>0</v>
      </c>
      <c r="AB320" s="279" t="s">
        <v>698</v>
      </c>
      <c r="AC320" s="2273"/>
      <c r="AD320" s="2226"/>
      <c r="AE320" s="2312"/>
      <c r="AF320" s="2226"/>
      <c r="AG320" s="2312"/>
      <c r="AH320" s="2226"/>
      <c r="AI320" s="2274">
        <f t="shared" si="150"/>
        <v>0</v>
      </c>
      <c r="AJ320" s="2214">
        <f t="shared" si="151"/>
        <v>0</v>
      </c>
      <c r="AK320" s="2273">
        <f t="shared" si="152"/>
        <v>0</v>
      </c>
      <c r="AL320" s="2209">
        <f t="shared" si="153"/>
        <v>0</v>
      </c>
      <c r="AM320" s="2272"/>
      <c r="AP320" s="127"/>
      <c r="AQ320" s="127"/>
      <c r="AR320" s="127"/>
    </row>
    <row r="321" spans="2:44">
      <c r="B321" s="124"/>
      <c r="C321" s="1805"/>
      <c r="D321" s="127"/>
      <c r="E321" s="1806"/>
      <c r="F321" s="127"/>
      <c r="G321" s="123"/>
      <c r="H321" s="2738" t="s">
        <v>86</v>
      </c>
      <c r="I321" s="317">
        <v>200</v>
      </c>
      <c r="J321" s="820">
        <v>200</v>
      </c>
      <c r="K321" s="230" t="s">
        <v>86</v>
      </c>
      <c r="L321" s="1021">
        <v>51.3</v>
      </c>
      <c r="M321" s="1022">
        <v>51.3</v>
      </c>
      <c r="N321" s="110"/>
      <c r="O321" s="153" t="s">
        <v>50</v>
      </c>
      <c r="P321" s="2295"/>
      <c r="Q321" s="2213"/>
      <c r="R321" s="2295"/>
      <c r="S321" s="2213"/>
      <c r="T321" s="2295"/>
      <c r="U321" s="2213"/>
      <c r="V321" s="2274">
        <f t="shared" si="135"/>
        <v>0</v>
      </c>
      <c r="W321" s="2214">
        <f t="shared" si="136"/>
        <v>0</v>
      </c>
      <c r="X321" s="2273">
        <f t="shared" si="137"/>
        <v>0</v>
      </c>
      <c r="Y321" s="2209">
        <f t="shared" si="138"/>
        <v>0</v>
      </c>
      <c r="Z321" s="2373">
        <f t="shared" si="139"/>
        <v>0</v>
      </c>
      <c r="AA321" s="842">
        <f t="shared" si="140"/>
        <v>0</v>
      </c>
      <c r="AB321" s="279" t="s">
        <v>699</v>
      </c>
      <c r="AC321" s="2273"/>
      <c r="AD321" s="2208"/>
      <c r="AE321" s="2312"/>
      <c r="AF321" s="2208"/>
      <c r="AG321" s="2312"/>
      <c r="AH321" s="2208"/>
      <c r="AI321" s="2274">
        <f t="shared" si="150"/>
        <v>0</v>
      </c>
      <c r="AJ321" s="2214">
        <f t="shared" si="151"/>
        <v>0</v>
      </c>
      <c r="AK321" s="2273">
        <f t="shared" si="152"/>
        <v>0</v>
      </c>
      <c r="AL321" s="2209">
        <f t="shared" si="153"/>
        <v>0</v>
      </c>
      <c r="AM321" s="2272"/>
      <c r="AP321" s="127"/>
      <c r="AQ321" s="127"/>
      <c r="AR321" s="127"/>
    </row>
    <row r="322" spans="2:44">
      <c r="B322" s="124"/>
      <c r="C322" s="1388"/>
      <c r="D322" s="127"/>
      <c r="E322" s="124"/>
      <c r="F322" s="127"/>
      <c r="G322" s="123"/>
      <c r="H322" s="110"/>
      <c r="I322" s="110"/>
      <c r="J322" s="110"/>
      <c r="K322" s="230" t="s">
        <v>90</v>
      </c>
      <c r="L322" s="1023">
        <v>8.9999999999999998E-4</v>
      </c>
      <c r="M322" s="1024">
        <v>8.9999999999999998E-4</v>
      </c>
      <c r="N322" s="110"/>
      <c r="O322" s="153" t="s">
        <v>158</v>
      </c>
      <c r="P322" s="2295"/>
      <c r="Q322" s="2213"/>
      <c r="R322" s="2295"/>
      <c r="S322" s="2213"/>
      <c r="T322" s="2295"/>
      <c r="U322" s="2213"/>
      <c r="V322" s="2274">
        <f t="shared" si="135"/>
        <v>0</v>
      </c>
      <c r="W322" s="2214">
        <f t="shared" si="136"/>
        <v>0</v>
      </c>
      <c r="X322" s="2273">
        <f t="shared" si="137"/>
        <v>0</v>
      </c>
      <c r="Y322" s="2209">
        <f t="shared" si="138"/>
        <v>0</v>
      </c>
      <c r="Z322" s="2373">
        <f t="shared" si="139"/>
        <v>0</v>
      </c>
      <c r="AA322" s="842">
        <f t="shared" si="140"/>
        <v>0</v>
      </c>
      <c r="AB322" s="2311" t="s">
        <v>700</v>
      </c>
      <c r="AC322" s="2273"/>
      <c r="AD322" s="2226"/>
      <c r="AE322" s="2312">
        <f>D313</f>
        <v>200</v>
      </c>
      <c r="AF322" s="2226">
        <f>D313</f>
        <v>200</v>
      </c>
      <c r="AG322" s="2312"/>
      <c r="AH322" s="2226"/>
      <c r="AI322" s="2274">
        <f t="shared" si="150"/>
        <v>200</v>
      </c>
      <c r="AJ322" s="2214">
        <f t="shared" si="151"/>
        <v>200</v>
      </c>
      <c r="AK322" s="2273">
        <f t="shared" si="152"/>
        <v>200</v>
      </c>
      <c r="AL322" s="2209">
        <f t="shared" si="153"/>
        <v>200</v>
      </c>
      <c r="AM322" s="2272"/>
      <c r="AP322" s="127"/>
      <c r="AQ322" s="127"/>
      <c r="AR322" s="127"/>
    </row>
    <row r="323" spans="2:44">
      <c r="B323" s="68"/>
      <c r="C323" s="2603"/>
      <c r="E323" s="430"/>
      <c r="F323" s="14"/>
      <c r="G323" s="2618"/>
      <c r="H323" s="110"/>
      <c r="I323" s="110"/>
      <c r="J323" s="110"/>
      <c r="K323" s="231" t="s">
        <v>52</v>
      </c>
      <c r="L323" s="287">
        <v>0.54</v>
      </c>
      <c r="M323" s="1024">
        <v>0.54</v>
      </c>
      <c r="N323" s="110"/>
      <c r="O323" s="153" t="s">
        <v>157</v>
      </c>
      <c r="P323" s="2295">
        <f>L301</f>
        <v>5</v>
      </c>
      <c r="Q323" s="2224">
        <f>M301</f>
        <v>5</v>
      </c>
      <c r="R323" s="2295"/>
      <c r="S323" s="2224"/>
      <c r="T323" s="2295">
        <f>L329</f>
        <v>2</v>
      </c>
      <c r="U323" s="2224">
        <f>M329</f>
        <v>2</v>
      </c>
      <c r="V323" s="2274">
        <f t="shared" si="135"/>
        <v>5</v>
      </c>
      <c r="W323" s="2214">
        <f t="shared" si="136"/>
        <v>5</v>
      </c>
      <c r="X323" s="2273">
        <f t="shared" si="137"/>
        <v>2</v>
      </c>
      <c r="Y323" s="2209">
        <f t="shared" si="138"/>
        <v>2</v>
      </c>
      <c r="Z323" s="2373">
        <f t="shared" si="139"/>
        <v>7</v>
      </c>
      <c r="AA323" s="842">
        <f t="shared" si="140"/>
        <v>7</v>
      </c>
      <c r="AB323" s="2320" t="s">
        <v>696</v>
      </c>
      <c r="AC323" s="2321">
        <f t="shared" ref="AC323:AH323" si="155">SUM(AC319:AC322)</f>
        <v>0</v>
      </c>
      <c r="AD323" s="2322">
        <f t="shared" si="155"/>
        <v>0</v>
      </c>
      <c r="AE323" s="2321">
        <f t="shared" si="155"/>
        <v>200</v>
      </c>
      <c r="AF323" s="2322">
        <f t="shared" si="155"/>
        <v>200</v>
      </c>
      <c r="AG323" s="2321">
        <f t="shared" si="155"/>
        <v>0</v>
      </c>
      <c r="AH323" s="2322">
        <f t="shared" si="155"/>
        <v>0</v>
      </c>
      <c r="AI323" s="2323">
        <f t="shared" si="150"/>
        <v>200</v>
      </c>
      <c r="AJ323" s="2324">
        <f t="shared" si="151"/>
        <v>200</v>
      </c>
      <c r="AK323" s="2325">
        <f t="shared" si="152"/>
        <v>200</v>
      </c>
      <c r="AL323" s="2326">
        <f t="shared" si="153"/>
        <v>200</v>
      </c>
      <c r="AM323" s="2272"/>
      <c r="AP323" s="127"/>
      <c r="AQ323" s="127"/>
      <c r="AR323" s="127"/>
    </row>
    <row r="324" spans="2:44" ht="15.75" thickBot="1">
      <c r="B324" s="68"/>
      <c r="C324" s="2604"/>
      <c r="E324" s="64"/>
      <c r="F324" s="38"/>
      <c r="G324" s="82"/>
      <c r="H324" s="2739"/>
      <c r="I324" s="1430"/>
      <c r="J324" s="1430"/>
      <c r="K324" s="1385"/>
      <c r="L324" s="1430"/>
      <c r="M324" s="1431"/>
      <c r="N324" s="110"/>
      <c r="O324" s="153" t="s">
        <v>81</v>
      </c>
      <c r="P324" s="2295"/>
      <c r="Q324" s="2224"/>
      <c r="R324" s="2295"/>
      <c r="S324" s="2224"/>
      <c r="T324" s="2295"/>
      <c r="U324" s="2224"/>
      <c r="V324" s="2274">
        <f t="shared" si="135"/>
        <v>0</v>
      </c>
      <c r="W324" s="2214">
        <f t="shared" si="136"/>
        <v>0</v>
      </c>
      <c r="X324" s="2273">
        <f t="shared" si="137"/>
        <v>0</v>
      </c>
      <c r="Y324" s="2209">
        <f t="shared" si="138"/>
        <v>0</v>
      </c>
      <c r="Z324" s="2373">
        <f t="shared" si="139"/>
        <v>0</v>
      </c>
      <c r="AA324" s="842">
        <f t="shared" si="140"/>
        <v>0</v>
      </c>
      <c r="AB324" s="2327" t="s">
        <v>113</v>
      </c>
      <c r="AC324" s="2384">
        <f>F299</f>
        <v>74.8</v>
      </c>
      <c r="AD324" s="2208">
        <f>G299</f>
        <v>66.599999999999994</v>
      </c>
      <c r="AE324" s="2312">
        <f>I311</f>
        <v>47.82</v>
      </c>
      <c r="AF324" s="2208">
        <f>J311</f>
        <v>42.16</v>
      </c>
      <c r="AG324" s="2312"/>
      <c r="AH324" s="2208"/>
      <c r="AI324" s="2274">
        <f t="shared" si="150"/>
        <v>122.62</v>
      </c>
      <c r="AJ324" s="2214">
        <f t="shared" si="151"/>
        <v>108.75999999999999</v>
      </c>
      <c r="AK324" s="2273">
        <f t="shared" si="152"/>
        <v>47.82</v>
      </c>
      <c r="AL324" s="2209">
        <f t="shared" si="153"/>
        <v>42.16</v>
      </c>
      <c r="AM324" s="2272"/>
      <c r="AO324" s="11"/>
      <c r="AP324" s="127"/>
      <c r="AQ324" s="118"/>
      <c r="AR324" s="127"/>
    </row>
    <row r="325" spans="2:44" ht="15.75" thickBot="1">
      <c r="B325" s="826"/>
      <c r="C325" s="411" t="s">
        <v>303</v>
      </c>
      <c r="D325" s="1668"/>
      <c r="E325" s="1718" t="s">
        <v>417</v>
      </c>
      <c r="F325" s="1760"/>
      <c r="G325" s="1419"/>
      <c r="H325" s="1036"/>
      <c r="I325" s="1437" t="s">
        <v>416</v>
      </c>
      <c r="J325" s="133"/>
      <c r="K325" s="1458" t="s">
        <v>489</v>
      </c>
      <c r="L325" s="1796"/>
      <c r="M325" s="1797"/>
      <c r="N325" s="110"/>
      <c r="O325" s="153" t="s">
        <v>52</v>
      </c>
      <c r="P325" s="2295">
        <f>F304</f>
        <v>0.6</v>
      </c>
      <c r="Q325" s="2224">
        <f>G304</f>
        <v>0.6</v>
      </c>
      <c r="R325" s="2295">
        <f>F316+L323</f>
        <v>1.54</v>
      </c>
      <c r="S325" s="2224">
        <f>G316+M323</f>
        <v>1.54</v>
      </c>
      <c r="T325" s="2295">
        <f>I331</f>
        <v>0.25</v>
      </c>
      <c r="U325" s="2224">
        <f>J331</f>
        <v>0.25</v>
      </c>
      <c r="V325" s="2274">
        <f t="shared" si="135"/>
        <v>2.14</v>
      </c>
      <c r="W325" s="2214">
        <f t="shared" si="136"/>
        <v>2.14</v>
      </c>
      <c r="X325" s="2273">
        <f t="shared" si="137"/>
        <v>1.79</v>
      </c>
      <c r="Y325" s="2209">
        <f t="shared" si="138"/>
        <v>1.79</v>
      </c>
      <c r="Z325" s="2373">
        <f t="shared" si="139"/>
        <v>2.39</v>
      </c>
      <c r="AA325" s="842">
        <f t="shared" si="140"/>
        <v>2.39</v>
      </c>
      <c r="AB325" s="2327" t="s">
        <v>354</v>
      </c>
      <c r="AC325" s="2312"/>
      <c r="AD325" s="2226"/>
      <c r="AE325" s="2312">
        <f>F319</f>
        <v>2.9449999999999998</v>
      </c>
      <c r="AF325" s="2226">
        <f>G319</f>
        <v>2.5</v>
      </c>
      <c r="AG325" s="2312"/>
      <c r="AH325" s="2226"/>
      <c r="AI325" s="2343">
        <f t="shared" si="150"/>
        <v>2.9449999999999998</v>
      </c>
      <c r="AJ325" s="2354">
        <f t="shared" si="151"/>
        <v>2.5</v>
      </c>
      <c r="AK325" s="2312">
        <f t="shared" si="152"/>
        <v>2.9449999999999998</v>
      </c>
      <c r="AL325" s="2208">
        <f t="shared" si="153"/>
        <v>2.5</v>
      </c>
      <c r="AM325" s="2290"/>
      <c r="AN325" s="11"/>
      <c r="AO325" s="11"/>
      <c r="AP325" s="127"/>
      <c r="AQ325" s="125"/>
      <c r="AR325" s="127"/>
    </row>
    <row r="326" spans="2:44" ht="15.75" thickBot="1">
      <c r="B326" s="300" t="s">
        <v>456</v>
      </c>
      <c r="C326" s="326" t="s">
        <v>489</v>
      </c>
      <c r="D326" s="1964">
        <v>200</v>
      </c>
      <c r="E326" s="1607" t="s">
        <v>110</v>
      </c>
      <c r="F326" s="1413" t="s">
        <v>111</v>
      </c>
      <c r="G326" s="1414" t="s">
        <v>112</v>
      </c>
      <c r="H326" s="452" t="s">
        <v>110</v>
      </c>
      <c r="I326" s="1413" t="s">
        <v>111</v>
      </c>
      <c r="J326" s="1414" t="s">
        <v>112</v>
      </c>
      <c r="K326" s="1779" t="s">
        <v>483</v>
      </c>
      <c r="L326" s="1430"/>
      <c r="M326" s="1431"/>
      <c r="N326" s="110"/>
      <c r="O326" s="153" t="s">
        <v>132</v>
      </c>
      <c r="P326" s="2295"/>
      <c r="Q326" s="2224"/>
      <c r="R326" s="2295"/>
      <c r="S326" s="2224"/>
      <c r="T326" s="2295"/>
      <c r="U326" s="2224"/>
      <c r="V326" s="2274">
        <f t="shared" si="135"/>
        <v>0</v>
      </c>
      <c r="W326" s="2214">
        <f t="shared" si="136"/>
        <v>0</v>
      </c>
      <c r="X326" s="2273">
        <f t="shared" si="137"/>
        <v>0</v>
      </c>
      <c r="Y326" s="2209">
        <f t="shared" si="138"/>
        <v>0</v>
      </c>
      <c r="Z326" s="2373">
        <f t="shared" si="139"/>
        <v>0</v>
      </c>
      <c r="AA326" s="842">
        <f t="shared" si="140"/>
        <v>0</v>
      </c>
      <c r="AB326" s="2328" t="s">
        <v>687</v>
      </c>
      <c r="AC326" s="2329">
        <f t="shared" ref="AC326:AH326" si="156">SUM(AC324:AC325)</f>
        <v>74.8</v>
      </c>
      <c r="AD326" s="2330">
        <f t="shared" si="156"/>
        <v>66.599999999999994</v>
      </c>
      <c r="AE326" s="2329">
        <f t="shared" si="156"/>
        <v>50.765000000000001</v>
      </c>
      <c r="AF326" s="2330">
        <f t="shared" si="156"/>
        <v>44.66</v>
      </c>
      <c r="AG326" s="2329">
        <f t="shared" si="156"/>
        <v>0</v>
      </c>
      <c r="AH326" s="2330">
        <f t="shared" si="156"/>
        <v>0</v>
      </c>
      <c r="AI326" s="2331">
        <f t="shared" si="150"/>
        <v>125.565</v>
      </c>
      <c r="AJ326" s="2332">
        <f t="shared" si="151"/>
        <v>111.25999999999999</v>
      </c>
      <c r="AK326" s="2333">
        <f t="shared" si="152"/>
        <v>50.765000000000001</v>
      </c>
      <c r="AL326" s="2334">
        <f t="shared" si="153"/>
        <v>44.66</v>
      </c>
      <c r="AM326" s="2290"/>
      <c r="AN326" s="11"/>
      <c r="AO326" s="11"/>
      <c r="AQ326" s="125"/>
      <c r="AR326" s="127"/>
    </row>
    <row r="327" spans="2:44" ht="15.75" thickBot="1">
      <c r="B327" s="352" t="s">
        <v>805</v>
      </c>
      <c r="C327" s="2387" t="s">
        <v>483</v>
      </c>
      <c r="D327" s="123"/>
      <c r="E327" s="159" t="s">
        <v>115</v>
      </c>
      <c r="F327" s="2446">
        <v>20</v>
      </c>
      <c r="G327" s="2447">
        <v>20</v>
      </c>
      <c r="H327" s="1008" t="s">
        <v>85</v>
      </c>
      <c r="I327" s="154">
        <v>28</v>
      </c>
      <c r="J327" s="1415">
        <v>28</v>
      </c>
      <c r="K327" s="1429" t="s">
        <v>110</v>
      </c>
      <c r="L327" s="192" t="s">
        <v>111</v>
      </c>
      <c r="M327" s="193" t="s">
        <v>112</v>
      </c>
      <c r="N327" s="110"/>
      <c r="O327" s="479" t="s">
        <v>207</v>
      </c>
      <c r="P327" s="2309">
        <f t="shared" ref="P327:U327" si="157">P328+P329+P330+P331</f>
        <v>0</v>
      </c>
      <c r="Q327" s="2225">
        <f t="shared" si="157"/>
        <v>0</v>
      </c>
      <c r="R327" s="2309">
        <f t="shared" si="157"/>
        <v>9.3149999999999997E-2</v>
      </c>
      <c r="S327" s="2225">
        <f t="shared" si="157"/>
        <v>9.3149999999999997E-2</v>
      </c>
      <c r="T327" s="2309">
        <f t="shared" si="157"/>
        <v>5.0000000000000001E-3</v>
      </c>
      <c r="U327" s="2225">
        <f t="shared" si="157"/>
        <v>5.0000000000000001E-3</v>
      </c>
      <c r="V327" s="2274">
        <f t="shared" si="135"/>
        <v>9.3149999999999997E-2</v>
      </c>
      <c r="W327" s="2214">
        <f t="shared" si="136"/>
        <v>9.3149999999999997E-2</v>
      </c>
      <c r="X327" s="2368">
        <f t="shared" si="137"/>
        <v>9.8150000000000001E-2</v>
      </c>
      <c r="Y327" s="2231">
        <f t="shared" si="138"/>
        <v>9.8150000000000001E-2</v>
      </c>
      <c r="Z327" s="2373">
        <f t="shared" si="139"/>
        <v>9.8150000000000001E-2</v>
      </c>
      <c r="AA327" s="842">
        <f t="shared" si="140"/>
        <v>9.8150000000000001E-2</v>
      </c>
      <c r="AB327" s="2327" t="s">
        <v>355</v>
      </c>
      <c r="AC327" s="2312"/>
      <c r="AD327" s="2226"/>
      <c r="AE327" s="2312">
        <f>I310</f>
        <v>36.43</v>
      </c>
      <c r="AF327" s="2226">
        <f>J310</f>
        <v>28.4</v>
      </c>
      <c r="AG327" s="2312"/>
      <c r="AH327" s="2226"/>
      <c r="AI327" s="2343">
        <f t="shared" si="150"/>
        <v>36.43</v>
      </c>
      <c r="AJ327" s="2354">
        <f t="shared" si="151"/>
        <v>28.4</v>
      </c>
      <c r="AK327" s="2312">
        <f t="shared" si="152"/>
        <v>36.43</v>
      </c>
      <c r="AL327" s="2208">
        <f t="shared" si="153"/>
        <v>28.4</v>
      </c>
      <c r="AM327" s="2290"/>
      <c r="AN327" s="11"/>
      <c r="AO327" s="11"/>
      <c r="AQ327" s="125"/>
      <c r="AR327" s="127"/>
    </row>
    <row r="328" spans="2:44">
      <c r="B328" s="2607" t="s">
        <v>912</v>
      </c>
      <c r="C328" s="326" t="s">
        <v>426</v>
      </c>
      <c r="D328" s="1964" t="s">
        <v>512</v>
      </c>
      <c r="E328" s="303" t="s">
        <v>86</v>
      </c>
      <c r="F328" s="287">
        <v>120.02</v>
      </c>
      <c r="G328" s="1453">
        <v>120.02</v>
      </c>
      <c r="H328" s="306" t="s">
        <v>87</v>
      </c>
      <c r="I328" s="287">
        <v>0.5</v>
      </c>
      <c r="J328" s="290">
        <v>0.5</v>
      </c>
      <c r="K328" s="1468" t="s">
        <v>58</v>
      </c>
      <c r="L328" s="2740">
        <v>215</v>
      </c>
      <c r="M328" s="2741">
        <v>215</v>
      </c>
      <c r="N328" s="110"/>
      <c r="O328" s="480" t="s">
        <v>199</v>
      </c>
      <c r="P328" s="2295"/>
      <c r="Q328" s="2227"/>
      <c r="R328" s="2295">
        <f>F317+L317+L322</f>
        <v>1.8150000000000003E-2</v>
      </c>
      <c r="S328" s="2227">
        <f>G317+M317+M322</f>
        <v>1.8150000000000003E-2</v>
      </c>
      <c r="T328" s="2295">
        <f>I330</f>
        <v>5.0000000000000001E-3</v>
      </c>
      <c r="U328" s="2227">
        <f>J330</f>
        <v>5.0000000000000001E-3</v>
      </c>
      <c r="V328" s="2363"/>
      <c r="W328" s="2227"/>
      <c r="X328" s="2363"/>
      <c r="Y328" s="2227"/>
      <c r="Z328" s="2374"/>
      <c r="AA328" s="843"/>
      <c r="AB328" s="2327" t="s">
        <v>174</v>
      </c>
      <c r="AC328" s="2312"/>
      <c r="AD328" s="2226"/>
      <c r="AE328" s="2312"/>
      <c r="AF328" s="2226"/>
      <c r="AG328" s="2312"/>
      <c r="AH328" s="2226"/>
      <c r="AI328" s="2343">
        <f t="shared" si="150"/>
        <v>0</v>
      </c>
      <c r="AJ328" s="2354">
        <f t="shared" si="151"/>
        <v>0</v>
      </c>
      <c r="AK328" s="2312">
        <f t="shared" si="152"/>
        <v>0</v>
      </c>
      <c r="AL328" s="2208">
        <f t="shared" si="153"/>
        <v>0</v>
      </c>
      <c r="AM328" s="2290"/>
      <c r="AN328" s="11"/>
      <c r="AO328" s="11"/>
      <c r="AQ328" s="125"/>
      <c r="AR328" s="127"/>
    </row>
    <row r="329" spans="2:44">
      <c r="B329" s="716"/>
      <c r="C329" s="1594" t="s">
        <v>418</v>
      </c>
      <c r="D329" s="429"/>
      <c r="E329" s="230" t="s">
        <v>87</v>
      </c>
      <c r="F329" s="287">
        <v>2.2999999999999998</v>
      </c>
      <c r="G329" s="236">
        <v>2.2999999999999998</v>
      </c>
      <c r="H329" s="207" t="s">
        <v>84</v>
      </c>
      <c r="I329" s="287">
        <v>2.75</v>
      </c>
      <c r="J329" s="290">
        <v>2.75</v>
      </c>
      <c r="K329" s="1801" t="s">
        <v>118</v>
      </c>
      <c r="L329" s="289">
        <v>2</v>
      </c>
      <c r="M329" s="291">
        <v>2</v>
      </c>
      <c r="N329" s="110"/>
      <c r="O329" s="481" t="s">
        <v>200</v>
      </c>
      <c r="P329" s="2295"/>
      <c r="Q329" s="2228"/>
      <c r="R329" s="2295"/>
      <c r="S329" s="2228"/>
      <c r="T329" s="2295"/>
      <c r="U329" s="2228"/>
      <c r="V329" s="2364"/>
      <c r="W329" s="2228"/>
      <c r="X329" s="2364"/>
      <c r="Y329" s="2228"/>
      <c r="Z329" s="2272"/>
      <c r="AB329" s="2335" t="s">
        <v>69</v>
      </c>
      <c r="AC329" s="2336">
        <f t="shared" ref="AC329:AH329" si="158">SUM(AC327:AC328)</f>
        <v>0</v>
      </c>
      <c r="AD329" s="2337">
        <f t="shared" si="158"/>
        <v>0</v>
      </c>
      <c r="AE329" s="2336">
        <f t="shared" si="158"/>
        <v>36.43</v>
      </c>
      <c r="AF329" s="2337">
        <f t="shared" si="158"/>
        <v>28.4</v>
      </c>
      <c r="AG329" s="2336">
        <f t="shared" si="158"/>
        <v>0</v>
      </c>
      <c r="AH329" s="2337">
        <f t="shared" si="158"/>
        <v>0</v>
      </c>
      <c r="AI329" s="2338">
        <f t="shared" si="150"/>
        <v>36.43</v>
      </c>
      <c r="AJ329" s="2339">
        <f t="shared" si="151"/>
        <v>28.4</v>
      </c>
      <c r="AK329" s="2340">
        <f t="shared" si="152"/>
        <v>36.43</v>
      </c>
      <c r="AL329" s="2341">
        <f t="shared" si="153"/>
        <v>28.4</v>
      </c>
      <c r="AM329" s="2290"/>
      <c r="AN329" s="11"/>
      <c r="AO329" s="11"/>
      <c r="AQ329" s="125"/>
      <c r="AR329" s="127"/>
    </row>
    <row r="330" spans="2:44">
      <c r="B330" s="124"/>
      <c r="C330" s="1392"/>
      <c r="D330" s="123"/>
      <c r="E330" s="230" t="s">
        <v>419</v>
      </c>
      <c r="F330" s="287">
        <v>3.91</v>
      </c>
      <c r="G330" s="1453">
        <v>2.34</v>
      </c>
      <c r="H330" s="1808" t="s">
        <v>90</v>
      </c>
      <c r="I330" s="287">
        <v>5.0000000000000001E-3</v>
      </c>
      <c r="J330" s="1024">
        <v>5.0000000000000001E-3</v>
      </c>
      <c r="K330" s="231" t="s">
        <v>48</v>
      </c>
      <c r="L330" s="1589">
        <v>3</v>
      </c>
      <c r="M330" s="1156">
        <v>3</v>
      </c>
      <c r="N330" s="110"/>
      <c r="O330" s="488" t="s">
        <v>364</v>
      </c>
      <c r="P330" s="2359"/>
      <c r="Q330" s="2229"/>
      <c r="R330" s="2359"/>
      <c r="S330" s="2229"/>
      <c r="T330" s="2359"/>
      <c r="U330" s="2229"/>
      <c r="V330" s="2366"/>
      <c r="W330" s="2229"/>
      <c r="X330" s="2366"/>
      <c r="Y330" s="2229"/>
      <c r="Z330" s="2272"/>
      <c r="AB330" s="2342" t="s">
        <v>189</v>
      </c>
      <c r="AC330" s="2312"/>
      <c r="AD330" s="2226"/>
      <c r="AE330" s="2312"/>
      <c r="AF330" s="2226"/>
      <c r="AG330" s="2312"/>
      <c r="AH330" s="2226"/>
      <c r="AI330" s="2343">
        <f t="shared" si="150"/>
        <v>0</v>
      </c>
      <c r="AJ330" s="2354">
        <f t="shared" si="151"/>
        <v>0</v>
      </c>
      <c r="AK330" s="2312">
        <f t="shared" si="152"/>
        <v>0</v>
      </c>
      <c r="AL330" s="2208">
        <f t="shared" si="153"/>
        <v>0</v>
      </c>
      <c r="AM330" s="2290"/>
      <c r="AN330" s="11"/>
      <c r="AO330" s="11"/>
      <c r="AQ330" s="122"/>
      <c r="AR330" s="127"/>
    </row>
    <row r="331" spans="2:44" ht="14.25" customHeight="1">
      <c r="B331" s="124"/>
      <c r="C331" s="1392"/>
      <c r="D331" s="123"/>
      <c r="E331" s="230" t="s">
        <v>70</v>
      </c>
      <c r="F331" s="287">
        <v>50.24</v>
      </c>
      <c r="G331" s="1453">
        <v>40</v>
      </c>
      <c r="H331" s="326" t="s">
        <v>89</v>
      </c>
      <c r="I331" s="304">
        <v>0.25</v>
      </c>
      <c r="J331" s="1156">
        <v>0.25</v>
      </c>
      <c r="K331" s="231" t="s">
        <v>86</v>
      </c>
      <c r="L331" s="289">
        <v>5</v>
      </c>
      <c r="M331" s="291">
        <v>5</v>
      </c>
      <c r="N331" s="110"/>
      <c r="O331" s="2358" t="s">
        <v>156</v>
      </c>
      <c r="P331" s="2362"/>
      <c r="Q331" s="2360"/>
      <c r="R331" s="2362">
        <f>I320</f>
        <v>7.4999999999999997E-2</v>
      </c>
      <c r="S331" s="2360">
        <f>J320</f>
        <v>7.4999999999999997E-2</v>
      </c>
      <c r="T331" s="2362"/>
      <c r="U331" s="2360"/>
      <c r="V331" s="2365"/>
      <c r="W331" s="2360"/>
      <c r="X331" s="2365"/>
      <c r="Y331" s="2360"/>
      <c r="Z331" s="2272"/>
      <c r="AB331" s="2342" t="s">
        <v>73</v>
      </c>
      <c r="AC331" s="2312"/>
      <c r="AD331" s="2226"/>
      <c r="AE331" s="2312"/>
      <c r="AF331" s="2226"/>
      <c r="AG331" s="2312"/>
      <c r="AH331" s="2226"/>
      <c r="AI331" s="2343">
        <f t="shared" si="150"/>
        <v>0</v>
      </c>
      <c r="AJ331" s="2354">
        <f t="shared" si="151"/>
        <v>0</v>
      </c>
      <c r="AK331" s="2312">
        <f t="shared" si="152"/>
        <v>0</v>
      </c>
      <c r="AL331" s="2208">
        <f t="shared" si="153"/>
        <v>0</v>
      </c>
      <c r="AM331" s="2272"/>
      <c r="AO331" s="11"/>
      <c r="AP331" s="11"/>
      <c r="AQ331" s="122"/>
      <c r="AR331" s="127"/>
    </row>
    <row r="332" spans="2:44" ht="12.75" customHeight="1">
      <c r="B332" s="124"/>
      <c r="C332" s="1392"/>
      <c r="D332" s="123"/>
      <c r="E332" s="230" t="s">
        <v>203</v>
      </c>
      <c r="F332" s="1006" t="s">
        <v>715</v>
      </c>
      <c r="G332" s="920">
        <v>22.9</v>
      </c>
      <c r="H332" s="306"/>
      <c r="I332" s="287"/>
      <c r="J332" s="1024"/>
      <c r="K332" s="124"/>
      <c r="L332" s="127"/>
      <c r="M332" s="123"/>
      <c r="N332" s="110"/>
      <c r="O332" s="295" t="s">
        <v>108</v>
      </c>
      <c r="P332" s="279"/>
      <c r="Q332" s="2361"/>
      <c r="R332" s="279">
        <f>I314</f>
        <v>10</v>
      </c>
      <c r="S332" s="2361">
        <f>J314</f>
        <v>10</v>
      </c>
      <c r="T332" s="279"/>
      <c r="U332" s="2361"/>
      <c r="V332" s="2275"/>
      <c r="W332" s="2361"/>
      <c r="X332" s="2275"/>
      <c r="Y332" s="2361"/>
      <c r="Z332" s="240"/>
      <c r="AA332" s="125"/>
      <c r="AB332" s="2342" t="s">
        <v>75</v>
      </c>
      <c r="AC332" s="2343"/>
      <c r="AD332" s="2344"/>
      <c r="AE332" s="2343"/>
      <c r="AF332" s="2344"/>
      <c r="AG332" s="2343"/>
      <c r="AH332" s="2344"/>
      <c r="AI332" s="2343">
        <f t="shared" si="150"/>
        <v>0</v>
      </c>
      <c r="AJ332" s="2354">
        <f t="shared" si="151"/>
        <v>0</v>
      </c>
      <c r="AK332" s="2312">
        <f t="shared" si="152"/>
        <v>0</v>
      </c>
      <c r="AL332" s="2208">
        <f t="shared" si="153"/>
        <v>0</v>
      </c>
      <c r="AM332" s="2272"/>
      <c r="AO332" s="11"/>
      <c r="AP332" s="11"/>
      <c r="AQ332" s="122"/>
      <c r="AR332" s="127"/>
    </row>
    <row r="333" spans="2:44" ht="13.5" customHeight="1">
      <c r="B333" s="124"/>
      <c r="C333" s="1392"/>
      <c r="D333" s="123"/>
      <c r="E333" s="230" t="s">
        <v>85</v>
      </c>
      <c r="F333" s="287">
        <v>29.23</v>
      </c>
      <c r="G333" s="920">
        <v>29.23</v>
      </c>
      <c r="H333" s="1807"/>
      <c r="I333" s="127"/>
      <c r="J333" s="123"/>
      <c r="K333" s="124"/>
      <c r="L333" s="127"/>
      <c r="M333" s="123"/>
      <c r="N333" s="110"/>
      <c r="Q333" s="2230"/>
      <c r="S333" s="2230"/>
      <c r="U333" s="2230"/>
      <c r="V333" s="2277"/>
      <c r="W333" s="2230"/>
      <c r="X333" s="2277"/>
      <c r="Y333" s="2230"/>
      <c r="Z333" s="2272"/>
      <c r="AB333" s="2342" t="s">
        <v>76</v>
      </c>
      <c r="AC333" s="2312"/>
      <c r="AD333" s="2344"/>
      <c r="AE333" s="2312"/>
      <c r="AF333" s="2344"/>
      <c r="AG333" s="2312"/>
      <c r="AH333" s="2344"/>
      <c r="AI333" s="2343">
        <f t="shared" si="150"/>
        <v>0</v>
      </c>
      <c r="AJ333" s="2354">
        <f t="shared" si="151"/>
        <v>0</v>
      </c>
      <c r="AK333" s="2312">
        <f t="shared" si="152"/>
        <v>0</v>
      </c>
      <c r="AL333" s="2208">
        <f t="shared" si="153"/>
        <v>0</v>
      </c>
      <c r="AM333" s="2272"/>
      <c r="AO333" s="11"/>
      <c r="AP333" s="11"/>
      <c r="AQ333" s="122"/>
      <c r="AR333" s="127"/>
    </row>
    <row r="334" spans="2:44" ht="12" customHeight="1">
      <c r="B334" s="124"/>
      <c r="C334" s="1392"/>
      <c r="D334" s="123"/>
      <c r="E334" s="303" t="s">
        <v>87</v>
      </c>
      <c r="F334" s="1027">
        <v>2.06</v>
      </c>
      <c r="G334" s="1028">
        <v>2.06</v>
      </c>
      <c r="H334" s="1807"/>
      <c r="I334" s="127"/>
      <c r="J334" s="123"/>
      <c r="K334" s="124"/>
      <c r="L334" s="127"/>
      <c r="M334" s="123"/>
      <c r="N334" s="110"/>
      <c r="Q334" s="2230"/>
      <c r="S334" s="2230"/>
      <c r="U334" s="2230"/>
      <c r="V334" s="2277"/>
      <c r="W334" s="2230"/>
      <c r="X334" s="2277"/>
      <c r="Y334" s="2230"/>
      <c r="Z334" s="2272"/>
      <c r="AB334" s="2342" t="s">
        <v>77</v>
      </c>
      <c r="AC334" s="2312"/>
      <c r="AD334" s="2220"/>
      <c r="AE334" s="2312">
        <f>F311</f>
        <v>5.05</v>
      </c>
      <c r="AF334" s="2220">
        <f>G311</f>
        <v>5.05</v>
      </c>
      <c r="AG334" s="2312"/>
      <c r="AH334" s="2220"/>
      <c r="AI334" s="2343">
        <f t="shared" si="150"/>
        <v>5.05</v>
      </c>
      <c r="AJ334" s="2354">
        <f t="shared" si="151"/>
        <v>5.05</v>
      </c>
      <c r="AK334" s="2312">
        <f t="shared" si="152"/>
        <v>5.05</v>
      </c>
      <c r="AL334" s="2208">
        <f t="shared" si="153"/>
        <v>5.05</v>
      </c>
      <c r="AM334" s="2272"/>
      <c r="AO334" s="11"/>
      <c r="AP334" s="11"/>
      <c r="AQ334" s="122"/>
      <c r="AR334" s="127"/>
    </row>
    <row r="335" spans="2:44" ht="15.75" thickBot="1">
      <c r="B335" s="1385"/>
      <c r="C335" s="1389"/>
      <c r="D335" s="1431"/>
      <c r="E335" s="1809" t="s">
        <v>95</v>
      </c>
      <c r="F335" s="1810">
        <v>1.3</v>
      </c>
      <c r="G335" s="1811">
        <v>1.3</v>
      </c>
      <c r="H335" s="1746"/>
      <c r="I335" s="1430"/>
      <c r="J335" s="1431"/>
      <c r="K335" s="1385"/>
      <c r="L335" s="1430"/>
      <c r="M335" s="1431"/>
      <c r="N335" s="110"/>
      <c r="Q335" s="2230"/>
      <c r="S335" s="2230"/>
      <c r="U335" s="2230"/>
      <c r="V335" s="2277"/>
      <c r="W335" s="2230"/>
      <c r="X335" s="2277"/>
      <c r="Y335" s="2230"/>
      <c r="Z335" s="2272"/>
      <c r="AB335" s="2342" t="s">
        <v>79</v>
      </c>
      <c r="AC335" s="2312"/>
      <c r="AD335" s="2221"/>
      <c r="AE335" s="2312"/>
      <c r="AF335" s="2220"/>
      <c r="AG335" s="2312"/>
      <c r="AH335" s="2220"/>
      <c r="AI335" s="2343">
        <f t="shared" si="150"/>
        <v>0</v>
      </c>
      <c r="AJ335" s="2354">
        <f t="shared" si="151"/>
        <v>0</v>
      </c>
      <c r="AK335" s="2312">
        <f t="shared" si="152"/>
        <v>0</v>
      </c>
      <c r="AL335" s="2208">
        <f t="shared" si="153"/>
        <v>0</v>
      </c>
      <c r="AM335" s="2272"/>
      <c r="AO335" s="11"/>
      <c r="AP335" s="11"/>
      <c r="AQ335" s="122"/>
      <c r="AR335" s="127"/>
    </row>
    <row r="336" spans="2:44" ht="13.5" customHeight="1">
      <c r="B336" s="110"/>
      <c r="C336" s="1580"/>
      <c r="D336" s="110"/>
      <c r="E336" s="122"/>
      <c r="F336" s="121"/>
      <c r="G336" s="166"/>
      <c r="H336" s="342"/>
      <c r="I336" s="122"/>
      <c r="J336" s="121"/>
      <c r="K336" s="259"/>
      <c r="L336" s="127"/>
      <c r="M336" s="127"/>
      <c r="N336" s="110"/>
      <c r="Q336" s="2230"/>
      <c r="S336" s="2230"/>
      <c r="U336" s="2230"/>
      <c r="V336" s="2277"/>
      <c r="W336" s="2230"/>
      <c r="X336" s="2277"/>
      <c r="Y336" s="2230"/>
      <c r="Z336" s="2272"/>
      <c r="AB336" s="2342" t="s">
        <v>80</v>
      </c>
      <c r="AC336" s="2312"/>
      <c r="AD336" s="2226"/>
      <c r="AE336" s="2312"/>
      <c r="AF336" s="2226"/>
      <c r="AG336" s="2312"/>
      <c r="AH336" s="2226"/>
      <c r="AI336" s="2343">
        <f t="shared" si="150"/>
        <v>0</v>
      </c>
      <c r="AJ336" s="2354">
        <f t="shared" si="151"/>
        <v>0</v>
      </c>
      <c r="AK336" s="2312">
        <f t="shared" si="152"/>
        <v>0</v>
      </c>
      <c r="AL336" s="2208">
        <f t="shared" si="153"/>
        <v>0</v>
      </c>
      <c r="AM336" s="2272"/>
      <c r="AO336" s="11"/>
      <c r="AP336" s="11"/>
      <c r="AQ336" s="122"/>
      <c r="AR336" s="127"/>
    </row>
    <row r="337" spans="2:44">
      <c r="B337" s="110"/>
      <c r="C337" s="1580"/>
      <c r="D337" s="110"/>
      <c r="E337" s="122"/>
      <c r="F337" s="121"/>
      <c r="G337" s="156"/>
      <c r="H337" s="320"/>
      <c r="I337" s="166"/>
      <c r="J337" s="171"/>
      <c r="K337" s="110"/>
      <c r="L337" s="110"/>
      <c r="M337" s="110"/>
      <c r="N337" s="110"/>
      <c r="Q337" s="2230"/>
      <c r="S337" s="2230"/>
      <c r="U337" s="2230"/>
      <c r="V337" s="2277"/>
      <c r="W337" s="2230"/>
      <c r="X337" s="2277"/>
      <c r="Y337" s="2230"/>
      <c r="Z337" s="2272"/>
      <c r="AB337" s="2342" t="s">
        <v>82</v>
      </c>
      <c r="AC337" s="2345"/>
      <c r="AD337" s="2346"/>
      <c r="AE337" s="2345"/>
      <c r="AF337" s="2346"/>
      <c r="AG337" s="2345"/>
      <c r="AH337" s="2346"/>
      <c r="AI337" s="2343">
        <f t="shared" si="150"/>
        <v>0</v>
      </c>
      <c r="AJ337" s="2354">
        <f t="shared" si="151"/>
        <v>0</v>
      </c>
      <c r="AK337" s="2312">
        <f t="shared" si="152"/>
        <v>0</v>
      </c>
      <c r="AL337" s="2208">
        <f t="shared" si="153"/>
        <v>0</v>
      </c>
      <c r="AM337" s="2272"/>
      <c r="AO337" s="11"/>
      <c r="AP337" s="11"/>
      <c r="AQ337" s="122"/>
      <c r="AR337" s="127"/>
    </row>
    <row r="338" spans="2:44" ht="13.5" customHeight="1">
      <c r="B338" s="110"/>
      <c r="C338" s="1580"/>
      <c r="D338" s="110"/>
      <c r="E338" s="122"/>
      <c r="F338" s="135"/>
      <c r="G338" s="170"/>
      <c r="H338" s="251"/>
      <c r="I338" s="125"/>
      <c r="J338" s="127"/>
      <c r="N338" s="110"/>
      <c r="Q338" s="2230"/>
      <c r="S338" s="2230"/>
      <c r="U338" s="2230"/>
      <c r="V338" s="2277"/>
      <c r="W338" s="2230"/>
      <c r="X338" s="2277"/>
      <c r="Y338" s="2230"/>
      <c r="Z338" s="2272"/>
      <c r="AB338" s="2352" t="s">
        <v>701</v>
      </c>
      <c r="AC338" s="2350">
        <f t="shared" ref="AC338:AH338" si="159">SUM(AC330:AC337)</f>
        <v>0</v>
      </c>
      <c r="AD338" s="2351">
        <f t="shared" si="159"/>
        <v>0</v>
      </c>
      <c r="AE338" s="2350">
        <f t="shared" si="159"/>
        <v>5.05</v>
      </c>
      <c r="AF338" s="2351">
        <f t="shared" si="159"/>
        <v>5.05</v>
      </c>
      <c r="AG338" s="2350">
        <f t="shared" si="159"/>
        <v>0</v>
      </c>
      <c r="AH338" s="2351">
        <f t="shared" si="159"/>
        <v>0</v>
      </c>
      <c r="AI338" s="2348">
        <f t="shared" si="150"/>
        <v>5.05</v>
      </c>
      <c r="AJ338" s="2349">
        <f t="shared" si="151"/>
        <v>5.05</v>
      </c>
      <c r="AK338" s="2350">
        <f t="shared" si="152"/>
        <v>5.05</v>
      </c>
      <c r="AL338" s="2351">
        <f t="shared" si="153"/>
        <v>5.05</v>
      </c>
      <c r="AM338" s="2272"/>
      <c r="AO338" s="11"/>
      <c r="AP338" s="11"/>
      <c r="AQ338" s="150"/>
      <c r="AR338" s="127"/>
    </row>
    <row r="339" spans="2:44">
      <c r="B339" s="110"/>
      <c r="C339" s="1812"/>
      <c r="D339" s="110"/>
      <c r="E339" s="127"/>
      <c r="F339" s="127"/>
      <c r="G339" s="127"/>
      <c r="H339" s="264"/>
      <c r="I339" s="242"/>
      <c r="J339" s="243"/>
      <c r="N339" s="110"/>
      <c r="Q339" s="2230"/>
      <c r="S339" s="2230"/>
      <c r="U339" s="2230"/>
      <c r="V339" s="2277"/>
      <c r="W339" s="2230"/>
      <c r="X339" s="2277"/>
      <c r="Y339" s="2230"/>
      <c r="Z339" s="2272"/>
      <c r="AC339" s="110"/>
      <c r="AD339" s="110"/>
      <c r="AE339" s="110"/>
      <c r="AF339" s="110"/>
      <c r="AG339" s="110"/>
      <c r="AH339" s="110"/>
      <c r="AI339" s="110"/>
      <c r="AJ339" s="110"/>
      <c r="AK339" s="110"/>
      <c r="AL339" s="110"/>
      <c r="AM339" s="2272"/>
      <c r="AO339" s="11"/>
      <c r="AP339" s="11"/>
      <c r="AQ339" s="127"/>
      <c r="AR339" s="127"/>
    </row>
    <row r="340" spans="2:44">
      <c r="B340" s="110"/>
      <c r="C340" s="1580"/>
      <c r="D340" s="110"/>
      <c r="E340" s="127"/>
      <c r="F340" s="127"/>
      <c r="G340" s="127"/>
      <c r="H340" s="125"/>
      <c r="I340" s="14"/>
      <c r="J340" s="174"/>
      <c r="N340" s="110"/>
      <c r="O340" s="259"/>
      <c r="Q340" s="2202"/>
      <c r="S340" s="2202"/>
      <c r="U340" s="2204"/>
      <c r="V340" s="2280"/>
      <c r="W340" s="2202"/>
      <c r="X340" s="2280"/>
      <c r="Y340" s="2202"/>
      <c r="Z340" s="667"/>
      <c r="AA340" s="173"/>
      <c r="AC340" s="2276"/>
      <c r="AD340" s="2230"/>
      <c r="AE340" s="2276"/>
      <c r="AF340" s="2207"/>
      <c r="AG340" s="2276"/>
      <c r="AH340" s="2207"/>
      <c r="AI340" s="2279"/>
      <c r="AJ340" s="2207"/>
      <c r="AK340" s="2279"/>
      <c r="AL340" s="2207"/>
      <c r="AM340" s="2272"/>
      <c r="AO340" s="11"/>
      <c r="AP340" s="11"/>
      <c r="AQ340" s="127"/>
      <c r="AR340" s="127"/>
    </row>
    <row r="341" spans="2:44">
      <c r="B341" s="110"/>
      <c r="C341" s="1580"/>
      <c r="D341" s="110"/>
      <c r="E341" s="127"/>
      <c r="F341" s="127"/>
      <c r="G341" s="127"/>
      <c r="H341" s="220"/>
      <c r="I341" s="127"/>
      <c r="J341" s="127"/>
      <c r="N341" s="110"/>
      <c r="O341" s="1003"/>
      <c r="Q341" s="2207"/>
      <c r="S341" s="2207"/>
      <c r="U341" s="2207"/>
      <c r="V341" s="2279"/>
      <c r="W341" s="2207"/>
      <c r="X341" s="436"/>
      <c r="Y341" s="649"/>
      <c r="Z341" s="2290"/>
      <c r="AA341" s="11"/>
      <c r="AC341" s="2276"/>
      <c r="AD341" s="2230"/>
      <c r="AE341" s="2276"/>
      <c r="AF341" s="2200"/>
      <c r="AG341" s="2276"/>
      <c r="AH341" s="2200"/>
      <c r="AI341" s="2283"/>
      <c r="AJ341" s="2203"/>
      <c r="AK341" s="2279"/>
      <c r="AL341" s="2207"/>
      <c r="AM341" s="2290"/>
      <c r="AN341" s="11"/>
      <c r="AO341" s="127"/>
      <c r="AP341" s="11"/>
      <c r="AQ341" s="127"/>
      <c r="AR341" s="127"/>
    </row>
    <row r="342" spans="2:44">
      <c r="B342" s="110"/>
      <c r="C342" s="1580"/>
      <c r="D342" s="110"/>
      <c r="E342" s="127"/>
      <c r="F342" s="127"/>
      <c r="G342" s="127"/>
      <c r="H342" s="259"/>
      <c r="I342" s="127"/>
      <c r="J342" s="127"/>
      <c r="N342" s="110"/>
      <c r="O342" s="11"/>
      <c r="Q342" s="2207"/>
      <c r="S342" s="2207"/>
      <c r="U342" s="649"/>
      <c r="V342" s="2280"/>
      <c r="W342" s="2202"/>
      <c r="X342" s="2280"/>
      <c r="Y342" s="2202"/>
      <c r="Z342" s="241"/>
      <c r="AA342" s="127"/>
      <c r="AC342" s="2276"/>
      <c r="AD342" s="2230"/>
      <c r="AE342" s="2276"/>
      <c r="AF342" s="2200"/>
      <c r="AG342" s="2276"/>
      <c r="AH342" s="2200"/>
      <c r="AI342" s="2283"/>
      <c r="AJ342" s="2203"/>
      <c r="AK342" s="2279"/>
      <c r="AL342" s="2207"/>
      <c r="AM342" s="2290"/>
      <c r="AN342" s="11"/>
      <c r="AP342" s="11"/>
      <c r="AQ342" s="127"/>
      <c r="AR342" s="127"/>
    </row>
    <row r="343" spans="2:44">
      <c r="B343" s="110"/>
      <c r="C343" s="1580"/>
      <c r="D343" s="110"/>
      <c r="E343" s="127"/>
      <c r="F343" s="127"/>
      <c r="G343" s="127"/>
      <c r="H343" s="127"/>
      <c r="I343" s="127"/>
      <c r="J343" s="127"/>
      <c r="N343" s="110"/>
      <c r="O343" s="11"/>
      <c r="Q343" s="2207"/>
      <c r="S343" s="2207"/>
      <c r="U343" s="2202"/>
      <c r="V343" s="2280"/>
      <c r="W343" s="2202"/>
      <c r="X343" s="2280"/>
      <c r="Y343" s="2202"/>
      <c r="Z343" s="241"/>
      <c r="AA343" s="127"/>
      <c r="AC343" s="2276"/>
      <c r="AD343" s="2230"/>
      <c r="AE343" s="2276"/>
      <c r="AF343" s="2200"/>
      <c r="AG343" s="2276"/>
      <c r="AH343" s="2200"/>
      <c r="AI343" s="2283"/>
      <c r="AJ343" s="2203"/>
      <c r="AK343" s="2279"/>
      <c r="AL343" s="2207"/>
      <c r="AM343" s="2290"/>
      <c r="AN343" s="11"/>
      <c r="AP343" s="11"/>
      <c r="AQ343" s="127"/>
      <c r="AR343" s="127"/>
    </row>
    <row r="344" spans="2:44">
      <c r="B344" s="110"/>
      <c r="C344" s="1580"/>
      <c r="D344" s="110"/>
      <c r="E344" s="110"/>
      <c r="F344" s="110"/>
      <c r="G344" s="110"/>
      <c r="H344" s="110"/>
      <c r="I344" s="110"/>
      <c r="J344" s="110"/>
      <c r="N344" s="110"/>
      <c r="O344" s="11"/>
      <c r="Q344" s="2207"/>
      <c r="S344" s="2207"/>
      <c r="U344" s="649"/>
      <c r="V344" s="436"/>
      <c r="W344" s="649"/>
      <c r="X344" s="2370"/>
      <c r="Y344" s="2110"/>
      <c r="Z344" s="241"/>
      <c r="AA344" s="127"/>
      <c r="AC344" s="2276"/>
      <c r="AD344" s="2230"/>
      <c r="AE344" s="2276"/>
      <c r="AF344" s="2200"/>
      <c r="AG344" s="2276"/>
      <c r="AH344" s="2200"/>
      <c r="AI344" s="2282"/>
      <c r="AJ344" s="2200"/>
      <c r="AK344" s="2279"/>
      <c r="AL344" s="2207"/>
      <c r="AM344" s="2290"/>
      <c r="AN344" s="11"/>
      <c r="AP344" s="11"/>
      <c r="AQ344" s="127"/>
      <c r="AR344" s="127"/>
    </row>
    <row r="345" spans="2:44">
      <c r="B345" s="110"/>
      <c r="C345" s="1580"/>
      <c r="D345" s="110"/>
      <c r="E345" s="110"/>
      <c r="F345" s="110"/>
      <c r="G345" s="110"/>
      <c r="H345" s="110"/>
      <c r="I345" s="110"/>
      <c r="J345" s="110"/>
      <c r="N345" s="110"/>
      <c r="O345" s="11"/>
      <c r="Q345" s="2207"/>
      <c r="S345" s="2207"/>
      <c r="U345" s="649"/>
      <c r="V345" s="436"/>
      <c r="W345" s="649"/>
      <c r="X345" s="2370"/>
      <c r="Y345" s="2110"/>
      <c r="Z345" s="241"/>
      <c r="AA345" s="127"/>
      <c r="AC345" s="2276"/>
      <c r="AD345" s="2230"/>
      <c r="AE345" s="2276"/>
      <c r="AF345" s="2200"/>
      <c r="AG345" s="2276"/>
      <c r="AH345" s="2259"/>
      <c r="AI345" s="2284"/>
      <c r="AJ345" s="2259"/>
      <c r="AK345" s="2279"/>
      <c r="AL345" s="2207"/>
      <c r="AM345" s="2290"/>
      <c r="AN345" s="11"/>
      <c r="AP345" s="11"/>
      <c r="AQ345" s="127"/>
      <c r="AR345" s="127"/>
    </row>
    <row r="346" spans="2:44">
      <c r="B346" s="110"/>
      <c r="C346" s="158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"/>
      <c r="Q346" s="2207"/>
      <c r="S346" s="2207"/>
      <c r="U346" s="649"/>
      <c r="V346" s="436"/>
      <c r="W346" s="649"/>
      <c r="X346" s="2370"/>
      <c r="Y346" s="2110"/>
      <c r="Z346" s="241"/>
      <c r="AA346" s="127"/>
      <c r="AC346" s="2276"/>
      <c r="AD346" s="2230"/>
      <c r="AE346" s="2276"/>
      <c r="AF346" s="2200"/>
      <c r="AG346" s="2276"/>
      <c r="AH346" s="2238"/>
      <c r="AI346" s="2285"/>
      <c r="AJ346" s="2238"/>
      <c r="AK346" s="2279"/>
      <c r="AL346" s="2207"/>
      <c r="AM346" s="2290"/>
      <c r="AN346" s="11"/>
      <c r="AP346" s="11"/>
      <c r="AQ346" s="127"/>
      <c r="AR346" s="127"/>
    </row>
    <row r="347" spans="2:44">
      <c r="B347" s="110"/>
      <c r="C347" s="158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"/>
      <c r="Q347" s="2207"/>
      <c r="S347" s="2207"/>
      <c r="U347" s="2207"/>
      <c r="V347" s="2279"/>
      <c r="W347" s="2207"/>
      <c r="X347" s="436"/>
      <c r="Y347" s="649"/>
      <c r="Z347" s="2290"/>
      <c r="AA347" s="11"/>
      <c r="AC347" s="2276"/>
      <c r="AD347" s="2230"/>
      <c r="AE347" s="2276"/>
      <c r="AF347" s="2207"/>
      <c r="AG347" s="2276"/>
      <c r="AH347" s="2207"/>
      <c r="AI347" s="2279"/>
      <c r="AJ347" s="2207"/>
      <c r="AK347" s="2279"/>
      <c r="AL347" s="2207"/>
      <c r="AM347" s="2290"/>
      <c r="AN347" s="11"/>
      <c r="AP347" s="11"/>
      <c r="AQ347" s="127"/>
      <c r="AR347" s="127"/>
    </row>
    <row r="348" spans="2:44">
      <c r="B348" s="110"/>
      <c r="C348" s="1511" t="s">
        <v>323</v>
      </c>
      <c r="D348" s="110"/>
      <c r="E348" s="110"/>
      <c r="F348" s="110"/>
      <c r="G348" s="1407"/>
      <c r="H348" s="1407"/>
      <c r="I348" s="1407"/>
      <c r="J348" s="110"/>
      <c r="K348" s="110"/>
      <c r="L348" s="1407"/>
      <c r="M348" s="110"/>
      <c r="N348" s="110"/>
      <c r="O348" s="11"/>
      <c r="Q348" s="2207"/>
      <c r="S348" s="2207"/>
      <c r="U348" s="2207"/>
      <c r="V348" s="2279"/>
      <c r="W348" s="2207"/>
      <c r="X348" s="436"/>
      <c r="Y348" s="649"/>
      <c r="Z348" s="2290"/>
      <c r="AA348" s="11"/>
      <c r="AC348" s="2276"/>
      <c r="AD348" s="2230"/>
      <c r="AE348" s="2276"/>
      <c r="AF348" s="2207"/>
      <c r="AG348" s="2276"/>
      <c r="AH348" s="2207"/>
      <c r="AI348" s="2279"/>
      <c r="AJ348" s="2207"/>
      <c r="AK348" s="2279"/>
      <c r="AL348" s="2207"/>
      <c r="AM348" s="2290"/>
      <c r="AN348" s="11"/>
      <c r="AP348" s="127"/>
      <c r="AQ348" s="127"/>
      <c r="AR348" s="127"/>
    </row>
    <row r="349" spans="2:44" ht="15.75">
      <c r="B349" s="110"/>
      <c r="C349" s="1580"/>
      <c r="D349" s="1794" t="s">
        <v>322</v>
      </c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"/>
      <c r="Q349" s="2207"/>
      <c r="S349" s="2207"/>
      <c r="U349" s="2207"/>
      <c r="V349" s="2279"/>
      <c r="W349" s="2207"/>
      <c r="X349" s="2280"/>
      <c r="Y349" s="2202"/>
      <c r="Z349" s="2290"/>
      <c r="AA349" s="11"/>
      <c r="AC349" s="2276"/>
      <c r="AD349" s="2230"/>
      <c r="AE349" s="2276"/>
      <c r="AF349" s="2200"/>
      <c r="AG349" s="2276"/>
      <c r="AH349" s="2207"/>
      <c r="AI349" s="2279"/>
      <c r="AJ349" s="2207"/>
      <c r="AK349" s="2279"/>
      <c r="AL349" s="2207"/>
      <c r="AM349" s="2290"/>
      <c r="AN349" s="11"/>
      <c r="AQ349" s="127"/>
      <c r="AR349" s="127"/>
    </row>
    <row r="350" spans="2:44" ht="15.75" thickBot="1">
      <c r="B350" s="1407" t="s">
        <v>474</v>
      </c>
      <c r="C350" s="1407"/>
      <c r="D350" s="1624"/>
      <c r="E350" s="110"/>
      <c r="F350" s="1625" t="s">
        <v>162</v>
      </c>
      <c r="G350" s="110"/>
      <c r="H350" s="110"/>
      <c r="I350" s="2561" t="s">
        <v>748</v>
      </c>
      <c r="J350" s="110"/>
      <c r="K350" s="1626"/>
      <c r="L350" s="110"/>
      <c r="M350" s="110"/>
      <c r="N350" s="110"/>
      <c r="O350" s="11"/>
      <c r="Q350" s="2207"/>
      <c r="S350" s="2207"/>
      <c r="U350" s="2207"/>
      <c r="V350" s="2279"/>
      <c r="W350" s="2207"/>
      <c r="X350" s="2280"/>
      <c r="Y350" s="2202"/>
      <c r="Z350" s="2290"/>
      <c r="AA350" s="11"/>
      <c r="AC350" s="2276"/>
      <c r="AD350" s="2230"/>
      <c r="AE350" s="2276"/>
      <c r="AF350" s="2200"/>
      <c r="AG350" s="2276"/>
      <c r="AH350" s="2200"/>
      <c r="AI350" s="2282"/>
      <c r="AJ350" s="2200"/>
      <c r="AK350" s="2279"/>
      <c r="AL350" s="2207"/>
      <c r="AM350" s="2290"/>
      <c r="AN350" s="11"/>
      <c r="AQ350" s="127"/>
      <c r="AR350" s="127"/>
    </row>
    <row r="351" spans="2:44">
      <c r="B351" s="423" t="s">
        <v>2</v>
      </c>
      <c r="C351" s="424" t="s">
        <v>3</v>
      </c>
      <c r="D351" s="425" t="s">
        <v>4</v>
      </c>
      <c r="E351" s="297" t="s">
        <v>59</v>
      </c>
      <c r="F351" s="134"/>
      <c r="G351" s="134"/>
      <c r="H351" s="134"/>
      <c r="I351" s="134"/>
      <c r="J351" s="134"/>
      <c r="K351" s="134"/>
      <c r="L351" s="134"/>
      <c r="M351" s="282"/>
      <c r="N351" s="110"/>
      <c r="O351" s="2561" t="s">
        <v>748</v>
      </c>
      <c r="S351" s="1625" t="s">
        <v>162</v>
      </c>
      <c r="AC351" s="2276"/>
      <c r="AD351" s="2230"/>
      <c r="AE351" s="2276"/>
      <c r="AF351" s="2200"/>
      <c r="AG351" s="2276"/>
      <c r="AH351" s="2200"/>
      <c r="AI351" s="2282"/>
      <c r="AJ351" s="2200"/>
      <c r="AK351" s="2279"/>
      <c r="AL351" s="2207"/>
      <c r="AM351" s="2290"/>
      <c r="AN351" s="11"/>
      <c r="AQ351" s="127"/>
      <c r="AR351" s="127"/>
    </row>
    <row r="352" spans="2:44" ht="16.5" thickBot="1">
      <c r="B352" s="426" t="s">
        <v>5</v>
      </c>
      <c r="C352" s="127"/>
      <c r="D352" s="427" t="s">
        <v>61</v>
      </c>
      <c r="E352" s="1813"/>
      <c r="F352" s="1430"/>
      <c r="G352" s="1430"/>
      <c r="H352" s="1430"/>
      <c r="I352" s="1430"/>
      <c r="J352" s="1430"/>
      <c r="K352" s="851"/>
      <c r="L352" s="1430"/>
      <c r="M352" s="1431"/>
      <c r="N352" s="735"/>
      <c r="O352" s="2303" t="s">
        <v>689</v>
      </c>
      <c r="R352" s="705" t="s">
        <v>690</v>
      </c>
      <c r="V352" t="s">
        <v>691</v>
      </c>
      <c r="AC352" s="2276"/>
      <c r="AD352" s="2230"/>
      <c r="AE352" s="2276"/>
      <c r="AF352" s="2200"/>
      <c r="AG352" s="2276"/>
      <c r="AH352" s="2200"/>
      <c r="AI352" s="2282"/>
      <c r="AJ352" s="2200"/>
      <c r="AK352" s="436"/>
      <c r="AL352" s="649"/>
      <c r="AM352" s="15"/>
      <c r="AN352" s="15"/>
      <c r="AQ352" s="127"/>
      <c r="AR352" s="127"/>
    </row>
    <row r="353" spans="2:44" ht="16.5" thickBot="1">
      <c r="B353" s="911" t="s">
        <v>385</v>
      </c>
      <c r="C353" s="912"/>
      <c r="D353" s="913"/>
      <c r="E353" s="1814" t="s">
        <v>598</v>
      </c>
      <c r="F353" s="146"/>
      <c r="G353" s="146"/>
      <c r="H353" s="146"/>
      <c r="I353" s="146"/>
      <c r="J353" s="146"/>
      <c r="K353" s="1458" t="s">
        <v>306</v>
      </c>
      <c r="L353" s="864"/>
      <c r="M353" s="865"/>
      <c r="N353" s="110"/>
      <c r="O353" s="2" t="s">
        <v>693</v>
      </c>
      <c r="Q353" s="2304"/>
      <c r="R353" s="2304"/>
      <c r="S353" s="211" t="s">
        <v>692</v>
      </c>
      <c r="T353" s="2304"/>
      <c r="U353" s="2304"/>
      <c r="V353" s="2304"/>
      <c r="Z353" s="327" t="s">
        <v>681</v>
      </c>
      <c r="AA353" s="2305"/>
      <c r="AM353" s="327" t="s">
        <v>681</v>
      </c>
      <c r="AN353" s="2264"/>
      <c r="AQ353" s="127"/>
      <c r="AR353" s="127"/>
    </row>
    <row r="354" spans="2:44" ht="15.75" thickBot="1">
      <c r="B354" s="297"/>
      <c r="C354" s="411" t="s">
        <v>183</v>
      </c>
      <c r="D354" s="282"/>
      <c r="E354" s="1815" t="s">
        <v>110</v>
      </c>
      <c r="F354" s="1451" t="s">
        <v>111</v>
      </c>
      <c r="G354" s="243" t="s">
        <v>112</v>
      </c>
      <c r="H354" s="1673" t="s">
        <v>110</v>
      </c>
      <c r="I354" s="1674" t="s">
        <v>111</v>
      </c>
      <c r="J354" s="1816" t="s">
        <v>112</v>
      </c>
      <c r="K354" s="1459" t="s">
        <v>343</v>
      </c>
      <c r="L354" s="1460"/>
      <c r="M354" s="1461"/>
      <c r="N354" s="110"/>
      <c r="O354" s="327" t="s">
        <v>705</v>
      </c>
      <c r="P354" s="2265" t="s">
        <v>682</v>
      </c>
      <c r="Q354" s="2266"/>
      <c r="R354" s="2265" t="s">
        <v>683</v>
      </c>
      <c r="S354" s="2266"/>
      <c r="T354" s="2265" t="s">
        <v>688</v>
      </c>
      <c r="U354" s="2266"/>
      <c r="V354" s="2265" t="s">
        <v>685</v>
      </c>
      <c r="W354" s="2266"/>
      <c r="X354" s="2265" t="s">
        <v>686</v>
      </c>
      <c r="Y354" s="2266"/>
      <c r="Z354" s="2267" t="s">
        <v>586</v>
      </c>
      <c r="AA354" s="76"/>
      <c r="AB354" s="2356" t="s">
        <v>110</v>
      </c>
      <c r="AC354" s="2355" t="s">
        <v>682</v>
      </c>
      <c r="AD354" s="2266"/>
      <c r="AE354" s="2265" t="s">
        <v>683</v>
      </c>
      <c r="AF354" s="2266"/>
      <c r="AG354" s="2265" t="s">
        <v>684</v>
      </c>
      <c r="AH354" s="2266"/>
      <c r="AI354" s="2265" t="s">
        <v>685</v>
      </c>
      <c r="AJ354" s="2266"/>
      <c r="AK354" s="2265" t="s">
        <v>686</v>
      </c>
      <c r="AL354" s="2266"/>
      <c r="AM354" s="2267" t="s">
        <v>586</v>
      </c>
      <c r="AN354" s="61"/>
      <c r="AQ354" s="127"/>
      <c r="AR354" s="127"/>
    </row>
    <row r="355" spans="2:44" ht="15.75" thickBot="1">
      <c r="B355" s="789" t="s">
        <v>753</v>
      </c>
      <c r="C355" s="326" t="s">
        <v>754</v>
      </c>
      <c r="D355" s="206">
        <v>60</v>
      </c>
      <c r="E355" s="1691" t="s">
        <v>65</v>
      </c>
      <c r="F355" s="1648">
        <v>123.4</v>
      </c>
      <c r="G355" s="1649">
        <v>100</v>
      </c>
      <c r="H355" s="306" t="s">
        <v>99</v>
      </c>
      <c r="I355" s="287">
        <v>3.48</v>
      </c>
      <c r="J355" s="290">
        <v>3.48</v>
      </c>
      <c r="K355" s="452" t="s">
        <v>110</v>
      </c>
      <c r="L355" s="192" t="s">
        <v>111</v>
      </c>
      <c r="M355" s="193" t="s">
        <v>112</v>
      </c>
      <c r="N355" s="110"/>
      <c r="O355" s="2299" t="s">
        <v>469</v>
      </c>
      <c r="P355" s="2300" t="s">
        <v>111</v>
      </c>
      <c r="Q355" s="2301" t="s">
        <v>112</v>
      </c>
      <c r="R355" s="2300" t="s">
        <v>111</v>
      </c>
      <c r="S355" s="2301" t="s">
        <v>112</v>
      </c>
      <c r="T355" s="2300" t="s">
        <v>111</v>
      </c>
      <c r="U355" s="2301" t="s">
        <v>112</v>
      </c>
      <c r="V355" s="2300" t="s">
        <v>111</v>
      </c>
      <c r="W355" s="2302" t="s">
        <v>112</v>
      </c>
      <c r="X355" s="2300" t="s">
        <v>111</v>
      </c>
      <c r="Y355" s="2301" t="s">
        <v>112</v>
      </c>
      <c r="Z355" s="2306" t="s">
        <v>111</v>
      </c>
      <c r="AA355" s="2307" t="s">
        <v>112</v>
      </c>
      <c r="AB355" s="91" t="s">
        <v>57</v>
      </c>
      <c r="AC355" s="2263" t="s">
        <v>111</v>
      </c>
      <c r="AD355" s="2268" t="s">
        <v>112</v>
      </c>
      <c r="AE355" s="2263" t="s">
        <v>111</v>
      </c>
      <c r="AF355" s="2268" t="s">
        <v>112</v>
      </c>
      <c r="AG355" s="2263" t="s">
        <v>111</v>
      </c>
      <c r="AH355" s="2268" t="s">
        <v>112</v>
      </c>
      <c r="AI355" s="2263" t="s">
        <v>111</v>
      </c>
      <c r="AJ355" s="2268" t="s">
        <v>112</v>
      </c>
      <c r="AK355" s="2263" t="s">
        <v>111</v>
      </c>
      <c r="AL355" s="2268" t="s">
        <v>112</v>
      </c>
      <c r="AM355" s="2269" t="s">
        <v>111</v>
      </c>
      <c r="AN355" s="2270" t="s">
        <v>112</v>
      </c>
      <c r="AQ355" s="127"/>
      <c r="AR355" s="127"/>
    </row>
    <row r="356" spans="2:44">
      <c r="B356" s="1652"/>
      <c r="C356" s="207" t="s">
        <v>755</v>
      </c>
      <c r="D356" s="123"/>
      <c r="E356" s="235" t="s">
        <v>95</v>
      </c>
      <c r="F356" s="1023">
        <v>5.7</v>
      </c>
      <c r="G356" s="1453">
        <v>5.7</v>
      </c>
      <c r="H356" s="306" t="s">
        <v>84</v>
      </c>
      <c r="I356" s="287">
        <v>1.04</v>
      </c>
      <c r="J356" s="236">
        <v>1.04</v>
      </c>
      <c r="K356" s="155" t="s">
        <v>66</v>
      </c>
      <c r="L356" s="154">
        <v>50</v>
      </c>
      <c r="M356" s="1415">
        <v>50</v>
      </c>
      <c r="N356" s="110"/>
      <c r="O356" s="829" t="s">
        <v>153</v>
      </c>
      <c r="P356" s="2294">
        <f>D364</f>
        <v>30</v>
      </c>
      <c r="Q356" s="2213">
        <f>D364</f>
        <v>30</v>
      </c>
      <c r="R356" s="2294">
        <f>D376</f>
        <v>50</v>
      </c>
      <c r="S356" s="2213">
        <f>D376</f>
        <v>50</v>
      </c>
      <c r="T356" s="2294">
        <f>D386</f>
        <v>30</v>
      </c>
      <c r="U356" s="2213">
        <f>D386</f>
        <v>30</v>
      </c>
      <c r="V356" s="2274">
        <f t="shared" ref="V356:V386" si="160">P356+R356</f>
        <v>80</v>
      </c>
      <c r="W356" s="2214">
        <f t="shared" ref="W356:W386" si="161">Q356+S356</f>
        <v>80</v>
      </c>
      <c r="X356" s="2273">
        <f t="shared" ref="X356:X386" si="162">R356+T356</f>
        <v>80</v>
      </c>
      <c r="Y356" s="2209">
        <f t="shared" ref="Y356:Y386" si="163">S356+U356</f>
        <v>80</v>
      </c>
      <c r="Z356" s="2372">
        <f t="shared" ref="Z356:Z386" si="164">P356+R356+T356</f>
        <v>110</v>
      </c>
      <c r="AA356" s="844">
        <f t="shared" ref="AA356:AA386" si="165">Q356+S356+U356</f>
        <v>110</v>
      </c>
      <c r="AB356" s="221" t="s">
        <v>148</v>
      </c>
      <c r="AC356" s="2273"/>
      <c r="AD356" s="2244"/>
      <c r="AE356" s="2273"/>
      <c r="AF356" s="2255"/>
      <c r="AG356" s="2273"/>
      <c r="AH356" s="2242"/>
      <c r="AI356" s="2274">
        <f t="shared" ref="AI356:AI370" si="166">AC356+AE356</f>
        <v>0</v>
      </c>
      <c r="AJ356" s="2214">
        <f t="shared" ref="AJ356:AJ370" si="167">AD356+AF356</f>
        <v>0</v>
      </c>
      <c r="AK356" s="2271">
        <f t="shared" ref="AK356:AK370" si="168">AE356+AG356</f>
        <v>0</v>
      </c>
      <c r="AL356" s="2243">
        <f t="shared" ref="AL356:AL370" si="169">AF356+AH356</f>
        <v>0</v>
      </c>
      <c r="AM356" s="2286">
        <f t="shared" ref="AM356:AM371" si="170">AC356+AE356+AG356</f>
        <v>0</v>
      </c>
      <c r="AN356" s="841">
        <f t="shared" ref="AN356:AN371" si="171">AD356+AF356+AH356</f>
        <v>0</v>
      </c>
      <c r="AQ356" s="127"/>
      <c r="AR356" s="127"/>
    </row>
    <row r="357" spans="2:44">
      <c r="B357" s="789" t="s">
        <v>813</v>
      </c>
      <c r="C357" s="326" t="s">
        <v>306</v>
      </c>
      <c r="D357" s="206">
        <v>180</v>
      </c>
      <c r="E357" s="235" t="s">
        <v>84</v>
      </c>
      <c r="F357" s="1023">
        <v>6</v>
      </c>
      <c r="G357" s="1453">
        <v>6</v>
      </c>
      <c r="H357" s="306" t="s">
        <v>86</v>
      </c>
      <c r="I357" s="317">
        <v>10.35</v>
      </c>
      <c r="J357" s="1729">
        <v>10.35</v>
      </c>
      <c r="K357" s="230" t="s">
        <v>70</v>
      </c>
      <c r="L357" s="287">
        <v>25</v>
      </c>
      <c r="M357" s="291">
        <v>20</v>
      </c>
      <c r="N357" s="1611"/>
      <c r="O357" s="829" t="s">
        <v>152</v>
      </c>
      <c r="P357" s="2295">
        <f>D363</f>
        <v>40</v>
      </c>
      <c r="Q357" s="2215">
        <f>D363</f>
        <v>40</v>
      </c>
      <c r="R357" s="2295">
        <f>D375</f>
        <v>60</v>
      </c>
      <c r="S357" s="2215">
        <f>D375</f>
        <v>60</v>
      </c>
      <c r="T357" s="2295">
        <f>F385</f>
        <v>6</v>
      </c>
      <c r="U357" s="2215">
        <f>G385</f>
        <v>6</v>
      </c>
      <c r="V357" s="2274">
        <f t="shared" si="160"/>
        <v>100</v>
      </c>
      <c r="W357" s="2214">
        <f t="shared" si="161"/>
        <v>100</v>
      </c>
      <c r="X357" s="2273">
        <f t="shared" si="162"/>
        <v>66</v>
      </c>
      <c r="Y357" s="2209">
        <f t="shared" si="163"/>
        <v>66</v>
      </c>
      <c r="Z357" s="2372">
        <f t="shared" si="164"/>
        <v>106</v>
      </c>
      <c r="AA357" s="844">
        <f t="shared" si="165"/>
        <v>106</v>
      </c>
      <c r="AB357" s="221" t="s">
        <v>60</v>
      </c>
      <c r="AC357" s="2273"/>
      <c r="AD357" s="2245"/>
      <c r="AE357" s="2273"/>
      <c r="AF357" s="2241"/>
      <c r="AG357" s="2273"/>
      <c r="AH357" s="2242"/>
      <c r="AI357" s="2274">
        <f t="shared" si="166"/>
        <v>0</v>
      </c>
      <c r="AJ357" s="2214">
        <f t="shared" si="167"/>
        <v>0</v>
      </c>
      <c r="AK357" s="2271">
        <f t="shared" si="168"/>
        <v>0</v>
      </c>
      <c r="AL357" s="2243">
        <f t="shared" si="169"/>
        <v>0</v>
      </c>
      <c r="AM357" s="2286">
        <f t="shared" si="170"/>
        <v>0</v>
      </c>
      <c r="AN357" s="841">
        <f t="shared" si="171"/>
        <v>0</v>
      </c>
      <c r="AQ357" s="127"/>
      <c r="AR357" s="127"/>
    </row>
    <row r="358" spans="2:44">
      <c r="B358" s="1410"/>
      <c r="C358" s="1031" t="s">
        <v>218</v>
      </c>
      <c r="D358" s="123"/>
      <c r="E358" s="235" t="s">
        <v>85</v>
      </c>
      <c r="F358" s="287">
        <v>49.8</v>
      </c>
      <c r="G358" s="920">
        <v>49.8</v>
      </c>
      <c r="H358" s="1703" t="s">
        <v>199</v>
      </c>
      <c r="I358" s="287">
        <v>2.9999999999999997E-4</v>
      </c>
      <c r="J358" s="236">
        <v>2.9999999999999997E-4</v>
      </c>
      <c r="K358" s="230" t="s">
        <v>198</v>
      </c>
      <c r="L358" s="287">
        <v>23.72</v>
      </c>
      <c r="M358" s="291">
        <v>20</v>
      </c>
      <c r="N358" s="110"/>
      <c r="O358" s="94" t="s">
        <v>84</v>
      </c>
      <c r="P358" s="2295">
        <f>F357+I356</f>
        <v>7.04</v>
      </c>
      <c r="Q358" s="2236">
        <f>G357+J356</f>
        <v>7.04</v>
      </c>
      <c r="R358" s="2295">
        <f>L372</f>
        <v>5.78</v>
      </c>
      <c r="S358" s="2217">
        <f>M372</f>
        <v>5.78</v>
      </c>
      <c r="T358" s="2295">
        <f>I385</f>
        <v>0.69</v>
      </c>
      <c r="U358" s="2217">
        <f>J385</f>
        <v>0.69</v>
      </c>
      <c r="V358" s="2274">
        <f t="shared" si="160"/>
        <v>12.82</v>
      </c>
      <c r="W358" s="2214">
        <f t="shared" si="161"/>
        <v>12.82</v>
      </c>
      <c r="X358" s="2273">
        <f t="shared" si="162"/>
        <v>6.4700000000000006</v>
      </c>
      <c r="Y358" s="2209">
        <f t="shared" si="163"/>
        <v>6.4700000000000006</v>
      </c>
      <c r="Z358" s="2372">
        <f t="shared" si="164"/>
        <v>13.51</v>
      </c>
      <c r="AA358" s="844">
        <f t="shared" si="165"/>
        <v>13.51</v>
      </c>
      <c r="AB358" s="157" t="s">
        <v>760</v>
      </c>
      <c r="AC358" s="2273">
        <f>F367</f>
        <v>60</v>
      </c>
      <c r="AD358" s="2246">
        <f>G367</f>
        <v>60</v>
      </c>
      <c r="AE358" s="2273"/>
      <c r="AF358" s="2255"/>
      <c r="AG358" s="2273"/>
      <c r="AH358" s="2242"/>
      <c r="AI358" s="2274">
        <f t="shared" si="166"/>
        <v>60</v>
      </c>
      <c r="AJ358" s="2214">
        <f t="shared" si="167"/>
        <v>60</v>
      </c>
      <c r="AK358" s="2271">
        <f t="shared" si="168"/>
        <v>0</v>
      </c>
      <c r="AL358" s="2243">
        <f t="shared" si="169"/>
        <v>0</v>
      </c>
      <c r="AM358" s="2286">
        <f t="shared" si="170"/>
        <v>60</v>
      </c>
      <c r="AN358" s="841">
        <f t="shared" si="171"/>
        <v>60</v>
      </c>
      <c r="AQ358" s="127"/>
      <c r="AR358" s="127"/>
    </row>
    <row r="359" spans="2:44">
      <c r="B359" s="1986" t="s">
        <v>520</v>
      </c>
      <c r="C359" s="1027" t="s">
        <v>596</v>
      </c>
      <c r="D359" s="1405" t="s">
        <v>485</v>
      </c>
      <c r="E359" s="235" t="s">
        <v>198</v>
      </c>
      <c r="F359" s="287">
        <v>16.91</v>
      </c>
      <c r="G359" s="920">
        <v>14.25</v>
      </c>
      <c r="H359" s="306" t="s">
        <v>89</v>
      </c>
      <c r="I359" s="304">
        <v>0.15</v>
      </c>
      <c r="J359" s="818">
        <v>0.15</v>
      </c>
      <c r="K359" s="303" t="s">
        <v>104</v>
      </c>
      <c r="L359" s="1004">
        <v>3.09</v>
      </c>
      <c r="M359" s="1448">
        <v>3.09</v>
      </c>
      <c r="N359" s="110"/>
      <c r="O359" s="95" t="s">
        <v>154</v>
      </c>
      <c r="P359" s="2296">
        <f t="shared" ref="P359:U359" si="172">AC397</f>
        <v>0</v>
      </c>
      <c r="Q359" s="2218">
        <f t="shared" si="172"/>
        <v>0</v>
      </c>
      <c r="R359" s="2296">
        <f t="shared" si="172"/>
        <v>20</v>
      </c>
      <c r="S359" s="2218">
        <f t="shared" si="172"/>
        <v>20</v>
      </c>
      <c r="T359" s="2296">
        <f t="shared" si="172"/>
        <v>0</v>
      </c>
      <c r="U359" s="2218">
        <f t="shared" si="172"/>
        <v>0</v>
      </c>
      <c r="V359" s="2274">
        <f t="shared" si="160"/>
        <v>20</v>
      </c>
      <c r="W359" s="2214">
        <f t="shared" si="161"/>
        <v>20</v>
      </c>
      <c r="X359" s="2273">
        <f t="shared" si="162"/>
        <v>20</v>
      </c>
      <c r="Y359" s="2209">
        <f t="shared" si="163"/>
        <v>20</v>
      </c>
      <c r="Z359" s="2372">
        <f t="shared" si="164"/>
        <v>20</v>
      </c>
      <c r="AA359" s="844">
        <f t="shared" si="165"/>
        <v>20</v>
      </c>
      <c r="AB359" s="157" t="s">
        <v>64</v>
      </c>
      <c r="AC359" s="2273"/>
      <c r="AD359" s="2247"/>
      <c r="AE359" s="2273"/>
      <c r="AF359" s="2241"/>
      <c r="AG359" s="2273"/>
      <c r="AH359" s="2242"/>
      <c r="AI359" s="2274">
        <f t="shared" si="166"/>
        <v>0</v>
      </c>
      <c r="AJ359" s="2214">
        <f t="shared" si="167"/>
        <v>0</v>
      </c>
      <c r="AK359" s="2271">
        <f t="shared" si="168"/>
        <v>0</v>
      </c>
      <c r="AL359" s="2243">
        <f t="shared" si="169"/>
        <v>0</v>
      </c>
      <c r="AM359" s="2286">
        <f t="shared" si="170"/>
        <v>0</v>
      </c>
      <c r="AN359" s="841">
        <f t="shared" si="171"/>
        <v>0</v>
      </c>
      <c r="AQ359" s="127"/>
      <c r="AR359" s="127"/>
    </row>
    <row r="360" spans="2:44">
      <c r="B360" s="352" t="s">
        <v>814</v>
      </c>
      <c r="C360" s="1029" t="s">
        <v>597</v>
      </c>
      <c r="D360" s="429"/>
      <c r="E360" s="235" t="s">
        <v>87</v>
      </c>
      <c r="F360" s="1006">
        <v>1.9</v>
      </c>
      <c r="G360" s="236">
        <v>1.9</v>
      </c>
      <c r="H360" s="306" t="s">
        <v>198</v>
      </c>
      <c r="I360" s="287">
        <v>3.57</v>
      </c>
      <c r="J360" s="920">
        <v>3</v>
      </c>
      <c r="K360" s="303" t="s">
        <v>87</v>
      </c>
      <c r="L360" s="304">
        <v>6.4</v>
      </c>
      <c r="M360" s="311">
        <v>6.4</v>
      </c>
      <c r="N360" s="110"/>
      <c r="O360" s="829" t="s">
        <v>115</v>
      </c>
      <c r="P360" s="2295">
        <f>L356</f>
        <v>50</v>
      </c>
      <c r="Q360" s="2213">
        <f>M356</f>
        <v>50</v>
      </c>
      <c r="R360" s="2295"/>
      <c r="S360" s="2213"/>
      <c r="T360" s="2295"/>
      <c r="U360" s="2213"/>
      <c r="V360" s="2274">
        <f t="shared" si="160"/>
        <v>50</v>
      </c>
      <c r="W360" s="2214">
        <f t="shared" si="161"/>
        <v>50</v>
      </c>
      <c r="X360" s="2273">
        <f t="shared" si="162"/>
        <v>0</v>
      </c>
      <c r="Y360" s="2209">
        <f t="shared" si="163"/>
        <v>0</v>
      </c>
      <c r="Z360" s="2372">
        <f t="shared" si="164"/>
        <v>50</v>
      </c>
      <c r="AA360" s="844">
        <f t="shared" si="165"/>
        <v>50</v>
      </c>
      <c r="AB360" s="158" t="s">
        <v>104</v>
      </c>
      <c r="AC360" s="2273">
        <f>L359</f>
        <v>3.09</v>
      </c>
      <c r="AD360" s="2246">
        <f>M359</f>
        <v>3.09</v>
      </c>
      <c r="AE360" s="2273"/>
      <c r="AF360" s="2241"/>
      <c r="AG360" s="2273"/>
      <c r="AH360" s="2242"/>
      <c r="AI360" s="2274">
        <f t="shared" si="166"/>
        <v>3.09</v>
      </c>
      <c r="AJ360" s="2214">
        <f t="shared" si="167"/>
        <v>3.09</v>
      </c>
      <c r="AK360" s="2271">
        <f t="shared" si="168"/>
        <v>0</v>
      </c>
      <c r="AL360" s="2243">
        <f t="shared" si="169"/>
        <v>0</v>
      </c>
      <c r="AM360" s="2286">
        <f t="shared" si="170"/>
        <v>3.09</v>
      </c>
      <c r="AN360" s="841">
        <f t="shared" si="171"/>
        <v>3.09</v>
      </c>
      <c r="AQ360" s="127"/>
      <c r="AR360" s="127"/>
    </row>
    <row r="361" spans="2:44" ht="15.75" thickBot="1">
      <c r="B361" s="847" t="s">
        <v>456</v>
      </c>
      <c r="C361" s="1031" t="s">
        <v>208</v>
      </c>
      <c r="D361" s="1817">
        <v>200</v>
      </c>
      <c r="E361" s="235" t="s">
        <v>203</v>
      </c>
      <c r="F361" s="287" t="s">
        <v>484</v>
      </c>
      <c r="G361" s="920">
        <v>8.36</v>
      </c>
      <c r="H361" s="306" t="s">
        <v>87</v>
      </c>
      <c r="I361" s="287">
        <v>0.3</v>
      </c>
      <c r="J361" s="920">
        <v>0.3</v>
      </c>
      <c r="K361" s="1454" t="s">
        <v>95</v>
      </c>
      <c r="L361" s="1023">
        <v>0.45</v>
      </c>
      <c r="M361" s="1024">
        <v>0.45</v>
      </c>
      <c r="N361" s="110"/>
      <c r="O361" s="553" t="s">
        <v>43</v>
      </c>
      <c r="P361" s="2295"/>
      <c r="Q361" s="2217"/>
      <c r="R361" s="2295">
        <f>I373</f>
        <v>95.76</v>
      </c>
      <c r="S361" s="2213">
        <f>J373</f>
        <v>71.819999999999993</v>
      </c>
      <c r="T361" s="2295">
        <f>F388</f>
        <v>106.1</v>
      </c>
      <c r="U361" s="2213">
        <f>G388</f>
        <v>79.75</v>
      </c>
      <c r="V361" s="2274">
        <f t="shared" si="160"/>
        <v>95.76</v>
      </c>
      <c r="W361" s="2214">
        <f t="shared" si="161"/>
        <v>71.819999999999993</v>
      </c>
      <c r="X361" s="2273">
        <f t="shared" si="162"/>
        <v>201.86</v>
      </c>
      <c r="Y361" s="2209">
        <f t="shared" si="163"/>
        <v>151.57</v>
      </c>
      <c r="Z361" s="2372">
        <f t="shared" si="164"/>
        <v>201.86</v>
      </c>
      <c r="AA361" s="844">
        <f t="shared" si="165"/>
        <v>151.57</v>
      </c>
      <c r="AB361" s="157" t="s">
        <v>150</v>
      </c>
      <c r="AC361" s="2273"/>
      <c r="AD361" s="2246"/>
      <c r="AE361" s="2273"/>
      <c r="AF361" s="2241"/>
      <c r="AG361" s="2273"/>
      <c r="AH361" s="2242"/>
      <c r="AI361" s="2274">
        <f t="shared" si="166"/>
        <v>0</v>
      </c>
      <c r="AJ361" s="2214">
        <f t="shared" si="167"/>
        <v>0</v>
      </c>
      <c r="AK361" s="2271">
        <f t="shared" si="168"/>
        <v>0</v>
      </c>
      <c r="AL361" s="2243">
        <f t="shared" si="169"/>
        <v>0</v>
      </c>
      <c r="AM361" s="2286">
        <f t="shared" si="170"/>
        <v>0</v>
      </c>
      <c r="AN361" s="841">
        <f t="shared" si="171"/>
        <v>0</v>
      </c>
      <c r="AQ361" s="127"/>
      <c r="AR361" s="127"/>
    </row>
    <row r="362" spans="2:44" ht="15.75" thickBot="1">
      <c r="B362" s="1981" t="s">
        <v>762</v>
      </c>
      <c r="C362" s="207" t="s">
        <v>299</v>
      </c>
      <c r="D362" s="429"/>
      <c r="E362" s="1030" t="s">
        <v>52</v>
      </c>
      <c r="F362" s="304">
        <v>0.56999999999999995</v>
      </c>
      <c r="G362" s="818">
        <v>0.56999999999999995</v>
      </c>
      <c r="H362" s="1035" t="s">
        <v>383</v>
      </c>
      <c r="I362" s="146"/>
      <c r="J362" s="168"/>
      <c r="K362" s="230" t="s">
        <v>89</v>
      </c>
      <c r="L362" s="287">
        <v>0.5</v>
      </c>
      <c r="M362" s="291">
        <v>0.5</v>
      </c>
      <c r="N362" s="110"/>
      <c r="O362" s="98" t="s">
        <v>72</v>
      </c>
      <c r="P362" s="2295">
        <f t="shared" ref="P362:U362" si="173">AC371</f>
        <v>132.29000000000002</v>
      </c>
      <c r="Q362" s="2219">
        <f t="shared" si="173"/>
        <v>120.34</v>
      </c>
      <c r="R362" s="2295">
        <f t="shared" si="173"/>
        <v>111.34</v>
      </c>
      <c r="S362" s="2219">
        <f t="shared" si="173"/>
        <v>84.4</v>
      </c>
      <c r="T362" s="2295">
        <f t="shared" si="173"/>
        <v>2.38</v>
      </c>
      <c r="U362" s="2219">
        <f t="shared" si="173"/>
        <v>1.9930000000000001</v>
      </c>
      <c r="V362" s="2274">
        <f t="shared" si="160"/>
        <v>243.63000000000002</v>
      </c>
      <c r="W362" s="2214">
        <f t="shared" si="161"/>
        <v>204.74</v>
      </c>
      <c r="X362" s="2273">
        <f t="shared" si="162"/>
        <v>113.72</v>
      </c>
      <c r="Y362" s="2209">
        <f t="shared" si="163"/>
        <v>86.393000000000001</v>
      </c>
      <c r="Z362" s="2372">
        <f t="shared" si="164"/>
        <v>246.01000000000002</v>
      </c>
      <c r="AA362" s="844">
        <f t="shared" si="165"/>
        <v>206.733</v>
      </c>
      <c r="AB362" s="157" t="s">
        <v>144</v>
      </c>
      <c r="AC362" s="2273"/>
      <c r="AD362" s="2246"/>
      <c r="AE362" s="2273">
        <f>I379</f>
        <v>66</v>
      </c>
      <c r="AF362" s="2255">
        <f>J379</f>
        <v>47.4</v>
      </c>
      <c r="AG362" s="2273"/>
      <c r="AH362" s="2242"/>
      <c r="AI362" s="2274">
        <f t="shared" si="166"/>
        <v>66</v>
      </c>
      <c r="AJ362" s="2214">
        <f t="shared" si="167"/>
        <v>47.4</v>
      </c>
      <c r="AK362" s="2271">
        <f t="shared" si="168"/>
        <v>66</v>
      </c>
      <c r="AL362" s="2243">
        <f t="shared" si="169"/>
        <v>47.4</v>
      </c>
      <c r="AM362" s="2286">
        <f t="shared" si="170"/>
        <v>66</v>
      </c>
      <c r="AN362" s="841">
        <f t="shared" si="171"/>
        <v>47.4</v>
      </c>
      <c r="AQ362" s="127"/>
      <c r="AR362" s="127"/>
    </row>
    <row r="363" spans="2:44" ht="15.75" thickBot="1">
      <c r="B363" s="1391" t="s">
        <v>9</v>
      </c>
      <c r="C363" s="207" t="s">
        <v>10</v>
      </c>
      <c r="D363" s="939">
        <v>40</v>
      </c>
      <c r="E363" s="1030" t="s">
        <v>108</v>
      </c>
      <c r="F363" s="304">
        <v>4</v>
      </c>
      <c r="G363" s="818">
        <v>4</v>
      </c>
      <c r="H363" s="1442" t="s">
        <v>110</v>
      </c>
      <c r="I363" s="192" t="s">
        <v>111</v>
      </c>
      <c r="J363" s="1658" t="s">
        <v>112</v>
      </c>
      <c r="K363" s="124"/>
      <c r="L363" s="127"/>
      <c r="M363" s="79"/>
      <c r="N363" s="110"/>
      <c r="O363" s="829" t="s">
        <v>74</v>
      </c>
      <c r="P363" s="2297">
        <f>AC377</f>
        <v>0</v>
      </c>
      <c r="Q363" s="2217"/>
      <c r="R363" s="2388">
        <f>AE377</f>
        <v>119.175</v>
      </c>
      <c r="S363" s="2213">
        <f>AF377</f>
        <v>105</v>
      </c>
      <c r="T363" s="2297">
        <f>AG377</f>
        <v>0</v>
      </c>
      <c r="U363" s="2213"/>
      <c r="V363" s="2274">
        <f t="shared" si="160"/>
        <v>119.175</v>
      </c>
      <c r="W363" s="2214">
        <f t="shared" si="161"/>
        <v>105</v>
      </c>
      <c r="X363" s="2273">
        <f t="shared" si="162"/>
        <v>119.175</v>
      </c>
      <c r="Y363" s="2209">
        <f t="shared" si="163"/>
        <v>105</v>
      </c>
      <c r="Z363" s="2372">
        <f t="shared" si="164"/>
        <v>119.175</v>
      </c>
      <c r="AA363" s="844">
        <f t="shared" si="165"/>
        <v>105</v>
      </c>
      <c r="AB363" s="157" t="s">
        <v>147</v>
      </c>
      <c r="AC363" s="2273"/>
      <c r="AD363" s="2248"/>
      <c r="AE363" s="2273"/>
      <c r="AF363" s="2241"/>
      <c r="AG363" s="2273"/>
      <c r="AH363" s="2242"/>
      <c r="AI363" s="2274">
        <f t="shared" si="166"/>
        <v>0</v>
      </c>
      <c r="AJ363" s="2214">
        <f t="shared" si="167"/>
        <v>0</v>
      </c>
      <c r="AK363" s="2271">
        <f t="shared" si="168"/>
        <v>0</v>
      </c>
      <c r="AL363" s="2243">
        <f t="shared" si="169"/>
        <v>0</v>
      </c>
      <c r="AM363" s="2286">
        <f t="shared" si="170"/>
        <v>0</v>
      </c>
      <c r="AN363" s="841">
        <f t="shared" si="171"/>
        <v>0</v>
      </c>
      <c r="AQ363" s="127"/>
      <c r="AR363" s="127"/>
    </row>
    <row r="364" spans="2:44">
      <c r="B364" s="234" t="s">
        <v>9</v>
      </c>
      <c r="C364" s="306" t="s">
        <v>643</v>
      </c>
      <c r="D364" s="294">
        <v>30</v>
      </c>
      <c r="E364" s="2632" t="s">
        <v>754</v>
      </c>
      <c r="F364" s="134"/>
      <c r="G364" s="282"/>
      <c r="H364" s="155" t="s">
        <v>92</v>
      </c>
      <c r="I364" s="154">
        <v>15</v>
      </c>
      <c r="J364" s="1452">
        <v>15</v>
      </c>
      <c r="K364" s="124"/>
      <c r="L364" s="127"/>
      <c r="M364" s="79"/>
      <c r="N364" s="110"/>
      <c r="O364" s="830" t="s">
        <v>114</v>
      </c>
      <c r="P364" s="2295">
        <f>I364</f>
        <v>15</v>
      </c>
      <c r="Q364" s="2220">
        <f>J364</f>
        <v>15</v>
      </c>
      <c r="R364" s="2295"/>
      <c r="S364" s="2220"/>
      <c r="T364" s="2295">
        <f>L384</f>
        <v>20</v>
      </c>
      <c r="U364" s="2220">
        <f>M384</f>
        <v>20</v>
      </c>
      <c r="V364" s="2274">
        <f t="shared" si="160"/>
        <v>15</v>
      </c>
      <c r="W364" s="2214">
        <f t="shared" si="161"/>
        <v>15</v>
      </c>
      <c r="X364" s="2273">
        <f t="shared" si="162"/>
        <v>20</v>
      </c>
      <c r="Y364" s="2209">
        <f t="shared" si="163"/>
        <v>20</v>
      </c>
      <c r="Z364" s="2372">
        <f t="shared" si="164"/>
        <v>35</v>
      </c>
      <c r="AA364" s="844">
        <f t="shared" si="165"/>
        <v>35</v>
      </c>
      <c r="AB364" s="157" t="s">
        <v>93</v>
      </c>
      <c r="AC364" s="2273">
        <f>F359+I360+L358</f>
        <v>44.2</v>
      </c>
      <c r="AD364" s="2248">
        <f>G359+J360+M358</f>
        <v>37.25</v>
      </c>
      <c r="AE364" s="2273">
        <f>F372+I371</f>
        <v>24.84</v>
      </c>
      <c r="AF364" s="2241">
        <f>G372+J371</f>
        <v>21</v>
      </c>
      <c r="AG364" s="2273">
        <f>I389</f>
        <v>2.38</v>
      </c>
      <c r="AH364" s="2242">
        <f>J389</f>
        <v>1.9930000000000001</v>
      </c>
      <c r="AI364" s="2274">
        <f t="shared" si="166"/>
        <v>69.040000000000006</v>
      </c>
      <c r="AJ364" s="2214">
        <f t="shared" si="167"/>
        <v>58.25</v>
      </c>
      <c r="AK364" s="2271">
        <f t="shared" si="168"/>
        <v>27.22</v>
      </c>
      <c r="AL364" s="2243">
        <f t="shared" si="169"/>
        <v>22.992999999999999</v>
      </c>
      <c r="AM364" s="2286">
        <f t="shared" si="170"/>
        <v>71.42</v>
      </c>
      <c r="AN364" s="841">
        <f t="shared" si="171"/>
        <v>60.243000000000002</v>
      </c>
      <c r="AO364" s="125"/>
      <c r="AQ364" s="127"/>
      <c r="AR364" s="127"/>
    </row>
    <row r="365" spans="2:44" ht="15.75" thickBot="1">
      <c r="B365" s="124"/>
      <c r="C365" s="1392"/>
      <c r="D365" s="123"/>
      <c r="E365" s="2633" t="s">
        <v>815</v>
      </c>
      <c r="F365" s="1419"/>
      <c r="G365" s="1420"/>
      <c r="H365" s="230" t="s">
        <v>48</v>
      </c>
      <c r="I365" s="287">
        <v>7</v>
      </c>
      <c r="J365" s="1453">
        <v>7</v>
      </c>
      <c r="K365" s="124"/>
      <c r="L365" s="127"/>
      <c r="M365" s="79"/>
      <c r="N365" s="110"/>
      <c r="O365" s="94" t="s">
        <v>151</v>
      </c>
      <c r="P365" s="2295">
        <f>AC382</f>
        <v>0</v>
      </c>
      <c r="Q365" s="2213"/>
      <c r="R365" s="2295">
        <f>AE382</f>
        <v>200</v>
      </c>
      <c r="S365" s="2213">
        <f>AF382</f>
        <v>200</v>
      </c>
      <c r="T365" s="2295">
        <f>AG382</f>
        <v>0</v>
      </c>
      <c r="U365" s="2213"/>
      <c r="V365" s="2274">
        <f t="shared" si="160"/>
        <v>200</v>
      </c>
      <c r="W365" s="2214">
        <f t="shared" si="161"/>
        <v>200</v>
      </c>
      <c r="X365" s="2273">
        <f t="shared" si="162"/>
        <v>200</v>
      </c>
      <c r="Y365" s="2209">
        <f t="shared" si="163"/>
        <v>200</v>
      </c>
      <c r="Z365" s="2372">
        <f t="shared" si="164"/>
        <v>200</v>
      </c>
      <c r="AA365" s="844">
        <f t="shared" si="165"/>
        <v>200</v>
      </c>
      <c r="AB365" s="157" t="s">
        <v>70</v>
      </c>
      <c r="AC365" s="2273">
        <f>L357</f>
        <v>25</v>
      </c>
      <c r="AD365" s="2246">
        <f>M357</f>
        <v>20</v>
      </c>
      <c r="AE365" s="2273">
        <f>F371+I380</f>
        <v>20.5</v>
      </c>
      <c r="AF365" s="2241">
        <f>G371+J380</f>
        <v>16</v>
      </c>
      <c r="AG365" s="2273"/>
      <c r="AH365" s="2242"/>
      <c r="AI365" s="2274">
        <f t="shared" si="166"/>
        <v>45.5</v>
      </c>
      <c r="AJ365" s="2214">
        <f t="shared" si="167"/>
        <v>36</v>
      </c>
      <c r="AK365" s="2271">
        <f t="shared" si="168"/>
        <v>20.5</v>
      </c>
      <c r="AL365" s="2243">
        <f t="shared" si="169"/>
        <v>16</v>
      </c>
      <c r="AM365" s="2286">
        <f t="shared" si="170"/>
        <v>45.5</v>
      </c>
      <c r="AN365" s="841">
        <f t="shared" si="171"/>
        <v>36</v>
      </c>
      <c r="AQ365" s="127"/>
      <c r="AR365" s="127"/>
    </row>
    <row r="366" spans="2:44" ht="15.75" thickBot="1">
      <c r="B366" s="124"/>
      <c r="C366" s="1392"/>
      <c r="D366" s="123"/>
      <c r="E366" s="2582" t="s">
        <v>110</v>
      </c>
      <c r="F366" s="1674" t="s">
        <v>111</v>
      </c>
      <c r="G366" s="1675" t="s">
        <v>112</v>
      </c>
      <c r="H366" s="230" t="s">
        <v>86</v>
      </c>
      <c r="I366" s="287">
        <v>190</v>
      </c>
      <c r="J366" s="236">
        <v>190</v>
      </c>
      <c r="K366" s="124"/>
      <c r="L366" s="127"/>
      <c r="M366" s="79"/>
      <c r="N366" s="110"/>
      <c r="O366" s="235" t="s">
        <v>91</v>
      </c>
      <c r="P366" s="2295">
        <f>AC388</f>
        <v>0</v>
      </c>
      <c r="Q366" s="2213"/>
      <c r="R366" s="2295">
        <f>AE388</f>
        <v>0</v>
      </c>
      <c r="S366" s="2213"/>
      <c r="T366" s="2295">
        <f>AG388</f>
        <v>0</v>
      </c>
      <c r="U366" s="2213"/>
      <c r="V366" s="2274">
        <f t="shared" si="160"/>
        <v>0</v>
      </c>
      <c r="W366" s="2214">
        <f t="shared" si="161"/>
        <v>0</v>
      </c>
      <c r="X366" s="2273">
        <f t="shared" si="162"/>
        <v>0</v>
      </c>
      <c r="Y366" s="2209">
        <f t="shared" si="163"/>
        <v>0</v>
      </c>
      <c r="Z366" s="2372">
        <f t="shared" si="164"/>
        <v>0</v>
      </c>
      <c r="AA366" s="844">
        <f t="shared" si="165"/>
        <v>0</v>
      </c>
      <c r="AB366" s="157" t="s">
        <v>78</v>
      </c>
      <c r="AC366" s="2273"/>
      <c r="AD366" s="2249"/>
      <c r="AE366" s="2273"/>
      <c r="AF366" s="2241"/>
      <c r="AG366" s="2273"/>
      <c r="AH366" s="2242"/>
      <c r="AI366" s="2274">
        <f t="shared" si="166"/>
        <v>0</v>
      </c>
      <c r="AJ366" s="2214">
        <f t="shared" si="167"/>
        <v>0</v>
      </c>
      <c r="AK366" s="2271">
        <f t="shared" si="168"/>
        <v>0</v>
      </c>
      <c r="AL366" s="2243">
        <f t="shared" si="169"/>
        <v>0</v>
      </c>
      <c r="AM366" s="2286">
        <f t="shared" si="170"/>
        <v>0</v>
      </c>
      <c r="AN366" s="841">
        <f t="shared" si="171"/>
        <v>0</v>
      </c>
      <c r="AQ366" s="127"/>
      <c r="AR366" s="127"/>
    </row>
    <row r="367" spans="2:44" ht="15.75" thickBot="1">
      <c r="B367" s="124"/>
      <c r="C367" s="1392"/>
      <c r="D367" s="123"/>
      <c r="E367" s="93" t="s">
        <v>754</v>
      </c>
      <c r="F367" s="2631">
        <v>60</v>
      </c>
      <c r="G367" s="2634">
        <v>60</v>
      </c>
      <c r="H367" s="201" t="s">
        <v>384</v>
      </c>
      <c r="I367" s="1584">
        <v>0.2</v>
      </c>
      <c r="J367" s="2660">
        <v>0.2</v>
      </c>
      <c r="K367" s="64"/>
      <c r="L367" s="38"/>
      <c r="M367" s="82"/>
      <c r="N367" s="735"/>
      <c r="O367" s="829" t="s">
        <v>379</v>
      </c>
      <c r="P367" s="2295">
        <f>AC385</f>
        <v>0</v>
      </c>
      <c r="Q367" s="2217"/>
      <c r="R367" s="2295">
        <f>AE385</f>
        <v>2.9449999999999998</v>
      </c>
      <c r="S367" s="2217">
        <f>AF385</f>
        <v>2.5</v>
      </c>
      <c r="T367" s="2295">
        <f>AG385</f>
        <v>0</v>
      </c>
      <c r="U367" s="2217"/>
      <c r="V367" s="2274">
        <f t="shared" si="160"/>
        <v>2.9449999999999998</v>
      </c>
      <c r="W367" s="2214">
        <f t="shared" si="161"/>
        <v>2.5</v>
      </c>
      <c r="X367" s="2273">
        <f t="shared" si="162"/>
        <v>2.9449999999999998</v>
      </c>
      <c r="Y367" s="2209">
        <f t="shared" si="163"/>
        <v>2.5</v>
      </c>
      <c r="Z367" s="2372">
        <f t="shared" si="164"/>
        <v>2.9449999999999998</v>
      </c>
      <c r="AA367" s="844">
        <f t="shared" si="165"/>
        <v>2.5</v>
      </c>
      <c r="AB367" s="157" t="s">
        <v>149</v>
      </c>
      <c r="AC367" s="2273"/>
      <c r="AD367" s="2250"/>
      <c r="AE367" s="2273"/>
      <c r="AF367" s="2255"/>
      <c r="AG367" s="2273"/>
      <c r="AH367" s="2242"/>
      <c r="AI367" s="2274">
        <f t="shared" si="166"/>
        <v>0</v>
      </c>
      <c r="AJ367" s="2214">
        <f t="shared" si="167"/>
        <v>0</v>
      </c>
      <c r="AK367" s="2271">
        <f t="shared" si="168"/>
        <v>0</v>
      </c>
      <c r="AL367" s="2243">
        <f t="shared" si="169"/>
        <v>0</v>
      </c>
      <c r="AM367" s="2286">
        <f t="shared" si="170"/>
        <v>0</v>
      </c>
      <c r="AN367" s="841">
        <f t="shared" si="171"/>
        <v>0</v>
      </c>
      <c r="AQ367" s="127"/>
      <c r="AR367" s="127"/>
    </row>
    <row r="368" spans="2:44" ht="15.75" thickBot="1">
      <c r="B368" s="826"/>
      <c r="C368" s="411" t="s">
        <v>141</v>
      </c>
      <c r="D368" s="282"/>
      <c r="E368" s="1795" t="s">
        <v>719</v>
      </c>
      <c r="F368" s="146"/>
      <c r="G368" s="133"/>
      <c r="H368" s="855" t="s">
        <v>193</v>
      </c>
      <c r="I368" s="134"/>
      <c r="J368" s="282"/>
      <c r="K368" s="1711"/>
      <c r="L368" s="134"/>
      <c r="M368" s="282"/>
      <c r="N368" s="110"/>
      <c r="O368" s="829" t="s">
        <v>139</v>
      </c>
      <c r="P368" s="2295"/>
      <c r="Q368" s="2217"/>
      <c r="R368" s="2295">
        <f>I370</f>
        <v>148.80000000000001</v>
      </c>
      <c r="S368" s="2213">
        <f>J370</f>
        <v>103.61</v>
      </c>
      <c r="T368" s="2295"/>
      <c r="U368" s="2213"/>
      <c r="V368" s="2274">
        <f t="shared" si="160"/>
        <v>148.80000000000001</v>
      </c>
      <c r="W368" s="2214">
        <f t="shared" si="161"/>
        <v>103.61</v>
      </c>
      <c r="X368" s="2273">
        <f t="shared" si="162"/>
        <v>148.80000000000001</v>
      </c>
      <c r="Y368" s="2209">
        <f t="shared" si="163"/>
        <v>103.61</v>
      </c>
      <c r="Z368" s="2372">
        <f t="shared" si="164"/>
        <v>148.80000000000001</v>
      </c>
      <c r="AA368" s="844">
        <f t="shared" si="165"/>
        <v>103.61</v>
      </c>
      <c r="AB368" s="157" t="s">
        <v>146</v>
      </c>
      <c r="AC368" s="2273"/>
      <c r="AD368" s="2250"/>
      <c r="AE368" s="2273"/>
      <c r="AF368" s="2241"/>
      <c r="AG368" s="2273"/>
      <c r="AH368" s="2242"/>
      <c r="AI368" s="2274">
        <f t="shared" si="166"/>
        <v>0</v>
      </c>
      <c r="AJ368" s="2214">
        <f t="shared" si="167"/>
        <v>0</v>
      </c>
      <c r="AK368" s="2271">
        <f t="shared" si="168"/>
        <v>0</v>
      </c>
      <c r="AL368" s="2243">
        <f t="shared" si="169"/>
        <v>0</v>
      </c>
      <c r="AM368" s="2286">
        <f t="shared" si="170"/>
        <v>0</v>
      </c>
      <c r="AN368" s="841">
        <f t="shared" si="171"/>
        <v>0</v>
      </c>
      <c r="AP368" s="127"/>
      <c r="AQ368" s="127"/>
      <c r="AR368" s="127"/>
    </row>
    <row r="369" spans="2:56" ht="15.75" thickBot="1">
      <c r="B369" s="2759" t="s">
        <v>893</v>
      </c>
      <c r="C369" s="312" t="s">
        <v>894</v>
      </c>
      <c r="D369" s="315">
        <v>60</v>
      </c>
      <c r="E369" s="428" t="s">
        <v>110</v>
      </c>
      <c r="F369" s="192" t="s">
        <v>111</v>
      </c>
      <c r="G369" s="193" t="s">
        <v>112</v>
      </c>
      <c r="H369" s="1442" t="s">
        <v>110</v>
      </c>
      <c r="I369" s="1413" t="s">
        <v>111</v>
      </c>
      <c r="J369" s="1414" t="s">
        <v>112</v>
      </c>
      <c r="K369" s="1442" t="s">
        <v>110</v>
      </c>
      <c r="L369" s="1413" t="s">
        <v>111</v>
      </c>
      <c r="M369" s="1414" t="s">
        <v>112</v>
      </c>
      <c r="N369" s="110"/>
      <c r="O369" s="829" t="s">
        <v>65</v>
      </c>
      <c r="P369" s="2295">
        <f>F355</f>
        <v>123.4</v>
      </c>
      <c r="Q369" s="2213">
        <f>G355</f>
        <v>100</v>
      </c>
      <c r="R369" s="2295"/>
      <c r="S369" s="2213"/>
      <c r="T369" s="2297">
        <f>F384</f>
        <v>48.94</v>
      </c>
      <c r="U369" s="2217">
        <f>G384</f>
        <v>40</v>
      </c>
      <c r="V369" s="2274">
        <f t="shared" si="160"/>
        <v>123.4</v>
      </c>
      <c r="W369" s="2214">
        <f t="shared" si="161"/>
        <v>100</v>
      </c>
      <c r="X369" s="2273">
        <f t="shared" si="162"/>
        <v>48.94</v>
      </c>
      <c r="Y369" s="2209">
        <f t="shared" si="163"/>
        <v>40</v>
      </c>
      <c r="Z369" s="2372">
        <f t="shared" si="164"/>
        <v>172.34</v>
      </c>
      <c r="AA369" s="844">
        <f t="shared" si="165"/>
        <v>140</v>
      </c>
      <c r="AB369" s="157" t="s">
        <v>145</v>
      </c>
      <c r="AC369" s="2273"/>
      <c r="AD369" s="2249"/>
      <c r="AE369" s="2273"/>
      <c r="AF369" s="2241"/>
      <c r="AG369" s="2273"/>
      <c r="AH369" s="2242"/>
      <c r="AI369" s="2274">
        <f t="shared" si="166"/>
        <v>0</v>
      </c>
      <c r="AJ369" s="2214">
        <f t="shared" si="167"/>
        <v>0</v>
      </c>
      <c r="AK369" s="2271">
        <f t="shared" si="168"/>
        <v>0</v>
      </c>
      <c r="AL369" s="2243">
        <f t="shared" si="169"/>
        <v>0</v>
      </c>
      <c r="AM369" s="2286">
        <f t="shared" si="170"/>
        <v>0</v>
      </c>
      <c r="AN369" s="841">
        <f t="shared" si="171"/>
        <v>0</v>
      </c>
      <c r="AP369" s="243"/>
      <c r="AQ369" s="127"/>
      <c r="AR369" s="127"/>
    </row>
    <row r="370" spans="2:56">
      <c r="B370" s="208"/>
      <c r="C370" s="2573" t="s">
        <v>895</v>
      </c>
      <c r="D370" s="1979"/>
      <c r="E370" s="155" t="s">
        <v>297</v>
      </c>
      <c r="F370" s="1648">
        <v>20</v>
      </c>
      <c r="G370" s="1649">
        <v>20</v>
      </c>
      <c r="H370" s="155" t="s">
        <v>139</v>
      </c>
      <c r="I370" s="1648">
        <v>148.80000000000001</v>
      </c>
      <c r="J370" s="1818">
        <v>103.61</v>
      </c>
      <c r="K370" s="1728" t="s">
        <v>85</v>
      </c>
      <c r="L370" s="1648">
        <v>52.5</v>
      </c>
      <c r="M370" s="1650">
        <v>52.5</v>
      </c>
      <c r="N370" s="110"/>
      <c r="O370" s="831" t="s">
        <v>58</v>
      </c>
      <c r="P370" s="2295">
        <f>F358</f>
        <v>49.8</v>
      </c>
      <c r="Q370" s="2217">
        <f>G358</f>
        <v>49.8</v>
      </c>
      <c r="R370" s="2295">
        <f>I374+L370</f>
        <v>65.77</v>
      </c>
      <c r="S370" s="2236">
        <f>J374+M370</f>
        <v>65.099999999999994</v>
      </c>
      <c r="T370" s="2295"/>
      <c r="U370" s="2222"/>
      <c r="V370" s="2274">
        <f t="shared" si="160"/>
        <v>115.57</v>
      </c>
      <c r="W370" s="2214">
        <f t="shared" si="161"/>
        <v>114.89999999999999</v>
      </c>
      <c r="X370" s="2273">
        <f t="shared" si="162"/>
        <v>65.77</v>
      </c>
      <c r="Y370" s="2209">
        <f t="shared" si="163"/>
        <v>65.099999999999994</v>
      </c>
      <c r="Z370" s="2372">
        <f t="shared" si="164"/>
        <v>115.57</v>
      </c>
      <c r="AA370" s="844">
        <f t="shared" si="165"/>
        <v>114.89999999999999</v>
      </c>
      <c r="AB370" s="160" t="s">
        <v>190</v>
      </c>
      <c r="AC370" s="2273"/>
      <c r="AD370" s="2245"/>
      <c r="AE370" s="2273"/>
      <c r="AF370" s="2241"/>
      <c r="AG370" s="2273"/>
      <c r="AH370" s="2242"/>
      <c r="AI370" s="2274">
        <f t="shared" si="166"/>
        <v>0</v>
      </c>
      <c r="AJ370" s="2214">
        <f t="shared" si="167"/>
        <v>0</v>
      </c>
      <c r="AK370" s="2271">
        <f t="shared" si="168"/>
        <v>0</v>
      </c>
      <c r="AL370" s="2243">
        <f t="shared" si="169"/>
        <v>0</v>
      </c>
      <c r="AM370" s="2286">
        <f t="shared" si="170"/>
        <v>0</v>
      </c>
      <c r="AN370" s="841">
        <f t="shared" si="171"/>
        <v>0</v>
      </c>
      <c r="AP370" s="156"/>
      <c r="AQ370" s="127"/>
      <c r="AR370" s="127"/>
    </row>
    <row r="371" spans="2:56">
      <c r="B371" s="1969" t="s">
        <v>816</v>
      </c>
      <c r="C371" s="306" t="s">
        <v>719</v>
      </c>
      <c r="D371" s="1783">
        <v>250</v>
      </c>
      <c r="E371" s="230" t="s">
        <v>70</v>
      </c>
      <c r="F371" s="317">
        <v>12.5</v>
      </c>
      <c r="G371" s="1729">
        <v>10</v>
      </c>
      <c r="H371" s="230" t="s">
        <v>121</v>
      </c>
      <c r="I371" s="317">
        <v>12.84</v>
      </c>
      <c r="J371" s="1702">
        <v>11</v>
      </c>
      <c r="K371" s="1657" t="s">
        <v>87</v>
      </c>
      <c r="L371" s="317">
        <v>5.78</v>
      </c>
      <c r="M371" s="820">
        <v>5.78</v>
      </c>
      <c r="N371" s="110"/>
      <c r="O371" s="153" t="s">
        <v>159</v>
      </c>
      <c r="P371" s="2295"/>
      <c r="Q371" s="2213"/>
      <c r="R371" s="2295"/>
      <c r="S371" s="2213"/>
      <c r="T371" s="2295"/>
      <c r="U371" s="2213"/>
      <c r="V371" s="2274">
        <f t="shared" si="160"/>
        <v>0</v>
      </c>
      <c r="W371" s="2214">
        <f t="shared" si="161"/>
        <v>0</v>
      </c>
      <c r="X371" s="2273">
        <f t="shared" si="162"/>
        <v>0</v>
      </c>
      <c r="Y371" s="2209">
        <f t="shared" si="163"/>
        <v>0</v>
      </c>
      <c r="Z371" s="2373">
        <f t="shared" si="164"/>
        <v>0</v>
      </c>
      <c r="AA371" s="842">
        <f t="shared" si="165"/>
        <v>0</v>
      </c>
      <c r="AB371" s="222" t="s">
        <v>88</v>
      </c>
      <c r="AC371" s="2273">
        <f t="shared" ref="AC371:AL371" si="174">SUM(AC356:AC370)</f>
        <v>132.29000000000002</v>
      </c>
      <c r="AD371" s="2251">
        <f t="shared" si="174"/>
        <v>120.34</v>
      </c>
      <c r="AE371" s="2273">
        <f t="shared" si="174"/>
        <v>111.34</v>
      </c>
      <c r="AF371" s="2255">
        <f>SUM(AF356:AF370)</f>
        <v>84.4</v>
      </c>
      <c r="AG371" s="2273">
        <f t="shared" si="174"/>
        <v>2.38</v>
      </c>
      <c r="AH371" s="2242">
        <f t="shared" si="174"/>
        <v>1.9930000000000001</v>
      </c>
      <c r="AI371" s="2274">
        <f t="shared" si="174"/>
        <v>243.63</v>
      </c>
      <c r="AJ371" s="2214">
        <f t="shared" si="174"/>
        <v>204.74</v>
      </c>
      <c r="AK371" s="2271">
        <f t="shared" si="174"/>
        <v>113.72</v>
      </c>
      <c r="AL371" s="2243">
        <f t="shared" si="174"/>
        <v>86.393000000000001</v>
      </c>
      <c r="AM371" s="2286">
        <f t="shared" si="170"/>
        <v>246.01000000000002</v>
      </c>
      <c r="AN371" s="841">
        <f t="shared" si="171"/>
        <v>206.733</v>
      </c>
      <c r="AP371" s="127"/>
      <c r="AQ371" s="127"/>
      <c r="AR371" s="127"/>
    </row>
    <row r="372" spans="2:56">
      <c r="B372" s="195" t="s">
        <v>817</v>
      </c>
      <c r="C372" s="326" t="s">
        <v>399</v>
      </c>
      <c r="D372" s="206">
        <v>210</v>
      </c>
      <c r="E372" s="230" t="s">
        <v>121</v>
      </c>
      <c r="F372" s="317">
        <v>12</v>
      </c>
      <c r="G372" s="1729">
        <v>10</v>
      </c>
      <c r="H372" s="942" t="s">
        <v>400</v>
      </c>
      <c r="I372" s="287">
        <v>5.0999999999999996</v>
      </c>
      <c r="J372" s="943">
        <v>5</v>
      </c>
      <c r="K372" s="1657" t="s">
        <v>40</v>
      </c>
      <c r="L372" s="287">
        <v>5.78</v>
      </c>
      <c r="M372" s="290">
        <v>5.78</v>
      </c>
      <c r="N372" s="110"/>
      <c r="O372" s="153" t="s">
        <v>63</v>
      </c>
      <c r="P372" s="2295"/>
      <c r="Q372" s="2223"/>
      <c r="R372" s="2295"/>
      <c r="S372" s="2223"/>
      <c r="T372" s="2295"/>
      <c r="U372" s="2223"/>
      <c r="V372" s="2274">
        <f t="shared" si="160"/>
        <v>0</v>
      </c>
      <c r="W372" s="2214">
        <f t="shared" si="161"/>
        <v>0</v>
      </c>
      <c r="X372" s="2273">
        <f t="shared" si="162"/>
        <v>0</v>
      </c>
      <c r="Y372" s="2209">
        <f t="shared" si="163"/>
        <v>0</v>
      </c>
      <c r="Z372" s="2373">
        <f t="shared" si="164"/>
        <v>0</v>
      </c>
      <c r="AA372" s="842">
        <f t="shared" si="165"/>
        <v>0</v>
      </c>
      <c r="AB372" s="489" t="s">
        <v>155</v>
      </c>
      <c r="AC372" s="2273"/>
      <c r="AD372" s="2252"/>
      <c r="AE372" s="2273"/>
      <c r="AF372" s="2255">
        <f>G371+G372+J371+J380</f>
        <v>37</v>
      </c>
      <c r="AG372" s="2273"/>
      <c r="AH372" s="2241"/>
      <c r="AI372" s="2273"/>
      <c r="AJ372" s="2209"/>
      <c r="AK372" s="2271"/>
      <c r="AL372" s="2243"/>
      <c r="AM372" s="2287"/>
      <c r="AN372" s="832"/>
      <c r="AQ372" s="127"/>
      <c r="AR372" s="127"/>
    </row>
    <row r="373" spans="2:56">
      <c r="B373" s="124"/>
      <c r="C373" s="1029" t="s">
        <v>192</v>
      </c>
      <c r="D373" s="123"/>
      <c r="E373" s="230" t="s">
        <v>87</v>
      </c>
      <c r="F373" s="317">
        <v>5</v>
      </c>
      <c r="G373" s="1729">
        <v>5</v>
      </c>
      <c r="H373" s="230" t="s">
        <v>43</v>
      </c>
      <c r="I373" s="287">
        <v>95.76</v>
      </c>
      <c r="J373" s="1819">
        <v>71.819999999999993</v>
      </c>
      <c r="K373" s="306" t="s">
        <v>205</v>
      </c>
      <c r="L373" s="287">
        <v>1.0499999999999999E-3</v>
      </c>
      <c r="M373" s="291">
        <v>1.0499999999999999E-3</v>
      </c>
      <c r="N373" s="110"/>
      <c r="O373" s="153" t="s">
        <v>45</v>
      </c>
      <c r="P373" s="2295"/>
      <c r="Q373" s="2223"/>
      <c r="R373" s="2295">
        <f>I372</f>
        <v>5.0999999999999996</v>
      </c>
      <c r="S373" s="2235">
        <f>J372</f>
        <v>5</v>
      </c>
      <c r="T373" s="2295"/>
      <c r="U373" s="2223"/>
      <c r="V373" s="2274">
        <f t="shared" si="160"/>
        <v>5.0999999999999996</v>
      </c>
      <c r="W373" s="2214">
        <f t="shared" si="161"/>
        <v>5</v>
      </c>
      <c r="X373" s="2273">
        <f t="shared" si="162"/>
        <v>5.0999999999999996</v>
      </c>
      <c r="Y373" s="2209">
        <f t="shared" si="163"/>
        <v>5</v>
      </c>
      <c r="Z373" s="2373">
        <f t="shared" si="164"/>
        <v>5.0999999999999996</v>
      </c>
      <c r="AA373" s="842">
        <f t="shared" si="165"/>
        <v>5</v>
      </c>
      <c r="AB373" s="829" t="s">
        <v>305</v>
      </c>
      <c r="AC373" s="2273"/>
      <c r="AD373" s="2208"/>
      <c r="AE373" s="2378">
        <f>F380</f>
        <v>119.175</v>
      </c>
      <c r="AF373" s="2209">
        <f>D377</f>
        <v>105</v>
      </c>
      <c r="AG373" s="2273"/>
      <c r="AH373" s="2209"/>
      <c r="AI373" s="2274">
        <f t="shared" ref="AI373:AI397" si="175">AC373+AE373</f>
        <v>119.175</v>
      </c>
      <c r="AJ373" s="2214">
        <f t="shared" ref="AJ373:AJ397" si="176">AD373+AF373</f>
        <v>105</v>
      </c>
      <c r="AK373" s="2273">
        <f t="shared" ref="AK373:AK397" si="177">AE373+AG373</f>
        <v>119.175</v>
      </c>
      <c r="AL373" s="2209">
        <f t="shared" ref="AL373:AL397" si="178">AF373+AH373</f>
        <v>105</v>
      </c>
      <c r="AM373" s="2272"/>
      <c r="AQ373" s="127"/>
      <c r="AR373" s="127"/>
    </row>
    <row r="374" spans="2:56">
      <c r="B374" s="301" t="s">
        <v>856</v>
      </c>
      <c r="C374" s="306" t="s">
        <v>556</v>
      </c>
      <c r="D374" s="294">
        <v>200</v>
      </c>
      <c r="E374" s="1438" t="s">
        <v>199</v>
      </c>
      <c r="F374" s="288">
        <v>0.01</v>
      </c>
      <c r="G374" s="407">
        <v>0.01</v>
      </c>
      <c r="H374" s="230" t="s">
        <v>85</v>
      </c>
      <c r="I374" s="287">
        <v>13.27</v>
      </c>
      <c r="J374" s="1007">
        <v>12.6</v>
      </c>
      <c r="K374" s="1030" t="s">
        <v>89</v>
      </c>
      <c r="L374" s="304">
        <v>0.52</v>
      </c>
      <c r="M374" s="1156">
        <v>0.52</v>
      </c>
      <c r="N374" s="110"/>
      <c r="O374" s="153" t="s">
        <v>68</v>
      </c>
      <c r="P374" s="2295">
        <f>I355</f>
        <v>3.48</v>
      </c>
      <c r="Q374" s="2233">
        <f>J355</f>
        <v>3.48</v>
      </c>
      <c r="R374" s="2295"/>
      <c r="S374" s="2223"/>
      <c r="T374" s="2295">
        <f>I384</f>
        <v>2.4500000000000002</v>
      </c>
      <c r="U374" s="2223">
        <f>J384</f>
        <v>2.4500000000000002</v>
      </c>
      <c r="V374" s="2274">
        <f t="shared" si="160"/>
        <v>3.48</v>
      </c>
      <c r="W374" s="2214">
        <f t="shared" si="161"/>
        <v>3.48</v>
      </c>
      <c r="X374" s="2273">
        <f t="shared" si="162"/>
        <v>2.4500000000000002</v>
      </c>
      <c r="Y374" s="2209">
        <f t="shared" si="163"/>
        <v>2.4500000000000002</v>
      </c>
      <c r="Z374" s="2373">
        <f t="shared" si="164"/>
        <v>5.93</v>
      </c>
      <c r="AA374" s="842">
        <f t="shared" si="165"/>
        <v>5.93</v>
      </c>
      <c r="AB374" s="279" t="s">
        <v>553</v>
      </c>
      <c r="AC374" s="2273"/>
      <c r="AD374" s="2226"/>
      <c r="AE374" s="2312"/>
      <c r="AF374" s="2226"/>
      <c r="AG374" s="2312"/>
      <c r="AH374" s="2226"/>
      <c r="AI374" s="2274">
        <f t="shared" si="175"/>
        <v>0</v>
      </c>
      <c r="AJ374" s="2214">
        <f t="shared" si="176"/>
        <v>0</v>
      </c>
      <c r="AK374" s="2273">
        <f t="shared" si="177"/>
        <v>0</v>
      </c>
      <c r="AL374" s="2209">
        <f t="shared" si="178"/>
        <v>0</v>
      </c>
      <c r="AM374" s="2272"/>
      <c r="AQ374" s="127"/>
      <c r="AR374" s="127"/>
    </row>
    <row r="375" spans="2:56">
      <c r="B375" s="234" t="s">
        <v>9</v>
      </c>
      <c r="C375" s="306" t="s">
        <v>10</v>
      </c>
      <c r="D375" s="294">
        <v>60</v>
      </c>
      <c r="E375" s="1438" t="s">
        <v>89</v>
      </c>
      <c r="F375" s="1940">
        <v>1.1000000000000001</v>
      </c>
      <c r="G375" s="1941">
        <v>1.1000000000000001</v>
      </c>
      <c r="H375" s="231" t="s">
        <v>116</v>
      </c>
      <c r="I375" s="287">
        <v>2.94</v>
      </c>
      <c r="J375" s="1453">
        <v>2.94</v>
      </c>
      <c r="K375" s="2775"/>
      <c r="L375" s="1699"/>
      <c r="M375" s="2776"/>
      <c r="N375" s="1617"/>
      <c r="O375" s="153" t="s">
        <v>87</v>
      </c>
      <c r="P375" s="2295">
        <f>F360+I361+L360</f>
        <v>8.6</v>
      </c>
      <c r="Q375" s="2217">
        <f>G360+J361+M360</f>
        <v>8.6</v>
      </c>
      <c r="R375" s="2295">
        <f>F373+I375+I376+L371</f>
        <v>20.72</v>
      </c>
      <c r="S375" s="2217">
        <f>G373+J375+J376+M371</f>
        <v>20.72</v>
      </c>
      <c r="T375" s="2295">
        <f>F386+F387+F390+I390</f>
        <v>6.89</v>
      </c>
      <c r="U375" s="2217">
        <f>G386+G387+G390+J390</f>
        <v>6.89</v>
      </c>
      <c r="V375" s="2274">
        <f t="shared" si="160"/>
        <v>29.32</v>
      </c>
      <c r="W375" s="2214">
        <f t="shared" si="161"/>
        <v>29.32</v>
      </c>
      <c r="X375" s="2273">
        <f t="shared" si="162"/>
        <v>27.61</v>
      </c>
      <c r="Y375" s="2209">
        <f t="shared" si="163"/>
        <v>27.61</v>
      </c>
      <c r="Z375" s="2373">
        <f t="shared" si="164"/>
        <v>36.21</v>
      </c>
      <c r="AA375" s="842">
        <f t="shared" si="165"/>
        <v>36.21</v>
      </c>
      <c r="AB375" s="279" t="s">
        <v>695</v>
      </c>
      <c r="AC375" s="2273"/>
      <c r="AD375" s="2208"/>
      <c r="AE375" s="2312"/>
      <c r="AF375" s="2208"/>
      <c r="AG375" s="2312"/>
      <c r="AH375" s="2208"/>
      <c r="AI375" s="2274">
        <f t="shared" si="175"/>
        <v>0</v>
      </c>
      <c r="AJ375" s="2214">
        <f t="shared" si="176"/>
        <v>0</v>
      </c>
      <c r="AK375" s="2273">
        <f t="shared" si="177"/>
        <v>0</v>
      </c>
      <c r="AL375" s="2209">
        <f t="shared" si="178"/>
        <v>0</v>
      </c>
      <c r="AM375" s="2290"/>
      <c r="AN375" s="11"/>
      <c r="AQ375" s="127"/>
      <c r="AR375" s="127"/>
      <c r="AT375" s="127"/>
      <c r="AU375" s="2280"/>
      <c r="AV375" s="2202"/>
      <c r="AW375" s="2280"/>
      <c r="AX375" s="2202"/>
      <c r="AY375" s="2280"/>
      <c r="AZ375" s="2202"/>
      <c r="BA375" s="2280"/>
      <c r="BB375" s="2230"/>
      <c r="BC375" s="2277"/>
      <c r="BD375" s="2230"/>
    </row>
    <row r="376" spans="2:56" ht="15.75" thickBot="1">
      <c r="B376" s="234" t="s">
        <v>9</v>
      </c>
      <c r="C376" s="306" t="s">
        <v>643</v>
      </c>
      <c r="D376" s="294">
        <v>50</v>
      </c>
      <c r="E376" s="1767" t="s">
        <v>718</v>
      </c>
      <c r="F376" s="304">
        <v>250</v>
      </c>
      <c r="G376" s="1656">
        <v>250</v>
      </c>
      <c r="H376" s="231" t="s">
        <v>116</v>
      </c>
      <c r="I376" s="302">
        <v>7</v>
      </c>
      <c r="J376" s="2555">
        <v>7</v>
      </c>
      <c r="K376" s="1151"/>
      <c r="L376" s="17"/>
      <c r="M376" s="2777"/>
      <c r="N376" s="1618"/>
      <c r="O376" s="153" t="s">
        <v>95</v>
      </c>
      <c r="P376" s="2295">
        <f>F356+L361</f>
        <v>6.15</v>
      </c>
      <c r="Q376" s="2213">
        <f>G356+M361</f>
        <v>6.15</v>
      </c>
      <c r="R376" s="2295">
        <f>I381</f>
        <v>3</v>
      </c>
      <c r="S376" s="2213">
        <f>J381</f>
        <v>3</v>
      </c>
      <c r="T376" s="2295"/>
      <c r="U376" s="2213"/>
      <c r="V376" s="2274">
        <f t="shared" si="160"/>
        <v>9.15</v>
      </c>
      <c r="W376" s="2214">
        <f t="shared" si="161"/>
        <v>9.15</v>
      </c>
      <c r="X376" s="2273">
        <f t="shared" si="162"/>
        <v>3</v>
      </c>
      <c r="Y376" s="2209">
        <f t="shared" si="163"/>
        <v>3</v>
      </c>
      <c r="Z376" s="2373">
        <f t="shared" si="164"/>
        <v>9.15</v>
      </c>
      <c r="AA376" s="842">
        <f t="shared" si="165"/>
        <v>9.15</v>
      </c>
      <c r="AB376" s="279" t="s">
        <v>552</v>
      </c>
      <c r="AC376" s="2273"/>
      <c r="AD376" s="2226"/>
      <c r="AE376" s="2312"/>
      <c r="AF376" s="2226"/>
      <c r="AG376" s="2312"/>
      <c r="AH376" s="2226"/>
      <c r="AI376" s="2274">
        <f t="shared" si="175"/>
        <v>0</v>
      </c>
      <c r="AJ376" s="2214">
        <f t="shared" si="176"/>
        <v>0</v>
      </c>
      <c r="AK376" s="2273">
        <f t="shared" si="177"/>
        <v>0</v>
      </c>
      <c r="AL376" s="2209">
        <f t="shared" si="178"/>
        <v>0</v>
      </c>
      <c r="AM376" s="241"/>
      <c r="AN376" s="127"/>
      <c r="AQ376" s="127"/>
      <c r="AR376" s="127"/>
      <c r="AT376" s="118"/>
      <c r="AU376" s="127"/>
      <c r="AV376" s="127"/>
      <c r="AW376" s="127"/>
      <c r="AX376" s="127"/>
      <c r="AY376" s="127"/>
      <c r="AZ376" s="127"/>
      <c r="BA376" s="127"/>
    </row>
    <row r="377" spans="2:56" ht="15.75" thickBot="1">
      <c r="B377" s="2487" t="s">
        <v>728</v>
      </c>
      <c r="C377" s="306" t="s">
        <v>727</v>
      </c>
      <c r="D377" s="316">
        <v>105</v>
      </c>
      <c r="E377" s="1150" t="s">
        <v>292</v>
      </c>
      <c r="F377" s="287">
        <v>2.9449999999999998</v>
      </c>
      <c r="G377" s="291">
        <v>2.5</v>
      </c>
      <c r="H377" s="2602"/>
      <c r="I377" s="2762" t="s">
        <v>896</v>
      </c>
      <c r="J377" s="2763"/>
      <c r="K377" s="2630"/>
      <c r="L377" s="2630"/>
      <c r="M377" s="2305"/>
      <c r="N377" s="110"/>
      <c r="O377" s="153" t="s">
        <v>219</v>
      </c>
      <c r="P377" s="2295">
        <f>Q377/1000/0.04</f>
        <v>0.20899999999999999</v>
      </c>
      <c r="Q377" s="2217">
        <f>G361</f>
        <v>8.36</v>
      </c>
      <c r="R377" s="2295"/>
      <c r="S377" s="2217"/>
      <c r="T377" s="2295"/>
      <c r="U377" s="2217"/>
      <c r="V377" s="2274">
        <f t="shared" si="160"/>
        <v>0.20899999999999999</v>
      </c>
      <c r="W377" s="2214">
        <f t="shared" si="161"/>
        <v>8.36</v>
      </c>
      <c r="X377" s="2273">
        <f t="shared" si="162"/>
        <v>0</v>
      </c>
      <c r="Y377" s="2209">
        <f t="shared" si="163"/>
        <v>0</v>
      </c>
      <c r="Z377" s="2373">
        <f t="shared" si="164"/>
        <v>0.20899999999999999</v>
      </c>
      <c r="AA377" s="842">
        <f t="shared" si="165"/>
        <v>8.36</v>
      </c>
      <c r="AB377" s="2314" t="s">
        <v>694</v>
      </c>
      <c r="AC377" s="2315">
        <f t="shared" ref="AC377:AH377" si="179">SUM(AC373:AC376)</f>
        <v>0</v>
      </c>
      <c r="AD377" s="2316">
        <f t="shared" si="179"/>
        <v>0</v>
      </c>
      <c r="AE377" s="2315">
        <f t="shared" si="179"/>
        <v>119.175</v>
      </c>
      <c r="AF377" s="2316">
        <f t="shared" si="179"/>
        <v>105</v>
      </c>
      <c r="AG377" s="2315">
        <f t="shared" si="179"/>
        <v>0</v>
      </c>
      <c r="AH377" s="2316">
        <f t="shared" si="179"/>
        <v>0</v>
      </c>
      <c r="AI377" s="2317">
        <f t="shared" si="175"/>
        <v>119.175</v>
      </c>
      <c r="AJ377" s="2318">
        <f t="shared" si="176"/>
        <v>105</v>
      </c>
      <c r="AK377" s="2319">
        <f t="shared" si="177"/>
        <v>119.175</v>
      </c>
      <c r="AL377" s="2242">
        <f t="shared" si="178"/>
        <v>105</v>
      </c>
      <c r="AM377" s="241"/>
      <c r="AN377" s="127"/>
      <c r="AQ377" s="127"/>
      <c r="AR377" s="127"/>
      <c r="AT377" s="125"/>
      <c r="AU377" s="127"/>
      <c r="AV377" s="127"/>
      <c r="AW377" s="127"/>
      <c r="AX377" s="127"/>
      <c r="AY377" s="127"/>
      <c r="AZ377" s="127"/>
      <c r="BA377" s="127"/>
    </row>
    <row r="378" spans="2:56" ht="15.75" thickBot="1">
      <c r="B378" s="124"/>
      <c r="C378" s="1392"/>
      <c r="D378" s="123"/>
      <c r="E378" s="1595" t="s">
        <v>727</v>
      </c>
      <c r="F378" s="146"/>
      <c r="G378" s="133"/>
      <c r="H378" s="2764" t="s">
        <v>110</v>
      </c>
      <c r="I378" s="2300" t="s">
        <v>111</v>
      </c>
      <c r="J378" s="2301" t="s">
        <v>112</v>
      </c>
      <c r="K378" s="2589" t="s">
        <v>110</v>
      </c>
      <c r="L378" s="2300" t="s">
        <v>111</v>
      </c>
      <c r="M378" s="2301" t="s">
        <v>112</v>
      </c>
      <c r="N378" s="1614"/>
      <c r="O378" s="153" t="s">
        <v>48</v>
      </c>
      <c r="P378" s="2295">
        <f>I365</f>
        <v>7</v>
      </c>
      <c r="Q378" s="2216">
        <f>J365</f>
        <v>7</v>
      </c>
      <c r="R378" s="2295">
        <f>L380</f>
        <v>3</v>
      </c>
      <c r="S378" s="2216">
        <f>M380</f>
        <v>3</v>
      </c>
      <c r="T378" s="2295">
        <f>L385</f>
        <v>5</v>
      </c>
      <c r="U378" s="2216">
        <f>M385</f>
        <v>5</v>
      </c>
      <c r="V378" s="2274">
        <f t="shared" si="160"/>
        <v>10</v>
      </c>
      <c r="W378" s="2214">
        <f t="shared" si="161"/>
        <v>10</v>
      </c>
      <c r="X378" s="2273">
        <f t="shared" si="162"/>
        <v>8</v>
      </c>
      <c r="Y378" s="2209">
        <f t="shared" si="163"/>
        <v>8</v>
      </c>
      <c r="Z378" s="2373">
        <f t="shared" si="164"/>
        <v>15</v>
      </c>
      <c r="AA378" s="842">
        <f t="shared" si="165"/>
        <v>15</v>
      </c>
      <c r="AB378" s="829" t="s">
        <v>697</v>
      </c>
      <c r="AC378" s="2273"/>
      <c r="AD378" s="2208"/>
      <c r="AE378" s="2312"/>
      <c r="AF378" s="2208"/>
      <c r="AG378" s="2312"/>
      <c r="AH378" s="2208"/>
      <c r="AI378" s="2274">
        <f t="shared" si="175"/>
        <v>0</v>
      </c>
      <c r="AJ378" s="2214">
        <f t="shared" si="176"/>
        <v>0</v>
      </c>
      <c r="AK378" s="2273">
        <f t="shared" si="177"/>
        <v>0</v>
      </c>
      <c r="AL378" s="2209">
        <f t="shared" si="178"/>
        <v>0</v>
      </c>
      <c r="AM378" s="241"/>
      <c r="AN378" s="127"/>
      <c r="AQ378" s="127"/>
      <c r="AR378" s="127"/>
      <c r="AT378" s="125"/>
      <c r="AU378" s="127"/>
      <c r="AV378" s="127"/>
      <c r="AW378" s="127"/>
      <c r="AX378" s="127"/>
      <c r="AY378" s="127"/>
      <c r="AZ378" s="127"/>
      <c r="BA378" s="127"/>
    </row>
    <row r="379" spans="2:56" ht="15.75" thickBot="1">
      <c r="B379" s="124"/>
      <c r="C379" s="1392"/>
      <c r="D379" s="123"/>
      <c r="E379" s="1429" t="s">
        <v>110</v>
      </c>
      <c r="F379" s="192" t="s">
        <v>111</v>
      </c>
      <c r="G379" s="193" t="s">
        <v>112</v>
      </c>
      <c r="H379" s="2778" t="s">
        <v>161</v>
      </c>
      <c r="I379" s="2766">
        <v>66</v>
      </c>
      <c r="J379" s="2767">
        <v>47.4</v>
      </c>
      <c r="K379" s="2768" t="s">
        <v>384</v>
      </c>
      <c r="L379" s="2779">
        <v>0.08</v>
      </c>
      <c r="M379" s="2780">
        <v>0.08</v>
      </c>
      <c r="N379" s="110"/>
      <c r="O379" s="153" t="s">
        <v>160</v>
      </c>
      <c r="P379" s="2295"/>
      <c r="Q379" s="2213"/>
      <c r="R379" s="2295"/>
      <c r="S379" s="2213"/>
      <c r="T379" s="2295"/>
      <c r="U379" s="2213"/>
      <c r="V379" s="2274">
        <f t="shared" si="160"/>
        <v>0</v>
      </c>
      <c r="W379" s="2214">
        <f t="shared" si="161"/>
        <v>0</v>
      </c>
      <c r="X379" s="2273">
        <f t="shared" si="162"/>
        <v>0</v>
      </c>
      <c r="Y379" s="2209">
        <f t="shared" si="163"/>
        <v>0</v>
      </c>
      <c r="Z379" s="2376">
        <f t="shared" si="164"/>
        <v>0</v>
      </c>
      <c r="AA379" s="998">
        <f t="shared" si="165"/>
        <v>0</v>
      </c>
      <c r="AB379" s="279" t="s">
        <v>698</v>
      </c>
      <c r="AC379" s="2273"/>
      <c r="AD379" s="2226"/>
      <c r="AE379" s="2312">
        <f>D374</f>
        <v>200</v>
      </c>
      <c r="AF379" s="2226">
        <f>D374</f>
        <v>200</v>
      </c>
      <c r="AG379" s="2312"/>
      <c r="AH379" s="2226"/>
      <c r="AI379" s="2274">
        <f t="shared" si="175"/>
        <v>200</v>
      </c>
      <c r="AJ379" s="2214">
        <f t="shared" si="176"/>
        <v>200</v>
      </c>
      <c r="AK379" s="2273">
        <f t="shared" si="177"/>
        <v>200</v>
      </c>
      <c r="AL379" s="2209">
        <f t="shared" si="178"/>
        <v>200</v>
      </c>
      <c r="AM379" s="240"/>
      <c r="AN379" s="125"/>
      <c r="AQ379" s="127"/>
      <c r="AR379" s="127"/>
      <c r="AT379" s="125"/>
      <c r="AU379" s="127"/>
      <c r="AV379" s="127"/>
      <c r="AW379" s="127"/>
      <c r="AX379" s="127"/>
      <c r="AY379" s="127"/>
      <c r="AZ379" s="127"/>
      <c r="BA379" s="127"/>
    </row>
    <row r="380" spans="2:56">
      <c r="B380" s="124"/>
      <c r="C380" s="1392"/>
      <c r="D380" s="123"/>
      <c r="E380" s="155" t="s">
        <v>305</v>
      </c>
      <c r="F380" s="1669">
        <v>119.175</v>
      </c>
      <c r="G380" s="1588">
        <v>105</v>
      </c>
      <c r="H380" s="1949" t="s">
        <v>70</v>
      </c>
      <c r="I380" s="302">
        <v>8</v>
      </c>
      <c r="J380" s="2555">
        <v>6</v>
      </c>
      <c r="K380" s="295" t="s">
        <v>48</v>
      </c>
      <c r="L380" s="302">
        <v>3</v>
      </c>
      <c r="M380" s="2635">
        <v>3</v>
      </c>
      <c r="N380" s="110"/>
      <c r="O380" s="153" t="s">
        <v>50</v>
      </c>
      <c r="P380" s="2295"/>
      <c r="Q380" s="2213"/>
      <c r="R380" s="2295"/>
      <c r="S380" s="2213"/>
      <c r="T380" s="2295"/>
      <c r="U380" s="2213"/>
      <c r="V380" s="2274">
        <f t="shared" si="160"/>
        <v>0</v>
      </c>
      <c r="W380" s="2214">
        <f t="shared" si="161"/>
        <v>0</v>
      </c>
      <c r="X380" s="2273">
        <f t="shared" si="162"/>
        <v>0</v>
      </c>
      <c r="Y380" s="2209">
        <f t="shared" si="163"/>
        <v>0</v>
      </c>
      <c r="Z380" s="2373">
        <f t="shared" si="164"/>
        <v>0</v>
      </c>
      <c r="AA380" s="842">
        <f t="shared" si="165"/>
        <v>0</v>
      </c>
      <c r="AB380" s="279" t="s">
        <v>699</v>
      </c>
      <c r="AC380" s="2273"/>
      <c r="AD380" s="2208"/>
      <c r="AE380" s="2312"/>
      <c r="AF380" s="2208"/>
      <c r="AG380" s="2312"/>
      <c r="AH380" s="2208"/>
      <c r="AI380" s="2274">
        <f t="shared" si="175"/>
        <v>0</v>
      </c>
      <c r="AJ380" s="2214">
        <f t="shared" si="176"/>
        <v>0</v>
      </c>
      <c r="AK380" s="2273">
        <f t="shared" si="177"/>
        <v>0</v>
      </c>
      <c r="AL380" s="2209">
        <f t="shared" si="178"/>
        <v>0</v>
      </c>
      <c r="AM380" s="241"/>
      <c r="AN380" s="127"/>
      <c r="AQ380" s="127"/>
      <c r="AR380" s="127"/>
      <c r="AT380" s="125"/>
      <c r="AU380" s="127"/>
      <c r="AV380" s="127"/>
      <c r="AW380" s="127"/>
      <c r="AX380" s="127"/>
      <c r="AY380" s="127"/>
      <c r="AZ380" s="127"/>
      <c r="BA380" s="127"/>
    </row>
    <row r="381" spans="2:56" ht="15.75" thickBot="1">
      <c r="B381" s="1820"/>
      <c r="C381" s="1169"/>
      <c r="D381" s="1821"/>
      <c r="E381" s="1385"/>
      <c r="F381" s="1430"/>
      <c r="G381" s="1431"/>
      <c r="H381" s="2781" t="s">
        <v>95</v>
      </c>
      <c r="I381" s="1938">
        <v>3</v>
      </c>
      <c r="J381" s="2782">
        <v>3</v>
      </c>
      <c r="K381" s="2362" t="s">
        <v>52</v>
      </c>
      <c r="L381" s="1938">
        <v>0.15</v>
      </c>
      <c r="M381" s="2783">
        <v>0.15</v>
      </c>
      <c r="N381" s="110"/>
      <c r="O381" s="153" t="s">
        <v>158</v>
      </c>
      <c r="P381" s="2295"/>
      <c r="Q381" s="2213"/>
      <c r="R381" s="2295"/>
      <c r="S381" s="2213"/>
      <c r="T381" s="2295"/>
      <c r="U381" s="2213"/>
      <c r="V381" s="2274">
        <f t="shared" si="160"/>
        <v>0</v>
      </c>
      <c r="W381" s="2214">
        <f t="shared" si="161"/>
        <v>0</v>
      </c>
      <c r="X381" s="2273">
        <f t="shared" si="162"/>
        <v>0</v>
      </c>
      <c r="Y381" s="2209">
        <f t="shared" si="163"/>
        <v>0</v>
      </c>
      <c r="Z381" s="2373">
        <f t="shared" si="164"/>
        <v>0</v>
      </c>
      <c r="AA381" s="842">
        <f t="shared" si="165"/>
        <v>0</v>
      </c>
      <c r="AB381" s="2311" t="s">
        <v>700</v>
      </c>
      <c r="AC381" s="2273"/>
      <c r="AD381" s="2226"/>
      <c r="AE381" s="2312"/>
      <c r="AF381" s="2226"/>
      <c r="AG381" s="2312"/>
      <c r="AH381" s="2226"/>
      <c r="AI381" s="2274">
        <f t="shared" si="175"/>
        <v>0</v>
      </c>
      <c r="AJ381" s="2214">
        <f t="shared" si="176"/>
        <v>0</v>
      </c>
      <c r="AK381" s="2273">
        <f t="shared" si="177"/>
        <v>0</v>
      </c>
      <c r="AL381" s="2209">
        <f t="shared" si="178"/>
        <v>0</v>
      </c>
      <c r="AM381" s="241"/>
      <c r="AN381" s="127"/>
      <c r="AQ381" s="127"/>
      <c r="AR381" s="127"/>
      <c r="AT381" s="125"/>
      <c r="AU381" s="127"/>
      <c r="AV381" s="127"/>
      <c r="AW381" s="127"/>
      <c r="AX381" s="127"/>
      <c r="AY381" s="127"/>
      <c r="AZ381" s="127"/>
      <c r="BA381" s="127"/>
    </row>
    <row r="382" spans="2:56" ht="15.75" thickBot="1">
      <c r="B382" s="826"/>
      <c r="C382" s="411" t="s">
        <v>303</v>
      </c>
      <c r="D382" s="1668"/>
      <c r="E382" s="1822" t="s">
        <v>424</v>
      </c>
      <c r="F382" s="1712"/>
      <c r="G382" s="1036"/>
      <c r="H382" s="2847" t="s">
        <v>416</v>
      </c>
      <c r="I382" s="2847"/>
      <c r="J382" s="133"/>
      <c r="K382" s="1035" t="s">
        <v>383</v>
      </c>
      <c r="L382" s="146"/>
      <c r="M382" s="319"/>
      <c r="N382" s="110"/>
      <c r="O382" s="153" t="s">
        <v>157</v>
      </c>
      <c r="P382" s="2295"/>
      <c r="Q382" s="2224"/>
      <c r="R382" s="2295"/>
      <c r="S382" s="2224"/>
      <c r="T382" s="2295"/>
      <c r="U382" s="2224"/>
      <c r="V382" s="2274">
        <f t="shared" si="160"/>
        <v>0</v>
      </c>
      <c r="W382" s="2214">
        <f t="shared" si="161"/>
        <v>0</v>
      </c>
      <c r="X382" s="2273">
        <f t="shared" si="162"/>
        <v>0</v>
      </c>
      <c r="Y382" s="2209">
        <f t="shared" si="163"/>
        <v>0</v>
      </c>
      <c r="Z382" s="2373">
        <f t="shared" si="164"/>
        <v>0</v>
      </c>
      <c r="AA382" s="842">
        <f t="shared" si="165"/>
        <v>0</v>
      </c>
      <c r="AB382" s="2320" t="s">
        <v>696</v>
      </c>
      <c r="AC382" s="2321">
        <f t="shared" ref="AC382:AH382" si="180">SUM(AC378:AC381)</f>
        <v>0</v>
      </c>
      <c r="AD382" s="2322">
        <f t="shared" si="180"/>
        <v>0</v>
      </c>
      <c r="AE382" s="2321">
        <f t="shared" si="180"/>
        <v>200</v>
      </c>
      <c r="AF382" s="2322">
        <f t="shared" si="180"/>
        <v>200</v>
      </c>
      <c r="AG382" s="2321">
        <f t="shared" si="180"/>
        <v>0</v>
      </c>
      <c r="AH382" s="2322">
        <f t="shared" si="180"/>
        <v>0</v>
      </c>
      <c r="AI382" s="2323">
        <f t="shared" si="175"/>
        <v>200</v>
      </c>
      <c r="AJ382" s="2324">
        <f t="shared" si="176"/>
        <v>200</v>
      </c>
      <c r="AK382" s="2325">
        <f t="shared" si="177"/>
        <v>200</v>
      </c>
      <c r="AL382" s="2326">
        <f t="shared" si="178"/>
        <v>200</v>
      </c>
      <c r="AM382" s="241"/>
      <c r="AN382" s="127"/>
      <c r="AQ382" s="127"/>
      <c r="AR382" s="127"/>
      <c r="AT382" s="122"/>
      <c r="AU382" s="127"/>
      <c r="AV382" s="127"/>
      <c r="AW382" s="127"/>
      <c r="AX382" s="127"/>
      <c r="AY382" s="127"/>
      <c r="AZ382" s="127"/>
      <c r="BA382" s="127"/>
    </row>
    <row r="383" spans="2:56" ht="15.75" thickBot="1">
      <c r="B383" s="195" t="s">
        <v>456</v>
      </c>
      <c r="C383" s="2099" t="s">
        <v>208</v>
      </c>
      <c r="D383" s="2103">
        <v>200</v>
      </c>
      <c r="E383" s="452" t="s">
        <v>110</v>
      </c>
      <c r="F383" s="192" t="s">
        <v>111</v>
      </c>
      <c r="G383" s="193" t="s">
        <v>112</v>
      </c>
      <c r="H383" s="452" t="s">
        <v>110</v>
      </c>
      <c r="I383" s="192" t="s">
        <v>111</v>
      </c>
      <c r="J383" s="193" t="s">
        <v>112</v>
      </c>
      <c r="K383" s="1442" t="s">
        <v>110</v>
      </c>
      <c r="L383" s="1413" t="s">
        <v>111</v>
      </c>
      <c r="M383" s="1414" t="s">
        <v>112</v>
      </c>
      <c r="N383" s="110"/>
      <c r="O383" s="153" t="s">
        <v>81</v>
      </c>
      <c r="P383" s="2295"/>
      <c r="Q383" s="2224"/>
      <c r="R383" s="2295"/>
      <c r="S383" s="2224"/>
      <c r="T383" s="2295"/>
      <c r="U383" s="2224"/>
      <c r="V383" s="2274">
        <f t="shared" si="160"/>
        <v>0</v>
      </c>
      <c r="W383" s="2214">
        <f t="shared" si="161"/>
        <v>0</v>
      </c>
      <c r="X383" s="2273">
        <f t="shared" si="162"/>
        <v>0</v>
      </c>
      <c r="Y383" s="2209">
        <f t="shared" si="163"/>
        <v>0</v>
      </c>
      <c r="Z383" s="2373">
        <f t="shared" si="164"/>
        <v>0</v>
      </c>
      <c r="AA383" s="842">
        <f t="shared" si="165"/>
        <v>0</v>
      </c>
      <c r="AB383" s="2327" t="s">
        <v>113</v>
      </c>
      <c r="AC383" s="2312"/>
      <c r="AD383" s="2208"/>
      <c r="AE383" s="2312"/>
      <c r="AF383" s="2208"/>
      <c r="AG383" s="2312"/>
      <c r="AH383" s="2208"/>
      <c r="AI383" s="2274">
        <f t="shared" si="175"/>
        <v>0</v>
      </c>
      <c r="AJ383" s="2214">
        <f t="shared" si="176"/>
        <v>0</v>
      </c>
      <c r="AK383" s="2273">
        <f t="shared" si="177"/>
        <v>0</v>
      </c>
      <c r="AL383" s="2209">
        <f t="shared" si="178"/>
        <v>0</v>
      </c>
      <c r="AM383" s="241"/>
      <c r="AN383" s="127"/>
      <c r="AQ383" s="127"/>
      <c r="AR383" s="127"/>
      <c r="AT383" s="122"/>
      <c r="AU383" s="127"/>
      <c r="AV383" s="127"/>
      <c r="AW383" s="127"/>
      <c r="AX383" s="127"/>
      <c r="AY383" s="127"/>
      <c r="AZ383" s="127"/>
      <c r="BA383" s="127"/>
    </row>
    <row r="384" spans="2:56">
      <c r="B384" s="352" t="s">
        <v>762</v>
      </c>
      <c r="C384" s="2100" t="s">
        <v>299</v>
      </c>
      <c r="D384" s="2104"/>
      <c r="E384" s="159" t="s">
        <v>65</v>
      </c>
      <c r="F384" s="1823">
        <v>48.94</v>
      </c>
      <c r="G384" s="1824">
        <v>40</v>
      </c>
      <c r="H384" s="1008" t="s">
        <v>99</v>
      </c>
      <c r="I384" s="154">
        <v>2.4500000000000002</v>
      </c>
      <c r="J384" s="1588">
        <v>2.4500000000000002</v>
      </c>
      <c r="K384" s="155" t="s">
        <v>92</v>
      </c>
      <c r="L384" s="154">
        <v>20</v>
      </c>
      <c r="M384" s="1415">
        <v>20</v>
      </c>
      <c r="N384" s="110"/>
      <c r="O384" s="153" t="s">
        <v>52</v>
      </c>
      <c r="P384" s="2295">
        <f>F362+I359+L362</f>
        <v>1.22</v>
      </c>
      <c r="Q384" s="2224">
        <f>G362+J359+M362</f>
        <v>1.22</v>
      </c>
      <c r="R384" s="2295">
        <f>F375+L374+L381</f>
        <v>1.77</v>
      </c>
      <c r="S384" s="2224">
        <f>G375+M374+M381</f>
        <v>1.77</v>
      </c>
      <c r="T384" s="2295">
        <f>I388</f>
        <v>0.1</v>
      </c>
      <c r="U384" s="2224">
        <f>J388</f>
        <v>0.1</v>
      </c>
      <c r="V384" s="2274">
        <f t="shared" si="160"/>
        <v>2.99</v>
      </c>
      <c r="W384" s="2214">
        <f t="shared" si="161"/>
        <v>2.99</v>
      </c>
      <c r="X384" s="2273">
        <f t="shared" si="162"/>
        <v>1.87</v>
      </c>
      <c r="Y384" s="2209">
        <f t="shared" si="163"/>
        <v>1.87</v>
      </c>
      <c r="Z384" s="2373">
        <f t="shared" si="164"/>
        <v>3.0900000000000003</v>
      </c>
      <c r="AA384" s="842">
        <f t="shared" si="165"/>
        <v>3.0900000000000003</v>
      </c>
      <c r="AB384" s="2327" t="s">
        <v>354</v>
      </c>
      <c r="AC384" s="2312"/>
      <c r="AD384" s="2226"/>
      <c r="AE384" s="2312">
        <f>F377</f>
        <v>2.9449999999999998</v>
      </c>
      <c r="AF384" s="2226">
        <f>G377</f>
        <v>2.5</v>
      </c>
      <c r="AG384" s="2312"/>
      <c r="AH384" s="2226"/>
      <c r="AI384" s="2343">
        <f t="shared" si="175"/>
        <v>2.9449999999999998</v>
      </c>
      <c r="AJ384" s="2354">
        <f t="shared" si="176"/>
        <v>2.5</v>
      </c>
      <c r="AK384" s="2312">
        <f t="shared" si="177"/>
        <v>2.9449999999999998</v>
      </c>
      <c r="AL384" s="2208">
        <f t="shared" si="178"/>
        <v>2.5</v>
      </c>
      <c r="AM384" s="241"/>
      <c r="AN384" s="127"/>
      <c r="AQ384" s="127"/>
      <c r="AR384" s="127"/>
      <c r="AT384" s="122"/>
      <c r="AU384" s="127"/>
      <c r="AV384" s="127"/>
      <c r="AW384" s="127"/>
      <c r="AX384" s="127"/>
      <c r="AY384" s="127"/>
      <c r="AZ384" s="127"/>
      <c r="BA384" s="127"/>
    </row>
    <row r="385" spans="2:53">
      <c r="B385" s="1980" t="s">
        <v>818</v>
      </c>
      <c r="C385" s="2099" t="s">
        <v>424</v>
      </c>
      <c r="D385" s="2105" t="s">
        <v>477</v>
      </c>
      <c r="E385" s="231" t="s">
        <v>83</v>
      </c>
      <c r="F385" s="287">
        <v>6</v>
      </c>
      <c r="G385" s="1007">
        <v>6</v>
      </c>
      <c r="H385" s="306" t="s">
        <v>84</v>
      </c>
      <c r="I385" s="287">
        <v>0.69</v>
      </c>
      <c r="J385" s="290">
        <v>0.69</v>
      </c>
      <c r="K385" s="230" t="s">
        <v>48</v>
      </c>
      <c r="L385" s="287">
        <v>5</v>
      </c>
      <c r="M385" s="1024">
        <v>5</v>
      </c>
      <c r="N385" s="110"/>
      <c r="O385" s="153" t="s">
        <v>132</v>
      </c>
      <c r="P385" s="2295"/>
      <c r="Q385" s="2224"/>
      <c r="R385" s="2295"/>
      <c r="S385" s="2224"/>
      <c r="T385" s="2295">
        <f>F389</f>
        <v>4</v>
      </c>
      <c r="U385" s="2224">
        <f>G389</f>
        <v>4</v>
      </c>
      <c r="V385" s="2274">
        <f t="shared" si="160"/>
        <v>0</v>
      </c>
      <c r="W385" s="2214">
        <f t="shared" si="161"/>
        <v>0</v>
      </c>
      <c r="X385" s="2273">
        <f t="shared" si="162"/>
        <v>4</v>
      </c>
      <c r="Y385" s="2209">
        <f t="shared" si="163"/>
        <v>4</v>
      </c>
      <c r="Z385" s="2373">
        <f t="shared" si="164"/>
        <v>4</v>
      </c>
      <c r="AA385" s="842">
        <f t="shared" si="165"/>
        <v>4</v>
      </c>
      <c r="AB385" s="2328" t="s">
        <v>687</v>
      </c>
      <c r="AC385" s="2329">
        <f t="shared" ref="AC385:AH385" si="181">SUM(AC383:AC384)</f>
        <v>0</v>
      </c>
      <c r="AD385" s="2330">
        <f t="shared" si="181"/>
        <v>0</v>
      </c>
      <c r="AE385" s="2329">
        <f t="shared" si="181"/>
        <v>2.9449999999999998</v>
      </c>
      <c r="AF385" s="2330">
        <f t="shared" si="181"/>
        <v>2.5</v>
      </c>
      <c r="AG385" s="2329">
        <f t="shared" si="181"/>
        <v>0</v>
      </c>
      <c r="AH385" s="2330">
        <f t="shared" si="181"/>
        <v>0</v>
      </c>
      <c r="AI385" s="2331">
        <f t="shared" si="175"/>
        <v>2.9449999999999998</v>
      </c>
      <c r="AJ385" s="2332">
        <f t="shared" si="176"/>
        <v>2.5</v>
      </c>
      <c r="AK385" s="2333">
        <f t="shared" si="177"/>
        <v>2.9449999999999998</v>
      </c>
      <c r="AL385" s="2334">
        <f t="shared" si="178"/>
        <v>2.5</v>
      </c>
      <c r="AM385" s="241"/>
      <c r="AN385" s="127"/>
      <c r="AQ385" s="127"/>
      <c r="AR385" s="127"/>
      <c r="AT385" s="122"/>
      <c r="AU385" s="127"/>
      <c r="AV385" s="127"/>
      <c r="AW385" s="127"/>
      <c r="AX385" s="127"/>
      <c r="AY385" s="127"/>
      <c r="AZ385" s="127"/>
      <c r="BA385" s="127"/>
    </row>
    <row r="386" spans="2:53">
      <c r="B386" s="234" t="s">
        <v>9</v>
      </c>
      <c r="C386" s="607" t="s">
        <v>643</v>
      </c>
      <c r="D386" s="394">
        <v>30</v>
      </c>
      <c r="E386" s="230" t="s">
        <v>425</v>
      </c>
      <c r="F386" s="287">
        <v>1.5</v>
      </c>
      <c r="G386" s="1007">
        <v>1.5</v>
      </c>
      <c r="H386" s="306" t="s">
        <v>86</v>
      </c>
      <c r="I386" s="317">
        <v>6.9</v>
      </c>
      <c r="J386" s="820">
        <v>6.9</v>
      </c>
      <c r="K386" s="201" t="s">
        <v>384</v>
      </c>
      <c r="L386" s="1584">
        <v>0.2</v>
      </c>
      <c r="M386" s="1688">
        <v>0.2</v>
      </c>
      <c r="N386" s="110"/>
      <c r="O386" s="479" t="s">
        <v>207</v>
      </c>
      <c r="P386" s="2309">
        <f t="shared" ref="P386:U386" si="182">P387+P388+P389+P390</f>
        <v>0.20030000000000001</v>
      </c>
      <c r="Q386" s="2225">
        <f t="shared" si="182"/>
        <v>0.20030000000000001</v>
      </c>
      <c r="R386" s="2309">
        <f t="shared" si="182"/>
        <v>9.1050000000000006E-2</v>
      </c>
      <c r="S386" s="2225">
        <f t="shared" si="182"/>
        <v>9.1050000000000006E-2</v>
      </c>
      <c r="T386" s="2309">
        <f t="shared" si="182"/>
        <v>0.20020000000000002</v>
      </c>
      <c r="U386" s="2225">
        <f t="shared" si="182"/>
        <v>0.20020000000000002</v>
      </c>
      <c r="V386" s="2274">
        <f t="shared" si="160"/>
        <v>0.29135</v>
      </c>
      <c r="W386" s="2214">
        <f t="shared" si="161"/>
        <v>0.29135</v>
      </c>
      <c r="X386" s="2368">
        <f t="shared" si="162"/>
        <v>0.29125000000000001</v>
      </c>
      <c r="Y386" s="2231">
        <f t="shared" si="163"/>
        <v>0.29125000000000001</v>
      </c>
      <c r="Z386" s="2373">
        <f t="shared" si="164"/>
        <v>0.49155000000000004</v>
      </c>
      <c r="AA386" s="842">
        <f t="shared" si="165"/>
        <v>0.49155000000000004</v>
      </c>
      <c r="AB386" s="2327" t="s">
        <v>355</v>
      </c>
      <c r="AC386" s="2312"/>
      <c r="AD386" s="2226"/>
      <c r="AE386" s="2312"/>
      <c r="AF386" s="2226"/>
      <c r="AG386" s="2312"/>
      <c r="AH386" s="2226"/>
      <c r="AI386" s="2343">
        <f t="shared" si="175"/>
        <v>0</v>
      </c>
      <c r="AJ386" s="2354">
        <f t="shared" si="176"/>
        <v>0</v>
      </c>
      <c r="AK386" s="2312">
        <f t="shared" si="177"/>
        <v>0</v>
      </c>
      <c r="AL386" s="2208">
        <f t="shared" si="178"/>
        <v>0</v>
      </c>
      <c r="AM386" s="241"/>
      <c r="AN386" s="127"/>
      <c r="AQ386" s="127"/>
      <c r="AR386" s="127"/>
      <c r="AT386" s="122"/>
      <c r="AU386" s="127"/>
      <c r="AV386" s="127"/>
      <c r="AW386" s="127"/>
      <c r="AX386" s="127"/>
      <c r="AY386" s="127"/>
      <c r="AZ386" s="127"/>
      <c r="BA386" s="127"/>
    </row>
    <row r="387" spans="2:53">
      <c r="B387" s="124"/>
      <c r="C387" s="2101"/>
      <c r="D387" s="2106"/>
      <c r="E387" s="230" t="s">
        <v>425</v>
      </c>
      <c r="F387" s="1006">
        <v>2</v>
      </c>
      <c r="G387" s="1825">
        <v>2</v>
      </c>
      <c r="H387" s="1703" t="s">
        <v>199</v>
      </c>
      <c r="I387" s="287">
        <v>2.0000000000000001E-4</v>
      </c>
      <c r="J387" s="290">
        <v>2.0000000000000001E-4</v>
      </c>
      <c r="K387" s="303" t="s">
        <v>86</v>
      </c>
      <c r="L387" s="304">
        <v>190</v>
      </c>
      <c r="M387" s="1156">
        <v>190</v>
      </c>
      <c r="N387" s="110"/>
      <c r="O387" s="480" t="s">
        <v>199</v>
      </c>
      <c r="P387" s="2295">
        <f>I358</f>
        <v>2.9999999999999997E-4</v>
      </c>
      <c r="Q387" s="2227">
        <f>J358</f>
        <v>2.9999999999999997E-4</v>
      </c>
      <c r="R387" s="2295">
        <f>F374+L373</f>
        <v>1.1050000000000001E-2</v>
      </c>
      <c r="S387" s="2227">
        <f>G374+M373</f>
        <v>1.1050000000000001E-2</v>
      </c>
      <c r="T387" s="2295">
        <f>I387</f>
        <v>2.0000000000000001E-4</v>
      </c>
      <c r="U387" s="2227">
        <f>J387</f>
        <v>2.0000000000000001E-4</v>
      </c>
      <c r="V387" s="2363"/>
      <c r="W387" s="2227"/>
      <c r="X387" s="2363"/>
      <c r="Y387" s="2227"/>
      <c r="Z387" s="2374"/>
      <c r="AA387" s="843"/>
      <c r="AB387" s="2327" t="s">
        <v>174</v>
      </c>
      <c r="AC387" s="2312"/>
      <c r="AD387" s="2226"/>
      <c r="AE387" s="2312"/>
      <c r="AF387" s="2226"/>
      <c r="AG387" s="2312"/>
      <c r="AH387" s="2226"/>
      <c r="AI387" s="2343">
        <f t="shared" si="175"/>
        <v>0</v>
      </c>
      <c r="AJ387" s="2354">
        <f t="shared" si="176"/>
        <v>0</v>
      </c>
      <c r="AK387" s="2312">
        <f t="shared" si="177"/>
        <v>0</v>
      </c>
      <c r="AL387" s="2208">
        <f t="shared" si="178"/>
        <v>0</v>
      </c>
      <c r="AM387" s="241"/>
      <c r="AN387" s="127"/>
      <c r="AQ387" s="127"/>
      <c r="AR387" s="127"/>
      <c r="AT387" s="122"/>
      <c r="AU387" s="127"/>
      <c r="AV387" s="127"/>
      <c r="AW387" s="127"/>
      <c r="AX387" s="127"/>
      <c r="AY387" s="127"/>
      <c r="AZ387" s="127"/>
      <c r="BA387" s="127"/>
    </row>
    <row r="388" spans="2:53">
      <c r="B388" s="124"/>
      <c r="C388" s="2101"/>
      <c r="D388" s="2106"/>
      <c r="E388" s="230" t="s">
        <v>43</v>
      </c>
      <c r="F388" s="287">
        <v>106.1</v>
      </c>
      <c r="G388" s="1825">
        <v>79.75</v>
      </c>
      <c r="H388" s="306" t="s">
        <v>89</v>
      </c>
      <c r="I388" s="1006">
        <v>0.1</v>
      </c>
      <c r="J388" s="290">
        <v>0.1</v>
      </c>
      <c r="K388" s="1555"/>
      <c r="L388" s="1784"/>
      <c r="M388" s="1826"/>
      <c r="N388" s="110"/>
      <c r="O388" s="481" t="s">
        <v>200</v>
      </c>
      <c r="P388" s="2295"/>
      <c r="Q388" s="2228"/>
      <c r="R388" s="2295"/>
      <c r="S388" s="2228"/>
      <c r="T388" s="2295"/>
      <c r="U388" s="2228"/>
      <c r="V388" s="2364"/>
      <c r="W388" s="2228"/>
      <c r="X388" s="2364"/>
      <c r="Y388" s="2228"/>
      <c r="Z388" s="2272"/>
      <c r="AB388" s="2335" t="s">
        <v>69</v>
      </c>
      <c r="AC388" s="2336">
        <f t="shared" ref="AC388:AH388" si="183">SUM(AC386:AC387)</f>
        <v>0</v>
      </c>
      <c r="AD388" s="2337">
        <f t="shared" si="183"/>
        <v>0</v>
      </c>
      <c r="AE388" s="2336">
        <f t="shared" si="183"/>
        <v>0</v>
      </c>
      <c r="AF388" s="2337">
        <f t="shared" si="183"/>
        <v>0</v>
      </c>
      <c r="AG388" s="2336">
        <f t="shared" si="183"/>
        <v>0</v>
      </c>
      <c r="AH388" s="2337">
        <f t="shared" si="183"/>
        <v>0</v>
      </c>
      <c r="AI388" s="2338">
        <f t="shared" si="175"/>
        <v>0</v>
      </c>
      <c r="AJ388" s="2339">
        <f t="shared" si="176"/>
        <v>0</v>
      </c>
      <c r="AK388" s="2340">
        <f t="shared" si="177"/>
        <v>0</v>
      </c>
      <c r="AL388" s="2341">
        <f t="shared" si="178"/>
        <v>0</v>
      </c>
      <c r="AM388" s="241"/>
      <c r="AN388" s="127"/>
      <c r="AQ388" s="127"/>
      <c r="AR388" s="127"/>
      <c r="AT388" s="122"/>
      <c r="AU388" s="127"/>
      <c r="AV388" s="127"/>
      <c r="AW388" s="127"/>
      <c r="AX388" s="127"/>
      <c r="AY388" s="127"/>
      <c r="AZ388" s="127"/>
      <c r="BA388" s="127"/>
    </row>
    <row r="389" spans="2:53">
      <c r="B389" s="124"/>
      <c r="C389" s="2101"/>
      <c r="D389" s="2106"/>
      <c r="E389" s="230" t="s">
        <v>165</v>
      </c>
      <c r="F389" s="287">
        <v>4</v>
      </c>
      <c r="G389" s="1825">
        <v>4</v>
      </c>
      <c r="H389" s="306" t="s">
        <v>198</v>
      </c>
      <c r="I389" s="287">
        <v>2.38</v>
      </c>
      <c r="J389" s="290">
        <v>1.9930000000000001</v>
      </c>
      <c r="K389" s="1701"/>
      <c r="L389" s="137"/>
      <c r="M389" s="1827"/>
      <c r="N389" s="110"/>
      <c r="O389" s="488" t="s">
        <v>364</v>
      </c>
      <c r="P389" s="2359"/>
      <c r="Q389" s="2229"/>
      <c r="R389" s="2359"/>
      <c r="S389" s="2229"/>
      <c r="T389" s="2359"/>
      <c r="U389" s="2229"/>
      <c r="V389" s="2366"/>
      <c r="W389" s="2229"/>
      <c r="X389" s="2366"/>
      <c r="Y389" s="2229"/>
      <c r="Z389" s="2272"/>
      <c r="AB389" s="2342" t="s">
        <v>189</v>
      </c>
      <c r="AC389" s="2312"/>
      <c r="AD389" s="2226"/>
      <c r="AE389" s="2312"/>
      <c r="AF389" s="2226"/>
      <c r="AG389" s="2312"/>
      <c r="AH389" s="2226"/>
      <c r="AI389" s="2343">
        <f t="shared" si="175"/>
        <v>0</v>
      </c>
      <c r="AJ389" s="2354">
        <f t="shared" si="176"/>
        <v>0</v>
      </c>
      <c r="AK389" s="2312">
        <f t="shared" si="177"/>
        <v>0</v>
      </c>
      <c r="AL389" s="2208">
        <f t="shared" si="178"/>
        <v>0</v>
      </c>
      <c r="AM389" s="241"/>
      <c r="AN389" s="127"/>
      <c r="AQ389" s="127"/>
      <c r="AR389" s="127"/>
      <c r="AT389" s="122"/>
      <c r="AU389" s="127"/>
      <c r="AV389" s="127"/>
      <c r="AW389" s="127"/>
      <c r="AX389" s="127"/>
      <c r="AY389" s="127"/>
      <c r="AZ389" s="127"/>
      <c r="BA389" s="127"/>
    </row>
    <row r="390" spans="2:53" ht="15.75" thickBot="1">
      <c r="B390" s="1820"/>
      <c r="C390" s="2102"/>
      <c r="D390" s="2107"/>
      <c r="E390" s="239" t="s">
        <v>87</v>
      </c>
      <c r="F390" s="1810">
        <v>3.19</v>
      </c>
      <c r="G390" s="1828">
        <v>3.19</v>
      </c>
      <c r="H390" s="1154" t="s">
        <v>87</v>
      </c>
      <c r="I390" s="1455">
        <v>0.2</v>
      </c>
      <c r="J390" s="1464">
        <v>0.2</v>
      </c>
      <c r="K390" s="1385"/>
      <c r="L390" s="1430"/>
      <c r="M390" s="1431"/>
      <c r="N390" s="110"/>
      <c r="O390" s="2358" t="s">
        <v>156</v>
      </c>
      <c r="P390" s="2362">
        <f>I367</f>
        <v>0.2</v>
      </c>
      <c r="Q390" s="2360">
        <f>J367</f>
        <v>0.2</v>
      </c>
      <c r="R390" s="2362">
        <f>L379</f>
        <v>0.08</v>
      </c>
      <c r="S390" s="2360">
        <f>M379</f>
        <v>0.08</v>
      </c>
      <c r="T390" s="2362">
        <f>L386</f>
        <v>0.2</v>
      </c>
      <c r="U390" s="2360">
        <f>M386</f>
        <v>0.2</v>
      </c>
      <c r="V390" s="2365"/>
      <c r="W390" s="2360"/>
      <c r="X390" s="2365"/>
      <c r="Y390" s="2360"/>
      <c r="Z390" s="2272"/>
      <c r="AB390" s="2342" t="s">
        <v>73</v>
      </c>
      <c r="AC390" s="2312"/>
      <c r="AD390" s="2226"/>
      <c r="AE390" s="2312"/>
      <c r="AF390" s="2226"/>
      <c r="AG390" s="2312"/>
      <c r="AH390" s="2226"/>
      <c r="AI390" s="2343">
        <f t="shared" si="175"/>
        <v>0</v>
      </c>
      <c r="AJ390" s="2354">
        <f t="shared" si="176"/>
        <v>0</v>
      </c>
      <c r="AK390" s="2312">
        <f t="shared" si="177"/>
        <v>0</v>
      </c>
      <c r="AL390" s="2208">
        <f t="shared" si="178"/>
        <v>0</v>
      </c>
      <c r="AM390" s="241"/>
      <c r="AN390" s="127"/>
      <c r="AQ390" s="127"/>
      <c r="AR390" s="127"/>
      <c r="AT390" s="150"/>
      <c r="AU390" s="127"/>
      <c r="AV390" s="127"/>
      <c r="AW390" s="127"/>
      <c r="AX390" s="127"/>
      <c r="AY390" s="127"/>
      <c r="AZ390" s="127"/>
      <c r="BA390" s="127"/>
    </row>
    <row r="391" spans="2:53">
      <c r="B391" s="110"/>
      <c r="C391" s="158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295" t="s">
        <v>108</v>
      </c>
      <c r="P391" s="279">
        <f>F363</f>
        <v>4</v>
      </c>
      <c r="Q391" s="2361">
        <f>G363</f>
        <v>4</v>
      </c>
      <c r="R391" s="279"/>
      <c r="S391" s="2361"/>
      <c r="T391" s="279"/>
      <c r="U391" s="2361"/>
      <c r="V391" s="2275"/>
      <c r="W391" s="2361"/>
      <c r="X391" s="2275"/>
      <c r="Y391" s="2361"/>
      <c r="Z391" s="240"/>
      <c r="AA391" s="125"/>
      <c r="AB391" s="2342" t="s">
        <v>75</v>
      </c>
      <c r="AC391" s="2343"/>
      <c r="AD391" s="2344"/>
      <c r="AE391" s="2343"/>
      <c r="AF391" s="2344"/>
      <c r="AG391" s="2343"/>
      <c r="AH391" s="2344"/>
      <c r="AI391" s="2343">
        <f t="shared" si="175"/>
        <v>0</v>
      </c>
      <c r="AJ391" s="2354">
        <f t="shared" si="176"/>
        <v>0</v>
      </c>
      <c r="AK391" s="2312">
        <f t="shared" si="177"/>
        <v>0</v>
      </c>
      <c r="AL391" s="2208">
        <f t="shared" si="178"/>
        <v>0</v>
      </c>
      <c r="AM391" s="241"/>
      <c r="AN391" s="127"/>
      <c r="AQ391" s="127"/>
      <c r="AR391" s="127"/>
    </row>
    <row r="392" spans="2:53">
      <c r="B392" s="110"/>
      <c r="C392" s="158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27"/>
      <c r="Q392" s="2202"/>
      <c r="S392" s="2202"/>
      <c r="U392" s="2203"/>
      <c r="V392" s="2279"/>
      <c r="W392" s="2207"/>
      <c r="X392" s="2279"/>
      <c r="Y392" s="2207"/>
      <c r="Z392" s="2290"/>
      <c r="AA392" s="11"/>
      <c r="AB392" s="2342" t="s">
        <v>76</v>
      </c>
      <c r="AC392" s="2312"/>
      <c r="AD392" s="2344"/>
      <c r="AE392" s="2312"/>
      <c r="AF392" s="2344"/>
      <c r="AG392" s="2312"/>
      <c r="AH392" s="2344"/>
      <c r="AI392" s="2343">
        <f t="shared" si="175"/>
        <v>0</v>
      </c>
      <c r="AJ392" s="2354">
        <f t="shared" si="176"/>
        <v>0</v>
      </c>
      <c r="AK392" s="2312">
        <f t="shared" si="177"/>
        <v>0</v>
      </c>
      <c r="AL392" s="2208">
        <f t="shared" si="178"/>
        <v>0</v>
      </c>
      <c r="AM392" s="241"/>
      <c r="AN392" s="127"/>
      <c r="AQ392" s="127"/>
      <c r="AR392" s="127"/>
    </row>
    <row r="393" spans="2:53">
      <c r="B393" s="110"/>
      <c r="C393" s="1580"/>
      <c r="D393" s="110"/>
      <c r="E393" s="110"/>
      <c r="F393" s="110"/>
      <c r="G393" s="110"/>
      <c r="H393" s="110"/>
      <c r="I393" s="110"/>
      <c r="J393" s="110"/>
      <c r="N393" s="110"/>
      <c r="O393" s="127"/>
      <c r="Q393" s="2202"/>
      <c r="S393" s="2202"/>
      <c r="U393" s="2207"/>
      <c r="V393" s="2367"/>
      <c r="W393" s="2212"/>
      <c r="X393" s="2371"/>
      <c r="Y393" s="2206"/>
      <c r="Z393" s="2290"/>
      <c r="AA393" s="11"/>
      <c r="AB393" s="2342" t="s">
        <v>77</v>
      </c>
      <c r="AC393" s="2312"/>
      <c r="AD393" s="2220"/>
      <c r="AE393" s="2312"/>
      <c r="AF393" s="2220"/>
      <c r="AG393" s="2312"/>
      <c r="AH393" s="2220"/>
      <c r="AI393" s="2343">
        <f t="shared" si="175"/>
        <v>0</v>
      </c>
      <c r="AJ393" s="2354">
        <f t="shared" si="176"/>
        <v>0</v>
      </c>
      <c r="AK393" s="2312">
        <f t="shared" si="177"/>
        <v>0</v>
      </c>
      <c r="AL393" s="2208">
        <f t="shared" si="178"/>
        <v>0</v>
      </c>
      <c r="AM393" s="241"/>
      <c r="AN393" s="127"/>
      <c r="AQ393" s="127"/>
      <c r="AR393" s="127"/>
    </row>
    <row r="394" spans="2:53">
      <c r="B394" s="110"/>
      <c r="C394" s="1580"/>
      <c r="D394" s="110"/>
      <c r="E394" s="110"/>
      <c r="F394" s="110"/>
      <c r="G394" s="110"/>
      <c r="H394" s="110"/>
      <c r="I394" s="110"/>
      <c r="J394" s="110"/>
      <c r="N394" s="110"/>
      <c r="O394" s="127"/>
      <c r="Q394" s="2202"/>
      <c r="S394" s="2202"/>
      <c r="U394" s="2207"/>
      <c r="V394" s="2282"/>
      <c r="W394" s="2200"/>
      <c r="X394" s="2283"/>
      <c r="Y394" s="2203"/>
      <c r="Z394" s="2290"/>
      <c r="AA394" s="11"/>
      <c r="AB394" s="2342" t="s">
        <v>79</v>
      </c>
      <c r="AC394" s="2312"/>
      <c r="AD394" s="2221"/>
      <c r="AE394" s="2312"/>
      <c r="AF394" s="2220"/>
      <c r="AG394" s="2312"/>
      <c r="AH394" s="2220"/>
      <c r="AI394" s="2343">
        <f t="shared" si="175"/>
        <v>0</v>
      </c>
      <c r="AJ394" s="2354">
        <f t="shared" si="176"/>
        <v>0</v>
      </c>
      <c r="AK394" s="2312">
        <f t="shared" si="177"/>
        <v>0</v>
      </c>
      <c r="AL394" s="2208">
        <f t="shared" si="178"/>
        <v>0</v>
      </c>
      <c r="AM394" s="241"/>
      <c r="AN394" s="127"/>
      <c r="AQ394" s="127"/>
      <c r="AR394" s="127"/>
    </row>
    <row r="395" spans="2:53">
      <c r="B395" s="110"/>
      <c r="C395" s="1580"/>
      <c r="D395" s="110"/>
      <c r="E395" s="110"/>
      <c r="F395" s="110"/>
      <c r="G395" s="110"/>
      <c r="H395" s="110"/>
      <c r="I395" s="110"/>
      <c r="J395" s="110"/>
      <c r="N395" s="110"/>
      <c r="O395" s="127"/>
      <c r="Q395" s="2202"/>
      <c r="S395" s="2202"/>
      <c r="U395" s="2200"/>
      <c r="V395" s="2282"/>
      <c r="W395" s="2200"/>
      <c r="X395" s="2283"/>
      <c r="Y395" s="2203"/>
      <c r="Z395" s="2290"/>
      <c r="AA395" s="11"/>
      <c r="AB395" s="2342" t="s">
        <v>80</v>
      </c>
      <c r="AC395" s="2312"/>
      <c r="AD395" s="2226"/>
      <c r="AE395" s="2312">
        <f>F370</f>
        <v>20</v>
      </c>
      <c r="AF395" s="2226">
        <f>G370</f>
        <v>20</v>
      </c>
      <c r="AG395" s="2312"/>
      <c r="AH395" s="2226"/>
      <c r="AI395" s="2343">
        <f t="shared" si="175"/>
        <v>20</v>
      </c>
      <c r="AJ395" s="2354">
        <f t="shared" si="176"/>
        <v>20</v>
      </c>
      <c r="AK395" s="2312">
        <f t="shared" si="177"/>
        <v>20</v>
      </c>
      <c r="AL395" s="2208">
        <f t="shared" si="178"/>
        <v>20</v>
      </c>
      <c r="AM395" s="241"/>
      <c r="AN395" s="127"/>
      <c r="AQ395" s="127"/>
      <c r="AR395" s="127"/>
    </row>
    <row r="396" spans="2:53">
      <c r="B396" s="110"/>
      <c r="C396" s="1580"/>
      <c r="D396" s="110"/>
      <c r="E396" s="110"/>
      <c r="F396" s="110"/>
      <c r="G396" s="110"/>
      <c r="H396" s="110"/>
      <c r="I396" s="110"/>
      <c r="J396" s="110"/>
      <c r="N396" s="110"/>
      <c r="O396" s="127"/>
      <c r="Q396" s="2202"/>
      <c r="S396" s="2202"/>
      <c r="U396" s="2200"/>
      <c r="V396" s="2282"/>
      <c r="W396" s="2200"/>
      <c r="X396" s="2279"/>
      <c r="Y396" s="2207"/>
      <c r="Z396" s="2290"/>
      <c r="AA396" s="11"/>
      <c r="AB396" s="2342" t="s">
        <v>82</v>
      </c>
      <c r="AC396" s="2345"/>
      <c r="AD396" s="2346"/>
      <c r="AE396" s="2345"/>
      <c r="AF396" s="2346"/>
      <c r="AG396" s="2345"/>
      <c r="AH396" s="2346"/>
      <c r="AI396" s="2343">
        <f t="shared" si="175"/>
        <v>0</v>
      </c>
      <c r="AJ396" s="2354">
        <f t="shared" si="176"/>
        <v>0</v>
      </c>
      <c r="AK396" s="2312">
        <f t="shared" si="177"/>
        <v>0</v>
      </c>
      <c r="AL396" s="2208">
        <f t="shared" si="178"/>
        <v>0</v>
      </c>
      <c r="AM396" s="241"/>
      <c r="AN396" s="127"/>
      <c r="AQ396" s="127"/>
      <c r="AR396" s="127"/>
    </row>
    <row r="397" spans="2:53">
      <c r="B397" s="110"/>
      <c r="C397" s="158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27"/>
      <c r="Q397" s="2202"/>
      <c r="S397" s="2202"/>
      <c r="U397" s="2200"/>
      <c r="V397" s="2282"/>
      <c r="W397" s="2200"/>
      <c r="X397" s="2279"/>
      <c r="Y397" s="2207"/>
      <c r="Z397" s="2290"/>
      <c r="AA397" s="11"/>
      <c r="AB397" s="2352" t="s">
        <v>701</v>
      </c>
      <c r="AC397" s="2350">
        <f t="shared" ref="AC397:AH397" si="184">SUM(AC389:AC396)</f>
        <v>0</v>
      </c>
      <c r="AD397" s="2351">
        <f t="shared" si="184"/>
        <v>0</v>
      </c>
      <c r="AE397" s="2350">
        <f t="shared" si="184"/>
        <v>20</v>
      </c>
      <c r="AF397" s="2351">
        <f t="shared" si="184"/>
        <v>20</v>
      </c>
      <c r="AG397" s="2350">
        <f t="shared" si="184"/>
        <v>0</v>
      </c>
      <c r="AH397" s="2351">
        <f t="shared" si="184"/>
        <v>0</v>
      </c>
      <c r="AI397" s="2348">
        <f t="shared" si="175"/>
        <v>20</v>
      </c>
      <c r="AJ397" s="2349">
        <f t="shared" si="176"/>
        <v>20</v>
      </c>
      <c r="AK397" s="2350">
        <f t="shared" si="177"/>
        <v>20</v>
      </c>
      <c r="AL397" s="2351">
        <f t="shared" si="178"/>
        <v>20</v>
      </c>
      <c r="AM397" s="241"/>
      <c r="AN397" s="127"/>
      <c r="AQ397" s="127"/>
      <c r="AR397" s="127"/>
    </row>
    <row r="398" spans="2:53">
      <c r="B398" s="110"/>
      <c r="C398" s="158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27"/>
      <c r="Q398" s="2202"/>
      <c r="S398" s="2202"/>
      <c r="U398" s="2200"/>
      <c r="V398" s="2282"/>
      <c r="W398" s="2200"/>
      <c r="X398" s="2279"/>
      <c r="Y398" s="2207"/>
      <c r="Z398" s="2290"/>
      <c r="AA398" s="11"/>
      <c r="AB398" s="127"/>
      <c r="AC398" s="110"/>
      <c r="AD398" s="110"/>
      <c r="AE398" s="110"/>
      <c r="AF398" s="110"/>
      <c r="AG398" s="110"/>
      <c r="AH398" s="110"/>
      <c r="AI398" s="110"/>
      <c r="AJ398" s="110"/>
      <c r="AK398" s="110"/>
      <c r="AL398" s="110"/>
      <c r="AM398" s="241"/>
      <c r="AN398" s="127"/>
      <c r="AQ398" s="127"/>
      <c r="AR398" s="127"/>
    </row>
    <row r="399" spans="2:53">
      <c r="B399" s="110"/>
      <c r="C399" s="158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27"/>
      <c r="Q399" s="2202"/>
      <c r="S399" s="2202"/>
      <c r="U399" s="2200"/>
      <c r="V399" s="2279"/>
      <c r="W399" s="2207"/>
      <c r="X399" s="2279"/>
      <c r="Y399" s="2207"/>
      <c r="Z399" s="2290"/>
      <c r="AA399" s="11"/>
      <c r="AB399" s="127"/>
      <c r="AC399" s="2276"/>
      <c r="AD399" s="2202"/>
      <c r="AE399" s="2276"/>
      <c r="AF399" s="2202"/>
      <c r="AG399" s="2276"/>
      <c r="AH399" s="2202"/>
      <c r="AI399" s="2280"/>
      <c r="AJ399" s="2202"/>
      <c r="AK399" s="2280"/>
      <c r="AL399" s="2202"/>
      <c r="AM399" s="241"/>
      <c r="AN399" s="127"/>
      <c r="AQ399" s="127"/>
      <c r="AR399" s="127"/>
    </row>
    <row r="400" spans="2:53">
      <c r="B400" s="110"/>
      <c r="C400" s="1511" t="s">
        <v>323</v>
      </c>
      <c r="D400" s="110"/>
      <c r="E400" s="110"/>
      <c r="F400" s="110"/>
      <c r="G400" s="1407"/>
      <c r="H400" s="1407"/>
      <c r="I400" s="1407"/>
      <c r="J400" s="110"/>
      <c r="K400" s="110"/>
      <c r="L400" s="1407"/>
      <c r="M400" s="110"/>
      <c r="N400" s="110"/>
      <c r="O400" s="2561" t="s">
        <v>748</v>
      </c>
      <c r="S400" s="1625" t="s">
        <v>162</v>
      </c>
      <c r="AB400" s="127"/>
      <c r="AC400" s="2276"/>
      <c r="AD400" s="2202"/>
      <c r="AE400" s="2276"/>
      <c r="AF400" s="2202"/>
      <c r="AG400" s="2276"/>
      <c r="AH400" s="2202"/>
      <c r="AI400" s="2280"/>
      <c r="AJ400" s="2202"/>
      <c r="AK400" s="2280"/>
      <c r="AL400" s="2202"/>
      <c r="AM400" s="241"/>
      <c r="AN400" s="127"/>
      <c r="AQ400" s="127"/>
      <c r="AR400" s="127"/>
    </row>
    <row r="401" spans="2:44" ht="16.5" thickBot="1">
      <c r="B401" s="110"/>
      <c r="C401" s="1580"/>
      <c r="D401" s="1794" t="s">
        <v>322</v>
      </c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2303" t="s">
        <v>689</v>
      </c>
      <c r="R401" s="705" t="s">
        <v>690</v>
      </c>
      <c r="V401" t="s">
        <v>691</v>
      </c>
      <c r="AB401" s="127"/>
      <c r="AC401" s="2276"/>
      <c r="AD401" s="2202"/>
      <c r="AE401" s="2276"/>
      <c r="AF401" s="2202"/>
      <c r="AG401" s="2276"/>
      <c r="AH401" s="2202"/>
      <c r="AI401" s="2280"/>
      <c r="AJ401" s="2202"/>
      <c r="AK401" s="2280"/>
      <c r="AL401" s="2202"/>
      <c r="AM401" s="241"/>
      <c r="AN401" s="127"/>
      <c r="AQ401" s="127"/>
      <c r="AR401" s="127"/>
    </row>
    <row r="402" spans="2:44" ht="15.75" thickBot="1">
      <c r="B402" s="1407" t="s">
        <v>474</v>
      </c>
      <c r="C402" s="1407"/>
      <c r="D402" s="1624"/>
      <c r="E402" s="110"/>
      <c r="F402" s="1625" t="s">
        <v>162</v>
      </c>
      <c r="G402" s="110"/>
      <c r="H402" s="110"/>
      <c r="I402" s="2561" t="s">
        <v>748</v>
      </c>
      <c r="J402" s="110"/>
      <c r="K402" s="1626"/>
      <c r="L402" s="110"/>
      <c r="M402" s="110"/>
      <c r="N402" s="110"/>
      <c r="O402" s="2" t="s">
        <v>693</v>
      </c>
      <c r="Q402" s="2304"/>
      <c r="R402" s="2304"/>
      <c r="S402" s="211" t="s">
        <v>692</v>
      </c>
      <c r="T402" s="2304"/>
      <c r="U402" s="2304"/>
      <c r="V402" s="2304"/>
      <c r="Z402" s="327" t="s">
        <v>681</v>
      </c>
      <c r="AA402" s="2305"/>
      <c r="AM402" s="327" t="s">
        <v>681</v>
      </c>
      <c r="AN402" s="2264"/>
      <c r="AQ402" s="127"/>
      <c r="AR402" s="127"/>
    </row>
    <row r="403" spans="2:44" ht="15.75" thickBot="1">
      <c r="B403" s="423" t="s">
        <v>2</v>
      </c>
      <c r="C403" s="424" t="s">
        <v>3</v>
      </c>
      <c r="D403" s="425" t="s">
        <v>4</v>
      </c>
      <c r="E403" s="297" t="s">
        <v>59</v>
      </c>
      <c r="F403" s="134"/>
      <c r="G403" s="134"/>
      <c r="H403" s="134"/>
      <c r="I403" s="134"/>
      <c r="J403" s="134"/>
      <c r="K403" s="134"/>
      <c r="L403" s="134"/>
      <c r="M403" s="282"/>
      <c r="N403" s="110"/>
      <c r="O403" s="327" t="s">
        <v>704</v>
      </c>
      <c r="P403" s="2265" t="s">
        <v>682</v>
      </c>
      <c r="Q403" s="2266"/>
      <c r="R403" s="2265" t="s">
        <v>683</v>
      </c>
      <c r="S403" s="2266"/>
      <c r="T403" s="2265" t="s">
        <v>688</v>
      </c>
      <c r="U403" s="2266"/>
      <c r="V403" s="2265" t="s">
        <v>685</v>
      </c>
      <c r="W403" s="2266"/>
      <c r="X403" s="2265" t="s">
        <v>686</v>
      </c>
      <c r="Y403" s="2266"/>
      <c r="Z403" s="2267" t="s">
        <v>586</v>
      </c>
      <c r="AA403" s="76"/>
      <c r="AB403" s="2356" t="s">
        <v>110</v>
      </c>
      <c r="AC403" s="2355" t="s">
        <v>682</v>
      </c>
      <c r="AD403" s="2266"/>
      <c r="AE403" s="2265" t="s">
        <v>683</v>
      </c>
      <c r="AF403" s="2266"/>
      <c r="AG403" s="2265" t="s">
        <v>684</v>
      </c>
      <c r="AH403" s="2266"/>
      <c r="AI403" s="2265" t="s">
        <v>685</v>
      </c>
      <c r="AJ403" s="2266"/>
      <c r="AK403" s="2265" t="s">
        <v>686</v>
      </c>
      <c r="AL403" s="2266"/>
      <c r="AM403" s="2267" t="s">
        <v>586</v>
      </c>
      <c r="AN403" s="61"/>
      <c r="AQ403" s="127"/>
      <c r="AR403" s="127"/>
    </row>
    <row r="404" spans="2:44" ht="15.75" thickBot="1">
      <c r="B404" s="426" t="s">
        <v>5</v>
      </c>
      <c r="C404" s="127"/>
      <c r="D404" s="427" t="s">
        <v>61</v>
      </c>
      <c r="E404" s="1813"/>
      <c r="F404" s="1430"/>
      <c r="G404" s="1430"/>
      <c r="H404" s="1430"/>
      <c r="I404" s="1430"/>
      <c r="J404" s="1430"/>
      <c r="K404" s="38"/>
      <c r="L404" s="38"/>
      <c r="M404" s="82"/>
      <c r="N404" s="110"/>
      <c r="O404" s="2299" t="s">
        <v>469</v>
      </c>
      <c r="P404" s="2300" t="s">
        <v>111</v>
      </c>
      <c r="Q404" s="2301" t="s">
        <v>112</v>
      </c>
      <c r="R404" s="2300" t="s">
        <v>111</v>
      </c>
      <c r="S404" s="2301" t="s">
        <v>112</v>
      </c>
      <c r="T404" s="2300" t="s">
        <v>111</v>
      </c>
      <c r="U404" s="2301" t="s">
        <v>112</v>
      </c>
      <c r="V404" s="2300" t="s">
        <v>111</v>
      </c>
      <c r="W404" s="2302" t="s">
        <v>112</v>
      </c>
      <c r="X404" s="2300" t="s">
        <v>111</v>
      </c>
      <c r="Y404" s="2301" t="s">
        <v>112</v>
      </c>
      <c r="Z404" s="2306" t="s">
        <v>111</v>
      </c>
      <c r="AA404" s="2307" t="s">
        <v>112</v>
      </c>
      <c r="AB404" s="91" t="s">
        <v>57</v>
      </c>
      <c r="AC404" s="2263" t="s">
        <v>111</v>
      </c>
      <c r="AD404" s="2268" t="s">
        <v>112</v>
      </c>
      <c r="AE404" s="2263" t="s">
        <v>111</v>
      </c>
      <c r="AF404" s="2268" t="s">
        <v>112</v>
      </c>
      <c r="AG404" s="2263" t="s">
        <v>111</v>
      </c>
      <c r="AH404" s="2268" t="s">
        <v>112</v>
      </c>
      <c r="AI404" s="2263" t="s">
        <v>111</v>
      </c>
      <c r="AJ404" s="2268" t="s">
        <v>112</v>
      </c>
      <c r="AK404" s="2263" t="s">
        <v>111</v>
      </c>
      <c r="AL404" s="2268" t="s">
        <v>112</v>
      </c>
      <c r="AM404" s="2269" t="s">
        <v>111</v>
      </c>
      <c r="AN404" s="2270" t="s">
        <v>112</v>
      </c>
      <c r="AQ404" s="127"/>
      <c r="AR404" s="127"/>
    </row>
    <row r="405" spans="2:44" ht="16.5" thickBot="1">
      <c r="B405" s="983" t="s">
        <v>390</v>
      </c>
      <c r="C405" s="134"/>
      <c r="D405" s="928"/>
      <c r="E405" s="1513" t="s">
        <v>467</v>
      </c>
      <c r="F405" s="110"/>
      <c r="G405" s="146"/>
      <c r="H405" s="146"/>
      <c r="I405" s="146"/>
      <c r="J405" s="133"/>
      <c r="K405" s="1829" t="s">
        <v>187</v>
      </c>
      <c r="L405" s="1830"/>
      <c r="M405" s="1831"/>
      <c r="N405" s="110"/>
      <c r="O405" s="829" t="s">
        <v>153</v>
      </c>
      <c r="P405" s="2294">
        <f>D415</f>
        <v>30</v>
      </c>
      <c r="Q405" s="2213">
        <f>D415</f>
        <v>30</v>
      </c>
      <c r="R405" s="2294">
        <f>D429</f>
        <v>40</v>
      </c>
      <c r="S405" s="2213">
        <f>D429</f>
        <v>40</v>
      </c>
      <c r="T405" s="2294"/>
      <c r="U405" s="2213"/>
      <c r="V405" s="2274">
        <f t="shared" ref="V405:V435" si="185">P405+R405</f>
        <v>70</v>
      </c>
      <c r="W405" s="2214">
        <f t="shared" ref="W405:W435" si="186">Q405+S405</f>
        <v>70</v>
      </c>
      <c r="X405" s="2273">
        <f t="shared" ref="X405:X435" si="187">R405+T405</f>
        <v>40</v>
      </c>
      <c r="Y405" s="2209">
        <f t="shared" ref="Y405:Y435" si="188">S405+U405</f>
        <v>40</v>
      </c>
      <c r="Z405" s="2372">
        <f t="shared" ref="Z405:Z435" si="189">P405+R405+T405</f>
        <v>70</v>
      </c>
      <c r="AA405" s="844">
        <f t="shared" ref="AA405:AA435" si="190">Q405+S405+U405</f>
        <v>70</v>
      </c>
      <c r="AB405" s="221" t="s">
        <v>148</v>
      </c>
      <c r="AC405" s="2273"/>
      <c r="AD405" s="2244"/>
      <c r="AE405" s="2273"/>
      <c r="AF405" s="2241"/>
      <c r="AG405" s="2273"/>
      <c r="AH405" s="2242"/>
      <c r="AI405" s="2274">
        <f t="shared" ref="AI405:AI419" si="191">AC405+AE405</f>
        <v>0</v>
      </c>
      <c r="AJ405" s="2214">
        <f t="shared" ref="AJ405:AJ419" si="192">AD405+AF405</f>
        <v>0</v>
      </c>
      <c r="AK405" s="2271">
        <f t="shared" ref="AK405:AK419" si="193">AE405+AG405</f>
        <v>0</v>
      </c>
      <c r="AL405" s="2243">
        <f t="shared" ref="AL405:AL419" si="194">AF405+AH405</f>
        <v>0</v>
      </c>
      <c r="AM405" s="2286">
        <f t="shared" ref="AM405:AM420" si="195">AC405+AE405+AG405</f>
        <v>0</v>
      </c>
      <c r="AN405" s="841">
        <f t="shared" ref="AN405:AN420" si="196">AD405+AF405+AH405</f>
        <v>0</v>
      </c>
      <c r="AQ405" s="127"/>
      <c r="AR405" s="127"/>
    </row>
    <row r="406" spans="2:44" ht="15.75" thickBot="1">
      <c r="B406" s="297"/>
      <c r="C406" s="411" t="s">
        <v>183</v>
      </c>
      <c r="D406" s="282"/>
      <c r="E406" s="929" t="s">
        <v>110</v>
      </c>
      <c r="F406" s="1413" t="s">
        <v>111</v>
      </c>
      <c r="G406" s="1414" t="s">
        <v>112</v>
      </c>
      <c r="H406" s="1442" t="s">
        <v>110</v>
      </c>
      <c r="I406" s="1413" t="s">
        <v>111</v>
      </c>
      <c r="J406" s="1414" t="s">
        <v>112</v>
      </c>
      <c r="K406" s="1766" t="s">
        <v>110</v>
      </c>
      <c r="L406" s="1451" t="s">
        <v>111</v>
      </c>
      <c r="M406" s="1163" t="s">
        <v>112</v>
      </c>
      <c r="N406" s="110"/>
      <c r="O406" s="829" t="s">
        <v>152</v>
      </c>
      <c r="P406" s="2295">
        <f>D414</f>
        <v>40</v>
      </c>
      <c r="Q406" s="2215">
        <f>D414</f>
        <v>40</v>
      </c>
      <c r="R406" s="2295">
        <f>D428</f>
        <v>70</v>
      </c>
      <c r="S406" s="2215">
        <f>D428</f>
        <v>70</v>
      </c>
      <c r="T406" s="2295"/>
      <c r="U406" s="2215">
        <f>D440</f>
        <v>40</v>
      </c>
      <c r="V406" s="2274">
        <f t="shared" si="185"/>
        <v>110</v>
      </c>
      <c r="W406" s="2214">
        <f t="shared" si="186"/>
        <v>110</v>
      </c>
      <c r="X406" s="2273">
        <f t="shared" si="187"/>
        <v>70</v>
      </c>
      <c r="Y406" s="2209">
        <f t="shared" si="188"/>
        <v>110</v>
      </c>
      <c r="Z406" s="2372">
        <f t="shared" si="189"/>
        <v>110</v>
      </c>
      <c r="AA406" s="844">
        <f t="shared" si="190"/>
        <v>150</v>
      </c>
      <c r="AB406" s="221" t="s">
        <v>419</v>
      </c>
      <c r="AC406" s="2274">
        <f>I419</f>
        <v>93</v>
      </c>
      <c r="AD406" s="2244">
        <f>J419</f>
        <v>60</v>
      </c>
      <c r="AE406" s="2273"/>
      <c r="AF406" s="2241"/>
      <c r="AG406" s="2273"/>
      <c r="AH406" s="2242"/>
      <c r="AI406" s="2274">
        <f t="shared" si="191"/>
        <v>93</v>
      </c>
      <c r="AJ406" s="2214">
        <f t="shared" si="192"/>
        <v>60</v>
      </c>
      <c r="AK406" s="2271">
        <f t="shared" si="193"/>
        <v>0</v>
      </c>
      <c r="AL406" s="2243">
        <f t="shared" si="194"/>
        <v>0</v>
      </c>
      <c r="AM406" s="2286">
        <f t="shared" si="195"/>
        <v>93</v>
      </c>
      <c r="AN406" s="841">
        <f t="shared" si="196"/>
        <v>60</v>
      </c>
      <c r="AO406" s="127"/>
      <c r="AQ406" s="127"/>
      <c r="AR406" s="127"/>
    </row>
    <row r="407" spans="2:44">
      <c r="B407" s="1986" t="s">
        <v>773</v>
      </c>
      <c r="C407" s="410" t="s">
        <v>774</v>
      </c>
      <c r="D407" s="2639">
        <v>60</v>
      </c>
      <c r="E407" s="1691" t="s">
        <v>139</v>
      </c>
      <c r="F407" s="1669">
        <v>134.93700000000001</v>
      </c>
      <c r="G407" s="1716">
        <v>94.6</v>
      </c>
      <c r="H407" s="1119" t="s">
        <v>102</v>
      </c>
      <c r="I407" s="1832"/>
      <c r="J407" s="1833"/>
      <c r="K407" s="155" t="s">
        <v>43</v>
      </c>
      <c r="L407" s="1638">
        <v>129.07</v>
      </c>
      <c r="M407" s="1639">
        <v>96.8</v>
      </c>
      <c r="N407" s="110"/>
      <c r="O407" s="94" t="s">
        <v>84</v>
      </c>
      <c r="P407" s="2295">
        <f>F412+I410+L418</f>
        <v>5.12</v>
      </c>
      <c r="Q407" s="2217">
        <f>G412+J410+M418</f>
        <v>5.12</v>
      </c>
      <c r="R407" s="2295"/>
      <c r="S407" s="2216"/>
      <c r="T407" s="2295">
        <f>I441</f>
        <v>2.2000000000000002</v>
      </c>
      <c r="U407" s="2216">
        <f>J441</f>
        <v>2.2000000000000002</v>
      </c>
      <c r="V407" s="2274">
        <f t="shared" si="185"/>
        <v>5.12</v>
      </c>
      <c r="W407" s="2214">
        <f t="shared" si="186"/>
        <v>5.12</v>
      </c>
      <c r="X407" s="2273">
        <f t="shared" si="187"/>
        <v>2.2000000000000002</v>
      </c>
      <c r="Y407" s="2209">
        <f t="shared" si="188"/>
        <v>2.2000000000000002</v>
      </c>
      <c r="Z407" s="2372">
        <f t="shared" si="189"/>
        <v>7.32</v>
      </c>
      <c r="AA407" s="844">
        <f t="shared" si="190"/>
        <v>7.32</v>
      </c>
      <c r="AB407" s="157" t="s">
        <v>62</v>
      </c>
      <c r="AC407" s="2273"/>
      <c r="AD407" s="2246"/>
      <c r="AE407" s="2273"/>
      <c r="AF407" s="2241"/>
      <c r="AG407" s="2273"/>
      <c r="AH407" s="2242"/>
      <c r="AI407" s="2274">
        <f t="shared" si="191"/>
        <v>0</v>
      </c>
      <c r="AJ407" s="2214">
        <f t="shared" si="192"/>
        <v>0</v>
      </c>
      <c r="AK407" s="2271">
        <f t="shared" si="193"/>
        <v>0</v>
      </c>
      <c r="AL407" s="2243">
        <f t="shared" si="194"/>
        <v>0</v>
      </c>
      <c r="AM407" s="2286">
        <f t="shared" si="195"/>
        <v>0</v>
      </c>
      <c r="AN407" s="841">
        <f t="shared" si="196"/>
        <v>0</v>
      </c>
      <c r="AQ407" s="127"/>
      <c r="AR407" s="127"/>
    </row>
    <row r="408" spans="2:44">
      <c r="B408" s="208"/>
      <c r="C408" s="2573" t="s">
        <v>775</v>
      </c>
      <c r="D408" s="1979"/>
      <c r="E408" s="235" t="s">
        <v>198</v>
      </c>
      <c r="F408" s="287">
        <v>10.44</v>
      </c>
      <c r="G408" s="943">
        <v>9.4</v>
      </c>
      <c r="H408" s="306" t="s">
        <v>99</v>
      </c>
      <c r="I408" s="287">
        <v>4.9000000000000004</v>
      </c>
      <c r="J408" s="290">
        <v>4.9000000000000004</v>
      </c>
      <c r="K408" s="303" t="s">
        <v>85</v>
      </c>
      <c r="L408" s="304">
        <v>17.600000000000001</v>
      </c>
      <c r="M408" s="311">
        <v>16.5</v>
      </c>
      <c r="N408" s="110"/>
      <c r="O408" s="95" t="s">
        <v>154</v>
      </c>
      <c r="P408" s="2296">
        <f t="shared" ref="P408:U408" si="197">AC446</f>
        <v>0</v>
      </c>
      <c r="Q408" s="2218">
        <f t="shared" si="197"/>
        <v>0</v>
      </c>
      <c r="R408" s="2296">
        <f t="shared" si="197"/>
        <v>47.6</v>
      </c>
      <c r="S408" s="2218">
        <f t="shared" si="197"/>
        <v>47.6</v>
      </c>
      <c r="T408" s="2296">
        <f t="shared" si="197"/>
        <v>0</v>
      </c>
      <c r="U408" s="2218">
        <f t="shared" si="197"/>
        <v>0</v>
      </c>
      <c r="V408" s="2274">
        <f t="shared" si="185"/>
        <v>47.6</v>
      </c>
      <c r="W408" s="2214">
        <f t="shared" si="186"/>
        <v>47.6</v>
      </c>
      <c r="X408" s="2273">
        <f t="shared" si="187"/>
        <v>47.6</v>
      </c>
      <c r="Y408" s="2209">
        <f t="shared" si="188"/>
        <v>47.6</v>
      </c>
      <c r="Z408" s="2372">
        <f t="shared" si="189"/>
        <v>47.6</v>
      </c>
      <c r="AA408" s="844">
        <f t="shared" si="190"/>
        <v>47.6</v>
      </c>
      <c r="AB408" s="157" t="s">
        <v>64</v>
      </c>
      <c r="AC408" s="2273"/>
      <c r="AD408" s="2247"/>
      <c r="AE408" s="2273"/>
      <c r="AF408" s="2241"/>
      <c r="AG408" s="2273"/>
      <c r="AH408" s="2242"/>
      <c r="AI408" s="2274">
        <f t="shared" si="191"/>
        <v>0</v>
      </c>
      <c r="AJ408" s="2214">
        <f t="shared" si="192"/>
        <v>0</v>
      </c>
      <c r="AK408" s="2271">
        <f t="shared" si="193"/>
        <v>0</v>
      </c>
      <c r="AL408" s="2243">
        <f t="shared" si="194"/>
        <v>0</v>
      </c>
      <c r="AM408" s="2286">
        <f t="shared" si="195"/>
        <v>0</v>
      </c>
      <c r="AN408" s="841">
        <f t="shared" si="196"/>
        <v>0</v>
      </c>
      <c r="AQ408" s="127"/>
      <c r="AR408" s="127"/>
    </row>
    <row r="409" spans="2:44">
      <c r="B409" s="195" t="s">
        <v>821</v>
      </c>
      <c r="C409" s="326" t="s">
        <v>168</v>
      </c>
      <c r="D409" s="997" t="s">
        <v>487</v>
      </c>
      <c r="E409" s="994" t="s">
        <v>171</v>
      </c>
      <c r="F409" s="317">
        <v>2.1</v>
      </c>
      <c r="G409" s="1702">
        <v>2</v>
      </c>
      <c r="H409" s="235" t="s">
        <v>104</v>
      </c>
      <c r="I409" s="1006">
        <v>2</v>
      </c>
      <c r="J409" s="1024">
        <v>2</v>
      </c>
      <c r="K409" s="303" t="s">
        <v>71</v>
      </c>
      <c r="L409" s="287">
        <v>3.3</v>
      </c>
      <c r="M409" s="1024">
        <v>3.3</v>
      </c>
      <c r="N409" s="110"/>
      <c r="O409" s="829" t="s">
        <v>115</v>
      </c>
      <c r="P409" s="2295"/>
      <c r="Q409" s="2213"/>
      <c r="R409" s="2295"/>
      <c r="S409" s="2213"/>
      <c r="T409" s="2295"/>
      <c r="U409" s="2213"/>
      <c r="V409" s="2274">
        <f t="shared" si="185"/>
        <v>0</v>
      </c>
      <c r="W409" s="2214">
        <f t="shared" si="186"/>
        <v>0</v>
      </c>
      <c r="X409" s="2273">
        <f t="shared" si="187"/>
        <v>0</v>
      </c>
      <c r="Y409" s="2209">
        <f t="shared" si="188"/>
        <v>0</v>
      </c>
      <c r="Z409" s="2372">
        <f t="shared" si="189"/>
        <v>0</v>
      </c>
      <c r="AA409" s="844">
        <f t="shared" si="190"/>
        <v>0</v>
      </c>
      <c r="AB409" s="158" t="s">
        <v>104</v>
      </c>
      <c r="AC409" s="2273">
        <f>I409+L414</f>
        <v>6.2</v>
      </c>
      <c r="AD409" s="2246">
        <f>J409+M414</f>
        <v>6.2</v>
      </c>
      <c r="AE409" s="2273">
        <f>F429+I430</f>
        <v>3.2</v>
      </c>
      <c r="AF409" s="2241">
        <f>G429+J430</f>
        <v>3.2</v>
      </c>
      <c r="AG409" s="2273"/>
      <c r="AH409" s="2242"/>
      <c r="AI409" s="2274">
        <f t="shared" si="191"/>
        <v>9.4</v>
      </c>
      <c r="AJ409" s="2214">
        <f t="shared" si="192"/>
        <v>9.4</v>
      </c>
      <c r="AK409" s="2271">
        <f t="shared" si="193"/>
        <v>3.2</v>
      </c>
      <c r="AL409" s="2243">
        <f t="shared" si="194"/>
        <v>3.2</v>
      </c>
      <c r="AM409" s="2286">
        <f t="shared" si="195"/>
        <v>9.4</v>
      </c>
      <c r="AN409" s="841">
        <f t="shared" si="196"/>
        <v>9.4</v>
      </c>
      <c r="AQ409" s="127"/>
      <c r="AR409" s="127"/>
    </row>
    <row r="410" spans="2:44">
      <c r="B410" s="716"/>
      <c r="C410" s="1029" t="s">
        <v>468</v>
      </c>
      <c r="D410" s="429"/>
      <c r="E410" s="235" t="s">
        <v>85</v>
      </c>
      <c r="F410" s="287">
        <v>8</v>
      </c>
      <c r="G410" s="943">
        <v>8</v>
      </c>
      <c r="H410" s="235" t="s">
        <v>204</v>
      </c>
      <c r="I410" s="287">
        <v>1.38</v>
      </c>
      <c r="J410" s="290">
        <v>1.38</v>
      </c>
      <c r="K410" s="235" t="s">
        <v>52</v>
      </c>
      <c r="L410" s="1682">
        <v>0.8</v>
      </c>
      <c r="M410" s="1683">
        <v>0.8</v>
      </c>
      <c r="N410" s="110"/>
      <c r="O410" s="553" t="s">
        <v>43</v>
      </c>
      <c r="P410" s="2296">
        <f>L407</f>
        <v>129.07</v>
      </c>
      <c r="Q410" s="2217">
        <f>M407</f>
        <v>96.8</v>
      </c>
      <c r="R410" s="2295">
        <f>F426</f>
        <v>46.191000000000003</v>
      </c>
      <c r="S410" s="2216">
        <f>G426</f>
        <v>34.6</v>
      </c>
      <c r="T410" s="2295">
        <f>F439</f>
        <v>112</v>
      </c>
      <c r="U410" s="2213">
        <f>G439</f>
        <v>83.7</v>
      </c>
      <c r="V410" s="2274">
        <f t="shared" si="185"/>
        <v>175.261</v>
      </c>
      <c r="W410" s="2214">
        <f t="shared" si="186"/>
        <v>131.4</v>
      </c>
      <c r="X410" s="2273">
        <f t="shared" si="187"/>
        <v>158.191</v>
      </c>
      <c r="Y410" s="2209">
        <f t="shared" si="188"/>
        <v>118.30000000000001</v>
      </c>
      <c r="Z410" s="2372">
        <f t="shared" si="189"/>
        <v>287.26099999999997</v>
      </c>
      <c r="AA410" s="844">
        <f t="shared" si="190"/>
        <v>215.10000000000002</v>
      </c>
      <c r="AB410" s="157" t="s">
        <v>150</v>
      </c>
      <c r="AC410" s="2273">
        <f>F409</f>
        <v>2.1</v>
      </c>
      <c r="AD410" s="2246">
        <f>G409</f>
        <v>2</v>
      </c>
      <c r="AE410" s="2273"/>
      <c r="AF410" s="2241"/>
      <c r="AG410" s="2273"/>
      <c r="AH410" s="2242"/>
      <c r="AI410" s="2274">
        <f t="shared" si="191"/>
        <v>2.1</v>
      </c>
      <c r="AJ410" s="2214">
        <f t="shared" si="192"/>
        <v>2</v>
      </c>
      <c r="AK410" s="2271">
        <f t="shared" si="193"/>
        <v>0</v>
      </c>
      <c r="AL410" s="2243">
        <f t="shared" si="194"/>
        <v>0</v>
      </c>
      <c r="AM410" s="2286">
        <f t="shared" si="195"/>
        <v>2.1</v>
      </c>
      <c r="AN410" s="841">
        <f t="shared" si="196"/>
        <v>2</v>
      </c>
      <c r="AQ410" s="127"/>
      <c r="AR410" s="127"/>
    </row>
    <row r="411" spans="2:44">
      <c r="B411" s="995" t="s">
        <v>822</v>
      </c>
      <c r="C411" s="2637" t="s">
        <v>721</v>
      </c>
      <c r="D411" s="996" t="s">
        <v>478</v>
      </c>
      <c r="E411" s="831" t="s">
        <v>219</v>
      </c>
      <c r="F411" s="1006" t="s">
        <v>486</v>
      </c>
      <c r="G411" s="943">
        <v>4</v>
      </c>
      <c r="H411" s="306" t="s">
        <v>86</v>
      </c>
      <c r="I411" s="317">
        <v>13.8</v>
      </c>
      <c r="J411" s="820">
        <v>13.8</v>
      </c>
      <c r="K411" s="1834" t="s">
        <v>386</v>
      </c>
      <c r="L411" s="1787"/>
      <c r="M411" s="1835"/>
      <c r="N411" s="484"/>
      <c r="O411" s="98" t="s">
        <v>72</v>
      </c>
      <c r="P411" s="2295">
        <f t="shared" ref="P411:U411" si="198">AC420</f>
        <v>221.49999999999997</v>
      </c>
      <c r="Q411" s="2219">
        <f t="shared" si="198"/>
        <v>165.95</v>
      </c>
      <c r="R411" s="2295">
        <f t="shared" si="198"/>
        <v>198.45999999999998</v>
      </c>
      <c r="S411" s="2219">
        <f t="shared" si="198"/>
        <v>151.13000000000002</v>
      </c>
      <c r="T411" s="2295">
        <f t="shared" si="198"/>
        <v>38.700000000000003</v>
      </c>
      <c r="U411" s="2219">
        <f t="shared" si="198"/>
        <v>31.5</v>
      </c>
      <c r="V411" s="2274">
        <f t="shared" si="185"/>
        <v>419.95999999999992</v>
      </c>
      <c r="W411" s="2214">
        <f t="shared" si="186"/>
        <v>317.08000000000004</v>
      </c>
      <c r="X411" s="2273">
        <f t="shared" si="187"/>
        <v>237.15999999999997</v>
      </c>
      <c r="Y411" s="2209">
        <f t="shared" si="188"/>
        <v>182.63000000000002</v>
      </c>
      <c r="Z411" s="2372">
        <f t="shared" si="189"/>
        <v>458.65999999999991</v>
      </c>
      <c r="AA411" s="844">
        <f t="shared" si="190"/>
        <v>348.58000000000004</v>
      </c>
      <c r="AB411" s="157" t="s">
        <v>144</v>
      </c>
      <c r="AC411" s="2273">
        <f>L412</f>
        <v>99.4</v>
      </c>
      <c r="AD411" s="2246">
        <f>M412</f>
        <v>79.8</v>
      </c>
      <c r="AE411" s="2273"/>
      <c r="AF411" s="2241"/>
      <c r="AG411" s="2273"/>
      <c r="AH411" s="2242"/>
      <c r="AI411" s="2274">
        <f t="shared" si="191"/>
        <v>99.4</v>
      </c>
      <c r="AJ411" s="2214">
        <f t="shared" si="192"/>
        <v>79.8</v>
      </c>
      <c r="AK411" s="2271">
        <f t="shared" si="193"/>
        <v>0</v>
      </c>
      <c r="AL411" s="2243">
        <f t="shared" si="194"/>
        <v>0</v>
      </c>
      <c r="AM411" s="2286">
        <f t="shared" si="195"/>
        <v>99.4</v>
      </c>
      <c r="AN411" s="841">
        <f t="shared" si="196"/>
        <v>79.8</v>
      </c>
      <c r="AQ411" s="127"/>
      <c r="AR411" s="127"/>
    </row>
    <row r="412" spans="2:44">
      <c r="B412" s="930" t="s">
        <v>823</v>
      </c>
      <c r="C412" s="2638" t="s">
        <v>720</v>
      </c>
      <c r="D412" s="123"/>
      <c r="E412" s="235" t="s">
        <v>204</v>
      </c>
      <c r="F412" s="287">
        <v>3.04</v>
      </c>
      <c r="G412" s="236">
        <v>3.04</v>
      </c>
      <c r="H412" s="235" t="s">
        <v>205</v>
      </c>
      <c r="I412" s="287">
        <v>4.0000000000000002E-4</v>
      </c>
      <c r="J412" s="290">
        <v>4.0000000000000002E-4</v>
      </c>
      <c r="K412" s="230" t="s">
        <v>161</v>
      </c>
      <c r="L412" s="1836">
        <v>99.4</v>
      </c>
      <c r="M412" s="1024">
        <v>79.8</v>
      </c>
      <c r="N412" s="110"/>
      <c r="O412" s="829" t="s">
        <v>74</v>
      </c>
      <c r="P412" s="2297">
        <f>AC426</f>
        <v>0</v>
      </c>
      <c r="Q412" s="2217"/>
      <c r="R412" s="2297">
        <f>AE426</f>
        <v>122.175</v>
      </c>
      <c r="S412" s="2213">
        <f>AF426</f>
        <v>107.5</v>
      </c>
      <c r="T412" s="2297">
        <f>AG426</f>
        <v>7.5</v>
      </c>
      <c r="U412" s="2213">
        <f>AH426</f>
        <v>7</v>
      </c>
      <c r="V412" s="2274">
        <f t="shared" si="185"/>
        <v>122.175</v>
      </c>
      <c r="W412" s="2214">
        <f t="shared" si="186"/>
        <v>107.5</v>
      </c>
      <c r="X412" s="2273">
        <f t="shared" si="187"/>
        <v>129.67500000000001</v>
      </c>
      <c r="Y412" s="2209">
        <f t="shared" si="188"/>
        <v>114.5</v>
      </c>
      <c r="Z412" s="2372">
        <f t="shared" si="189"/>
        <v>129.67500000000001</v>
      </c>
      <c r="AA412" s="844">
        <f t="shared" si="190"/>
        <v>114.5</v>
      </c>
      <c r="AB412" s="157" t="s">
        <v>147</v>
      </c>
      <c r="AC412" s="2273"/>
      <c r="AD412" s="2248"/>
      <c r="AE412" s="2273">
        <f>L433</f>
        <v>69.42</v>
      </c>
      <c r="AF412" s="2241">
        <f>M433</f>
        <v>48.6</v>
      </c>
      <c r="AG412" s="2273"/>
      <c r="AH412" s="2242"/>
      <c r="AI412" s="2274">
        <f t="shared" si="191"/>
        <v>69.42</v>
      </c>
      <c r="AJ412" s="2214">
        <f t="shared" si="192"/>
        <v>48.6</v>
      </c>
      <c r="AK412" s="2271">
        <f t="shared" si="193"/>
        <v>69.42</v>
      </c>
      <c r="AL412" s="2243">
        <f t="shared" si="194"/>
        <v>48.6</v>
      </c>
      <c r="AM412" s="2286">
        <f t="shared" si="195"/>
        <v>69.42</v>
      </c>
      <c r="AN412" s="841">
        <f t="shared" si="196"/>
        <v>48.6</v>
      </c>
      <c r="AQ412" s="127"/>
      <c r="AR412" s="127"/>
    </row>
    <row r="413" spans="2:44">
      <c r="B413" s="301" t="s">
        <v>856</v>
      </c>
      <c r="C413" s="306" t="s">
        <v>140</v>
      </c>
      <c r="D413" s="294">
        <v>200</v>
      </c>
      <c r="E413" s="235" t="s">
        <v>108</v>
      </c>
      <c r="F413" s="304">
        <v>9</v>
      </c>
      <c r="G413" s="1656">
        <v>9</v>
      </c>
      <c r="H413" s="306" t="s">
        <v>89</v>
      </c>
      <c r="I413" s="1006">
        <v>0.2</v>
      </c>
      <c r="J413" s="290">
        <v>0.2</v>
      </c>
      <c r="K413" s="230" t="s">
        <v>95</v>
      </c>
      <c r="L413" s="317">
        <v>2.8</v>
      </c>
      <c r="M413" s="820">
        <v>2.8</v>
      </c>
      <c r="N413" s="110"/>
      <c r="O413" s="830" t="s">
        <v>114</v>
      </c>
      <c r="P413" s="2295"/>
      <c r="Q413" s="2220"/>
      <c r="R413" s="2295">
        <f>L425</f>
        <v>20</v>
      </c>
      <c r="S413" s="2220">
        <f>M425</f>
        <v>20</v>
      </c>
      <c r="T413" s="2295"/>
      <c r="U413" s="2220"/>
      <c r="V413" s="2274">
        <f t="shared" si="185"/>
        <v>20</v>
      </c>
      <c r="W413" s="2214">
        <f t="shared" si="186"/>
        <v>20</v>
      </c>
      <c r="X413" s="2273">
        <f t="shared" si="187"/>
        <v>20</v>
      </c>
      <c r="Y413" s="2209">
        <f t="shared" si="188"/>
        <v>20</v>
      </c>
      <c r="Z413" s="2372">
        <f t="shared" si="189"/>
        <v>20</v>
      </c>
      <c r="AA413" s="844">
        <f t="shared" si="190"/>
        <v>20</v>
      </c>
      <c r="AB413" s="157" t="s">
        <v>93</v>
      </c>
      <c r="AC413" s="2273">
        <f>F408+I414+L416</f>
        <v>18.7</v>
      </c>
      <c r="AD413" s="2248">
        <f>G408+J414+M416</f>
        <v>16.2</v>
      </c>
      <c r="AE413" s="2273">
        <f>F428+I428+L434</f>
        <v>25.14</v>
      </c>
      <c r="AF413" s="2241">
        <f>G428+J428+M434</f>
        <v>21</v>
      </c>
      <c r="AG413" s="2273">
        <f>F440</f>
        <v>21.6</v>
      </c>
      <c r="AH413" s="2242">
        <f>G440</f>
        <v>18</v>
      </c>
      <c r="AI413" s="2274">
        <f t="shared" si="191"/>
        <v>43.84</v>
      </c>
      <c r="AJ413" s="2214">
        <f t="shared" si="192"/>
        <v>37.200000000000003</v>
      </c>
      <c r="AK413" s="2271">
        <f t="shared" si="193"/>
        <v>46.74</v>
      </c>
      <c r="AL413" s="2243">
        <f t="shared" si="194"/>
        <v>39</v>
      </c>
      <c r="AM413" s="2286">
        <f t="shared" si="195"/>
        <v>65.44</v>
      </c>
      <c r="AN413" s="841">
        <f t="shared" si="196"/>
        <v>55.2</v>
      </c>
      <c r="AP413" s="127"/>
      <c r="AQ413" s="127"/>
      <c r="AR413" s="127"/>
    </row>
    <row r="414" spans="2:44">
      <c r="B414" s="792" t="s">
        <v>9</v>
      </c>
      <c r="C414" s="306" t="s">
        <v>10</v>
      </c>
      <c r="D414" s="294">
        <v>40</v>
      </c>
      <c r="E414" s="235" t="s">
        <v>95</v>
      </c>
      <c r="F414" s="287">
        <v>7.05</v>
      </c>
      <c r="G414" s="943">
        <v>7.05</v>
      </c>
      <c r="H414" s="306" t="s">
        <v>318</v>
      </c>
      <c r="I414" s="287">
        <v>4.76</v>
      </c>
      <c r="J414" s="290">
        <v>4</v>
      </c>
      <c r="K414" s="230" t="s">
        <v>387</v>
      </c>
      <c r="L414" s="287">
        <v>4.2</v>
      </c>
      <c r="M414" s="290">
        <v>4.2</v>
      </c>
      <c r="N414" s="110"/>
      <c r="O414" s="94" t="s">
        <v>151</v>
      </c>
      <c r="P414" s="2295">
        <f>AC431</f>
        <v>200</v>
      </c>
      <c r="Q414" s="2213">
        <f>AD431</f>
        <v>200</v>
      </c>
      <c r="R414" s="2295">
        <f>AE431</f>
        <v>100</v>
      </c>
      <c r="S414" s="2213">
        <f>AF431</f>
        <v>100</v>
      </c>
      <c r="T414" s="2295">
        <f>AG431</f>
        <v>0</v>
      </c>
      <c r="U414" s="2213"/>
      <c r="V414" s="2274">
        <f t="shared" si="185"/>
        <v>300</v>
      </c>
      <c r="W414" s="2214">
        <f t="shared" si="186"/>
        <v>300</v>
      </c>
      <c r="X414" s="2273">
        <f t="shared" si="187"/>
        <v>100</v>
      </c>
      <c r="Y414" s="2209">
        <f t="shared" si="188"/>
        <v>100</v>
      </c>
      <c r="Z414" s="2372">
        <f t="shared" si="189"/>
        <v>300</v>
      </c>
      <c r="AA414" s="844">
        <f t="shared" si="190"/>
        <v>300</v>
      </c>
      <c r="AB414" s="157" t="s">
        <v>70</v>
      </c>
      <c r="AC414" s="2273">
        <f>L415</f>
        <v>2.1</v>
      </c>
      <c r="AD414" s="2246">
        <f>M415</f>
        <v>1.75</v>
      </c>
      <c r="AE414" s="2273">
        <f>F427+I429</f>
        <v>36.5</v>
      </c>
      <c r="AF414" s="2241">
        <f>G427+J429</f>
        <v>29.2</v>
      </c>
      <c r="AG414" s="2273">
        <f>F441</f>
        <v>17.100000000000001</v>
      </c>
      <c r="AH414" s="2242">
        <f>G441</f>
        <v>13.5</v>
      </c>
      <c r="AI414" s="2274">
        <f t="shared" si="191"/>
        <v>38.6</v>
      </c>
      <c r="AJ414" s="2214">
        <f t="shared" si="192"/>
        <v>30.95</v>
      </c>
      <c r="AK414" s="2271">
        <f t="shared" si="193"/>
        <v>53.6</v>
      </c>
      <c r="AL414" s="2243">
        <f t="shared" si="194"/>
        <v>42.7</v>
      </c>
      <c r="AM414" s="2286">
        <f t="shared" si="195"/>
        <v>55.7</v>
      </c>
      <c r="AN414" s="841">
        <f t="shared" si="196"/>
        <v>44.45</v>
      </c>
      <c r="AQ414" s="127"/>
      <c r="AR414" s="127"/>
    </row>
    <row r="415" spans="2:44" ht="15.75" thickBot="1">
      <c r="B415" s="792" t="s">
        <v>9</v>
      </c>
      <c r="C415" s="306" t="s">
        <v>643</v>
      </c>
      <c r="D415" s="294">
        <v>30</v>
      </c>
      <c r="E415" s="1030" t="s">
        <v>52</v>
      </c>
      <c r="F415" s="304">
        <v>0.9</v>
      </c>
      <c r="G415" s="818">
        <v>0.9</v>
      </c>
      <c r="H415" s="326" t="s">
        <v>87</v>
      </c>
      <c r="I415" s="304">
        <v>0.4</v>
      </c>
      <c r="J415" s="311">
        <v>0.4</v>
      </c>
      <c r="K415" s="1438" t="s">
        <v>70</v>
      </c>
      <c r="L415" s="1006">
        <v>2.1</v>
      </c>
      <c r="M415" s="290">
        <v>1.75</v>
      </c>
      <c r="N415" s="110"/>
      <c r="O415" s="235" t="s">
        <v>91</v>
      </c>
      <c r="P415" s="2295">
        <f>AC437</f>
        <v>0</v>
      </c>
      <c r="Q415" s="2213"/>
      <c r="R415" s="2295">
        <f>AE437</f>
        <v>94.914999999999992</v>
      </c>
      <c r="S415" s="2213">
        <f>AF437</f>
        <v>81.5</v>
      </c>
      <c r="T415" s="2295">
        <f>AG437</f>
        <v>0</v>
      </c>
      <c r="U415" s="2213"/>
      <c r="V415" s="2274">
        <f t="shared" si="185"/>
        <v>94.914999999999992</v>
      </c>
      <c r="W415" s="2214">
        <f t="shared" si="186"/>
        <v>81.5</v>
      </c>
      <c r="X415" s="2273">
        <f t="shared" si="187"/>
        <v>94.914999999999992</v>
      </c>
      <c r="Y415" s="2209">
        <f t="shared" si="188"/>
        <v>81.5</v>
      </c>
      <c r="Z415" s="2372">
        <f t="shared" si="189"/>
        <v>94.914999999999992</v>
      </c>
      <c r="AA415" s="844">
        <f t="shared" si="190"/>
        <v>81.5</v>
      </c>
      <c r="AB415" s="157" t="s">
        <v>78</v>
      </c>
      <c r="AC415" s="2273"/>
      <c r="AD415" s="2249"/>
      <c r="AE415" s="2273">
        <f>F425</f>
        <v>64.2</v>
      </c>
      <c r="AF415" s="2241">
        <f>G425</f>
        <v>49.13</v>
      </c>
      <c r="AG415" s="2273"/>
      <c r="AH415" s="2242"/>
      <c r="AI415" s="2274">
        <f t="shared" si="191"/>
        <v>64.2</v>
      </c>
      <c r="AJ415" s="2214">
        <f t="shared" si="192"/>
        <v>49.13</v>
      </c>
      <c r="AK415" s="2271">
        <f t="shared" si="193"/>
        <v>64.2</v>
      </c>
      <c r="AL415" s="2243">
        <f t="shared" si="194"/>
        <v>49.13</v>
      </c>
      <c r="AM415" s="2286">
        <f t="shared" si="195"/>
        <v>64.2</v>
      </c>
      <c r="AN415" s="841">
        <f t="shared" si="196"/>
        <v>49.13</v>
      </c>
      <c r="AQ415" s="127"/>
      <c r="AR415" s="127"/>
    </row>
    <row r="416" spans="2:44">
      <c r="B416" s="124"/>
      <c r="C416" s="1392"/>
      <c r="D416" s="123"/>
      <c r="E416" s="1640"/>
      <c r="F416" s="1640"/>
      <c r="G416" s="1632"/>
      <c r="H416" s="2593" t="s">
        <v>774</v>
      </c>
      <c r="I416" s="2594"/>
      <c r="J416" s="2595"/>
      <c r="K416" s="1438" t="s">
        <v>121</v>
      </c>
      <c r="L416" s="287">
        <v>3.5</v>
      </c>
      <c r="M416" s="290">
        <v>2.8</v>
      </c>
      <c r="N416" s="110"/>
      <c r="O416" s="829" t="s">
        <v>379</v>
      </c>
      <c r="P416" s="2295">
        <f>AC434</f>
        <v>0</v>
      </c>
      <c r="Q416" s="2217"/>
      <c r="R416" s="2295">
        <f>AE434</f>
        <v>0</v>
      </c>
      <c r="S416" s="2217"/>
      <c r="T416" s="2295">
        <f>AG434</f>
        <v>0</v>
      </c>
      <c r="U416" s="2217"/>
      <c r="V416" s="2274">
        <f t="shared" si="185"/>
        <v>0</v>
      </c>
      <c r="W416" s="2214">
        <f t="shared" si="186"/>
        <v>0</v>
      </c>
      <c r="X416" s="2273">
        <f t="shared" si="187"/>
        <v>0</v>
      </c>
      <c r="Y416" s="2209">
        <f t="shared" si="188"/>
        <v>0</v>
      </c>
      <c r="Z416" s="2372">
        <f t="shared" si="189"/>
        <v>0</v>
      </c>
      <c r="AA416" s="844">
        <f t="shared" si="190"/>
        <v>0</v>
      </c>
      <c r="AB416" s="157" t="s">
        <v>149</v>
      </c>
      <c r="AC416" s="2273"/>
      <c r="AD416" s="2250"/>
      <c r="AE416" s="2273"/>
      <c r="AF416" s="2241"/>
      <c r="AG416" s="2273"/>
      <c r="AH416" s="2242"/>
      <c r="AI416" s="2274">
        <f t="shared" si="191"/>
        <v>0</v>
      </c>
      <c r="AJ416" s="2214">
        <f t="shared" si="192"/>
        <v>0</v>
      </c>
      <c r="AK416" s="2271">
        <f t="shared" si="193"/>
        <v>0</v>
      </c>
      <c r="AL416" s="2243">
        <f t="shared" si="194"/>
        <v>0</v>
      </c>
      <c r="AM416" s="2286">
        <f t="shared" si="195"/>
        <v>0</v>
      </c>
      <c r="AN416" s="841">
        <f t="shared" si="196"/>
        <v>0</v>
      </c>
      <c r="AQ416" s="127"/>
      <c r="AR416" s="127"/>
    </row>
    <row r="417" spans="2:49" ht="15.75" thickBot="1">
      <c r="B417" s="124"/>
      <c r="C417" s="1392"/>
      <c r="D417" s="123"/>
      <c r="E417" s="127"/>
      <c r="F417" s="110"/>
      <c r="G417" s="110"/>
      <c r="H417" s="2596" t="s">
        <v>775</v>
      </c>
      <c r="I417" s="2597"/>
      <c r="J417" s="2598"/>
      <c r="K417" s="1454" t="s">
        <v>388</v>
      </c>
      <c r="L417" s="287">
        <v>5.5999999999999999E-3</v>
      </c>
      <c r="M417" s="290">
        <v>5.5999999999999999E-3</v>
      </c>
      <c r="N417" s="110"/>
      <c r="O417" s="829" t="s">
        <v>139</v>
      </c>
      <c r="P417" s="2388">
        <f>F407</f>
        <v>134.93700000000001</v>
      </c>
      <c r="Q417" s="2217">
        <f>G407</f>
        <v>94.6</v>
      </c>
      <c r="R417" s="2295"/>
      <c r="S417" s="2213"/>
      <c r="T417" s="2295"/>
      <c r="U417" s="2213"/>
      <c r="V417" s="2274">
        <f t="shared" si="185"/>
        <v>134.93700000000001</v>
      </c>
      <c r="W417" s="2214">
        <f t="shared" si="186"/>
        <v>94.6</v>
      </c>
      <c r="X417" s="2273">
        <f t="shared" si="187"/>
        <v>0</v>
      </c>
      <c r="Y417" s="2209">
        <f t="shared" si="188"/>
        <v>0</v>
      </c>
      <c r="Z417" s="2372">
        <f t="shared" si="189"/>
        <v>134.93700000000001</v>
      </c>
      <c r="AA417" s="844">
        <f t="shared" si="190"/>
        <v>94.6</v>
      </c>
      <c r="AB417" s="157" t="s">
        <v>146</v>
      </c>
      <c r="AC417" s="2273"/>
      <c r="AD417" s="2250"/>
      <c r="AE417" s="2274"/>
      <c r="AF417" s="2255"/>
      <c r="AG417" s="2273"/>
      <c r="AH417" s="2242"/>
      <c r="AI417" s="2274">
        <f t="shared" si="191"/>
        <v>0</v>
      </c>
      <c r="AJ417" s="2214">
        <f t="shared" si="192"/>
        <v>0</v>
      </c>
      <c r="AK417" s="2271">
        <f t="shared" si="193"/>
        <v>0</v>
      </c>
      <c r="AL417" s="2243">
        <f t="shared" si="194"/>
        <v>0</v>
      </c>
      <c r="AM417" s="2286">
        <f t="shared" si="195"/>
        <v>0</v>
      </c>
      <c r="AN417" s="841">
        <f t="shared" si="196"/>
        <v>0</v>
      </c>
      <c r="AQ417" s="127"/>
      <c r="AR417" s="127"/>
    </row>
    <row r="418" spans="2:49" ht="15.75" thickBot="1">
      <c r="B418" s="932"/>
      <c r="C418" s="1031"/>
      <c r="D418" s="934"/>
      <c r="E418" s="127"/>
      <c r="F418" s="110"/>
      <c r="G418" s="110"/>
      <c r="H418" s="2599" t="s">
        <v>110</v>
      </c>
      <c r="I418" s="2600" t="s">
        <v>111</v>
      </c>
      <c r="J418" s="2601" t="s">
        <v>112</v>
      </c>
      <c r="K418" s="235" t="s">
        <v>84</v>
      </c>
      <c r="L418" s="287">
        <v>0.7</v>
      </c>
      <c r="M418" s="290">
        <v>0.7</v>
      </c>
      <c r="N418" s="110"/>
      <c r="O418" s="829" t="s">
        <v>65</v>
      </c>
      <c r="P418" s="2295"/>
      <c r="Q418" s="2213"/>
      <c r="R418" s="2295"/>
      <c r="S418" s="2213"/>
      <c r="T418" s="2295"/>
      <c r="U418" s="2213"/>
      <c r="V418" s="2274">
        <f t="shared" si="185"/>
        <v>0</v>
      </c>
      <c r="W418" s="2214">
        <f t="shared" si="186"/>
        <v>0</v>
      </c>
      <c r="X418" s="2273">
        <f t="shared" si="187"/>
        <v>0</v>
      </c>
      <c r="Y418" s="2209">
        <f t="shared" si="188"/>
        <v>0</v>
      </c>
      <c r="Z418" s="2372">
        <f t="shared" si="189"/>
        <v>0</v>
      </c>
      <c r="AA418" s="844">
        <f t="shared" si="190"/>
        <v>0</v>
      </c>
      <c r="AB418" s="157" t="s">
        <v>145</v>
      </c>
      <c r="AC418" s="2273"/>
      <c r="AD418" s="2249"/>
      <c r="AE418" s="2273"/>
      <c r="AF418" s="2241"/>
      <c r="AG418" s="2273"/>
      <c r="AH418" s="2242"/>
      <c r="AI418" s="2274">
        <f t="shared" si="191"/>
        <v>0</v>
      </c>
      <c r="AJ418" s="2214">
        <f t="shared" si="192"/>
        <v>0</v>
      </c>
      <c r="AK418" s="2271">
        <f t="shared" si="193"/>
        <v>0</v>
      </c>
      <c r="AL418" s="2243">
        <f t="shared" si="194"/>
        <v>0</v>
      </c>
      <c r="AM418" s="2286">
        <f t="shared" si="195"/>
        <v>0</v>
      </c>
      <c r="AN418" s="841">
        <f t="shared" si="196"/>
        <v>0</v>
      </c>
      <c r="AQ418" s="127"/>
      <c r="AR418" s="127"/>
    </row>
    <row r="419" spans="2:49">
      <c r="B419" s="124"/>
      <c r="C419" s="1392"/>
      <c r="D419" s="123"/>
      <c r="E419" s="127"/>
      <c r="F419" s="110"/>
      <c r="G419" s="110"/>
      <c r="H419" s="2784" t="s">
        <v>774</v>
      </c>
      <c r="I419" s="2785">
        <v>93</v>
      </c>
      <c r="J419" s="2786">
        <v>60</v>
      </c>
      <c r="K419" s="1657" t="s">
        <v>48</v>
      </c>
      <c r="L419" s="304">
        <v>2.1</v>
      </c>
      <c r="M419" s="1448">
        <v>2.1</v>
      </c>
      <c r="N419" s="110"/>
      <c r="O419" s="831" t="s">
        <v>58</v>
      </c>
      <c r="P419" s="2295">
        <f>F410+L408</f>
        <v>25.6</v>
      </c>
      <c r="Q419" s="2222">
        <f>G410+M408</f>
        <v>24.5</v>
      </c>
      <c r="R419" s="2295"/>
      <c r="S419" s="2222"/>
      <c r="T419" s="2295">
        <f>I439</f>
        <v>20.5</v>
      </c>
      <c r="U419" s="2216">
        <f>J439</f>
        <v>20.5</v>
      </c>
      <c r="V419" s="2274">
        <f t="shared" si="185"/>
        <v>25.6</v>
      </c>
      <c r="W419" s="2214">
        <f t="shared" si="186"/>
        <v>24.5</v>
      </c>
      <c r="X419" s="2273">
        <f t="shared" si="187"/>
        <v>20.5</v>
      </c>
      <c r="Y419" s="2209">
        <f t="shared" si="188"/>
        <v>20.5</v>
      </c>
      <c r="Z419" s="2372">
        <f t="shared" si="189"/>
        <v>46.1</v>
      </c>
      <c r="AA419" s="844">
        <f t="shared" si="190"/>
        <v>45</v>
      </c>
      <c r="AB419" s="160" t="s">
        <v>459</v>
      </c>
      <c r="AC419" s="2273"/>
      <c r="AD419" s="2245"/>
      <c r="AE419" s="2273"/>
      <c r="AF419" s="2241"/>
      <c r="AG419" s="2273"/>
      <c r="AH419" s="2242"/>
      <c r="AI419" s="2274">
        <f t="shared" si="191"/>
        <v>0</v>
      </c>
      <c r="AJ419" s="2214">
        <f t="shared" si="192"/>
        <v>0</v>
      </c>
      <c r="AK419" s="2271">
        <f t="shared" si="193"/>
        <v>0</v>
      </c>
      <c r="AL419" s="2243">
        <f t="shared" si="194"/>
        <v>0</v>
      </c>
      <c r="AM419" s="2286">
        <f t="shared" si="195"/>
        <v>0</v>
      </c>
      <c r="AN419" s="841">
        <f t="shared" si="196"/>
        <v>0</v>
      </c>
      <c r="AQ419" s="127"/>
      <c r="AR419" s="127"/>
    </row>
    <row r="420" spans="2:49">
      <c r="B420" s="124"/>
      <c r="C420" s="1392"/>
      <c r="D420" s="123"/>
      <c r="E420" s="127"/>
      <c r="F420" s="110"/>
      <c r="G420" s="110"/>
      <c r="H420" s="487"/>
      <c r="I420" s="229"/>
      <c r="J420" s="205"/>
      <c r="K420" s="306" t="s">
        <v>89</v>
      </c>
      <c r="L420" s="1006">
        <v>0.47</v>
      </c>
      <c r="M420" s="290">
        <v>0.47</v>
      </c>
      <c r="N420" s="110"/>
      <c r="O420" s="153" t="s">
        <v>159</v>
      </c>
      <c r="P420" s="2295"/>
      <c r="Q420" s="2213"/>
      <c r="R420" s="2295"/>
      <c r="S420" s="2213"/>
      <c r="T420" s="2295"/>
      <c r="U420" s="2213"/>
      <c r="V420" s="2274">
        <f t="shared" si="185"/>
        <v>0</v>
      </c>
      <c r="W420" s="2214">
        <f t="shared" si="186"/>
        <v>0</v>
      </c>
      <c r="X420" s="2273">
        <f t="shared" si="187"/>
        <v>0</v>
      </c>
      <c r="Y420" s="2209">
        <f t="shared" si="188"/>
        <v>0</v>
      </c>
      <c r="Z420" s="2373">
        <f t="shared" si="189"/>
        <v>0</v>
      </c>
      <c r="AA420" s="842">
        <f t="shared" si="190"/>
        <v>0</v>
      </c>
      <c r="AB420" s="222" t="s">
        <v>88</v>
      </c>
      <c r="AC420" s="2273">
        <f t="shared" ref="AC420:AL420" si="199">SUM(AC405:AC419)</f>
        <v>221.49999999999997</v>
      </c>
      <c r="AD420" s="2251">
        <f t="shared" si="199"/>
        <v>165.95</v>
      </c>
      <c r="AE420" s="2273">
        <f t="shared" si="199"/>
        <v>198.45999999999998</v>
      </c>
      <c r="AF420" s="2241">
        <f t="shared" si="199"/>
        <v>151.13000000000002</v>
      </c>
      <c r="AG420" s="2273">
        <f t="shared" si="199"/>
        <v>38.700000000000003</v>
      </c>
      <c r="AH420" s="2242">
        <f t="shared" si="199"/>
        <v>31.5</v>
      </c>
      <c r="AI420" s="2274">
        <f t="shared" si="199"/>
        <v>419.96</v>
      </c>
      <c r="AJ420" s="2214">
        <f t="shared" si="199"/>
        <v>317.08</v>
      </c>
      <c r="AK420" s="2271">
        <f t="shared" si="199"/>
        <v>237.16000000000003</v>
      </c>
      <c r="AL420" s="2243">
        <f t="shared" si="199"/>
        <v>182.63</v>
      </c>
      <c r="AM420" s="2286">
        <f t="shared" si="195"/>
        <v>458.65999999999991</v>
      </c>
      <c r="AN420" s="841">
        <f t="shared" si="196"/>
        <v>348.58000000000004</v>
      </c>
      <c r="AQ420" s="127"/>
      <c r="AR420" s="127"/>
    </row>
    <row r="421" spans="2:49">
      <c r="B421" s="124"/>
      <c r="C421" s="1392"/>
      <c r="D421" s="123"/>
      <c r="E421" s="127"/>
      <c r="F421" s="110"/>
      <c r="G421" s="110"/>
      <c r="H421" s="1663"/>
      <c r="I421" s="126"/>
      <c r="J421" s="123"/>
      <c r="K421" s="1457" t="s">
        <v>389</v>
      </c>
      <c r="L421" s="287">
        <v>6.3E-2</v>
      </c>
      <c r="M421" s="291">
        <v>6.3E-2</v>
      </c>
      <c r="N421" s="110"/>
      <c r="O421" s="153" t="s">
        <v>63</v>
      </c>
      <c r="P421" s="2295"/>
      <c r="Q421" s="2223"/>
      <c r="R421" s="2295"/>
      <c r="S421" s="2223"/>
      <c r="T421" s="2295"/>
      <c r="U421" s="2223"/>
      <c r="V421" s="2274">
        <f t="shared" si="185"/>
        <v>0</v>
      </c>
      <c r="W421" s="2214">
        <f t="shared" si="186"/>
        <v>0</v>
      </c>
      <c r="X421" s="2273">
        <f t="shared" si="187"/>
        <v>0</v>
      </c>
      <c r="Y421" s="2209">
        <f t="shared" si="188"/>
        <v>0</v>
      </c>
      <c r="Z421" s="2373">
        <f t="shared" si="189"/>
        <v>0</v>
      </c>
      <c r="AA421" s="842">
        <f t="shared" si="190"/>
        <v>0</v>
      </c>
      <c r="AB421" s="489" t="s">
        <v>155</v>
      </c>
      <c r="AC421" s="2273"/>
      <c r="AD421" s="2252"/>
      <c r="AE421" s="2273"/>
      <c r="AF421" s="2255">
        <f>G425+G427+G428+G429+J428+J429+J430+M433+M434</f>
        <v>151.13</v>
      </c>
      <c r="AG421" s="2273"/>
      <c r="AH421" s="2241"/>
      <c r="AI421" s="2273"/>
      <c r="AJ421" s="2209"/>
      <c r="AK421" s="2271"/>
      <c r="AL421" s="2243"/>
      <c r="AM421" s="2287"/>
      <c r="AN421" s="832"/>
      <c r="AQ421" s="127"/>
      <c r="AR421" s="127"/>
    </row>
    <row r="422" spans="2:49" ht="15.75" thickBot="1">
      <c r="B422" s="1385"/>
      <c r="C422" s="1389"/>
      <c r="D422" s="1431"/>
      <c r="E422" s="1430"/>
      <c r="F422" s="1430"/>
      <c r="G422" s="1430"/>
      <c r="H422" s="1385"/>
      <c r="I422" s="1430"/>
      <c r="J422" s="1431"/>
      <c r="K422" s="1840" t="s">
        <v>86</v>
      </c>
      <c r="L422" s="1455">
        <v>2.0369999999999999</v>
      </c>
      <c r="M422" s="1464">
        <v>2.0369999999999999</v>
      </c>
      <c r="N422" s="110"/>
      <c r="O422" s="153" t="s">
        <v>45</v>
      </c>
      <c r="P422" s="2295"/>
      <c r="Q422" s="2223"/>
      <c r="R422" s="2295"/>
      <c r="S422" s="2223"/>
      <c r="T422" s="2295"/>
      <c r="U422" s="2223"/>
      <c r="V422" s="2274">
        <f t="shared" si="185"/>
        <v>0</v>
      </c>
      <c r="W422" s="2214">
        <f t="shared" si="186"/>
        <v>0</v>
      </c>
      <c r="X422" s="2273">
        <f t="shared" si="187"/>
        <v>0</v>
      </c>
      <c r="Y422" s="2209">
        <f t="shared" si="188"/>
        <v>0</v>
      </c>
      <c r="Z422" s="2373">
        <f t="shared" si="189"/>
        <v>0</v>
      </c>
      <c r="AA422" s="842">
        <f t="shared" si="190"/>
        <v>0</v>
      </c>
      <c r="AB422" s="829" t="s">
        <v>305</v>
      </c>
      <c r="AC422" s="2273"/>
      <c r="AD422" s="2208"/>
      <c r="AE422" s="2274">
        <f>L427+I436</f>
        <v>122.175</v>
      </c>
      <c r="AF422" s="2209">
        <f>M427+D430</f>
        <v>107.5</v>
      </c>
      <c r="AG422" s="2273"/>
      <c r="AH422" s="2209"/>
      <c r="AI422" s="2274">
        <f t="shared" ref="AI422:AI446" si="200">AC422+AE422</f>
        <v>122.175</v>
      </c>
      <c r="AJ422" s="2214">
        <f t="shared" ref="AJ422:AJ446" si="201">AD422+AF422</f>
        <v>107.5</v>
      </c>
      <c r="AK422" s="2273">
        <f t="shared" ref="AK422:AK446" si="202">AE422+AG422</f>
        <v>122.175</v>
      </c>
      <c r="AL422" s="2209">
        <f t="shared" ref="AL422:AL446" si="203">AF422+AH422</f>
        <v>107.5</v>
      </c>
      <c r="AM422" s="2272"/>
      <c r="AQ422" s="127"/>
      <c r="AR422" s="127"/>
    </row>
    <row r="423" spans="2:49" ht="16.5" thickBot="1">
      <c r="B423" s="826"/>
      <c r="C423" s="411" t="s">
        <v>141</v>
      </c>
      <c r="D423" s="282"/>
      <c r="E423" s="1841" t="s">
        <v>201</v>
      </c>
      <c r="F423" s="146"/>
      <c r="G423" s="133"/>
      <c r="H423" s="1795" t="s">
        <v>186</v>
      </c>
      <c r="I423" s="146"/>
      <c r="J423" s="146"/>
      <c r="K423" s="1842" t="s">
        <v>623</v>
      </c>
      <c r="L423" s="1466"/>
      <c r="M423" s="1467"/>
      <c r="N423" s="110"/>
      <c r="O423" s="153" t="s">
        <v>68</v>
      </c>
      <c r="P423" s="2295">
        <f>I408</f>
        <v>4.9000000000000004</v>
      </c>
      <c r="Q423" s="2235">
        <f>J408</f>
        <v>4.9000000000000004</v>
      </c>
      <c r="R423" s="2295"/>
      <c r="S423" s="2223"/>
      <c r="T423" s="2295"/>
      <c r="U423" s="2223"/>
      <c r="V423" s="2274">
        <f t="shared" si="185"/>
        <v>4.9000000000000004</v>
      </c>
      <c r="W423" s="2214">
        <f t="shared" si="186"/>
        <v>4.9000000000000004</v>
      </c>
      <c r="X423" s="2273">
        <f t="shared" si="187"/>
        <v>0</v>
      </c>
      <c r="Y423" s="2209">
        <f t="shared" si="188"/>
        <v>0</v>
      </c>
      <c r="Z423" s="2373">
        <f t="shared" si="189"/>
        <v>4.9000000000000004</v>
      </c>
      <c r="AA423" s="842">
        <f t="shared" si="190"/>
        <v>4.9000000000000004</v>
      </c>
      <c r="AB423" s="279" t="s">
        <v>553</v>
      </c>
      <c r="AC423" s="2273"/>
      <c r="AD423" s="2226"/>
      <c r="AE423" s="2312"/>
      <c r="AF423" s="2226"/>
      <c r="AG423" s="2312">
        <f>L443</f>
        <v>7.5</v>
      </c>
      <c r="AH423" s="2226">
        <f>M443</f>
        <v>7</v>
      </c>
      <c r="AI423" s="2274">
        <f t="shared" si="200"/>
        <v>0</v>
      </c>
      <c r="AJ423" s="2214">
        <f t="shared" si="201"/>
        <v>0</v>
      </c>
      <c r="AK423" s="2273">
        <f t="shared" si="202"/>
        <v>7.5</v>
      </c>
      <c r="AL423" s="2209">
        <f t="shared" si="203"/>
        <v>7</v>
      </c>
      <c r="AM423" s="2272"/>
      <c r="AQ423" s="118"/>
      <c r="AR423" s="127"/>
      <c r="AS423" s="127"/>
      <c r="AT423" s="127"/>
      <c r="AU423" s="127"/>
      <c r="AV423" s="127"/>
      <c r="AW423" s="127"/>
    </row>
    <row r="424" spans="2:49" ht="15.75" thickBot="1">
      <c r="B424" s="1651" t="s">
        <v>793</v>
      </c>
      <c r="C424" s="289" t="s">
        <v>717</v>
      </c>
      <c r="D424" s="1765">
        <v>60</v>
      </c>
      <c r="E424" s="1417" t="s">
        <v>110</v>
      </c>
      <c r="F424" s="1413" t="s">
        <v>111</v>
      </c>
      <c r="G424" s="1608" t="s">
        <v>112</v>
      </c>
      <c r="H424" s="1162" t="s">
        <v>110</v>
      </c>
      <c r="I424" s="1451" t="s">
        <v>111</v>
      </c>
      <c r="J424" s="243" t="s">
        <v>112</v>
      </c>
      <c r="K424" s="428" t="s">
        <v>110</v>
      </c>
      <c r="L424" s="192" t="s">
        <v>111</v>
      </c>
      <c r="M424" s="193" t="s">
        <v>112</v>
      </c>
      <c r="N424" s="110"/>
      <c r="O424" s="153" t="s">
        <v>87</v>
      </c>
      <c r="P424" s="2295">
        <f>I415+L409</f>
        <v>3.6999999999999997</v>
      </c>
      <c r="Q424" s="2217">
        <f>J415+M409</f>
        <v>3.6999999999999997</v>
      </c>
      <c r="R424" s="2295">
        <f>F431</f>
        <v>5</v>
      </c>
      <c r="S424" s="2217">
        <f>G431</f>
        <v>5</v>
      </c>
      <c r="T424" s="2295">
        <f>F442+I440</f>
        <v>3.1</v>
      </c>
      <c r="U424" s="2217">
        <f>G442+J440</f>
        <v>3.1</v>
      </c>
      <c r="V424" s="2274">
        <f t="shared" si="185"/>
        <v>8.6999999999999993</v>
      </c>
      <c r="W424" s="2214">
        <f t="shared" si="186"/>
        <v>8.6999999999999993</v>
      </c>
      <c r="X424" s="2273">
        <f t="shared" si="187"/>
        <v>8.1</v>
      </c>
      <c r="Y424" s="2209">
        <f t="shared" si="188"/>
        <v>8.1</v>
      </c>
      <c r="Z424" s="2376">
        <f t="shared" si="189"/>
        <v>11.799999999999999</v>
      </c>
      <c r="AA424" s="998">
        <f t="shared" si="190"/>
        <v>11.799999999999999</v>
      </c>
      <c r="AB424" s="279" t="s">
        <v>695</v>
      </c>
      <c r="AC424" s="2273"/>
      <c r="AD424" s="2208"/>
      <c r="AE424" s="2312"/>
      <c r="AF424" s="2208"/>
      <c r="AG424" s="2312"/>
      <c r="AH424" s="2208"/>
      <c r="AI424" s="2274">
        <f t="shared" si="200"/>
        <v>0</v>
      </c>
      <c r="AJ424" s="2214">
        <f t="shared" si="201"/>
        <v>0</v>
      </c>
      <c r="AK424" s="2273">
        <f t="shared" si="202"/>
        <v>0</v>
      </c>
      <c r="AL424" s="2209">
        <f t="shared" si="203"/>
        <v>0</v>
      </c>
      <c r="AM424" s="2290"/>
      <c r="AN424" s="11"/>
      <c r="AQ424" s="125"/>
      <c r="AR424" s="127"/>
      <c r="AS424" s="127"/>
      <c r="AT424" s="127"/>
      <c r="AU424" s="127"/>
      <c r="AV424" s="127"/>
      <c r="AW424" s="127"/>
    </row>
    <row r="425" spans="2:49">
      <c r="B425" s="1969" t="s">
        <v>819</v>
      </c>
      <c r="C425" s="317" t="s">
        <v>201</v>
      </c>
      <c r="D425" s="1765">
        <v>250</v>
      </c>
      <c r="E425" s="155" t="s">
        <v>78</v>
      </c>
      <c r="F425" s="162">
        <v>64.2</v>
      </c>
      <c r="G425" s="1843">
        <v>49.13</v>
      </c>
      <c r="H425" s="1679" t="s">
        <v>91</v>
      </c>
      <c r="I425" s="285">
        <v>91.97</v>
      </c>
      <c r="J425" s="1680">
        <v>79</v>
      </c>
      <c r="K425" s="1637" t="s">
        <v>377</v>
      </c>
      <c r="L425" s="154">
        <v>20</v>
      </c>
      <c r="M425" s="1415">
        <v>20</v>
      </c>
      <c r="N425" s="110"/>
      <c r="O425" s="153" t="s">
        <v>95</v>
      </c>
      <c r="P425" s="2295">
        <f>F414+L413</f>
        <v>9.85</v>
      </c>
      <c r="Q425" s="2213">
        <f>G414+M413</f>
        <v>9.85</v>
      </c>
      <c r="R425" s="2295">
        <f>I427+L436</f>
        <v>10</v>
      </c>
      <c r="S425" s="2213">
        <f>J427+M436</f>
        <v>10</v>
      </c>
      <c r="T425" s="2295">
        <f>F444</f>
        <v>4</v>
      </c>
      <c r="U425" s="2213">
        <f>G444</f>
        <v>4</v>
      </c>
      <c r="V425" s="2274">
        <f t="shared" si="185"/>
        <v>19.850000000000001</v>
      </c>
      <c r="W425" s="2214">
        <f t="shared" si="186"/>
        <v>19.850000000000001</v>
      </c>
      <c r="X425" s="2273">
        <f t="shared" si="187"/>
        <v>14</v>
      </c>
      <c r="Y425" s="2209">
        <f t="shared" si="188"/>
        <v>14</v>
      </c>
      <c r="Z425" s="2376">
        <f t="shared" si="189"/>
        <v>23.85</v>
      </c>
      <c r="AA425" s="998">
        <f t="shared" si="190"/>
        <v>23.85</v>
      </c>
      <c r="AB425" s="279" t="s">
        <v>552</v>
      </c>
      <c r="AC425" s="2273"/>
      <c r="AD425" s="2226"/>
      <c r="AE425" s="2312"/>
      <c r="AF425" s="2226"/>
      <c r="AG425" s="2312"/>
      <c r="AH425" s="2226"/>
      <c r="AI425" s="2274">
        <f t="shared" si="200"/>
        <v>0</v>
      </c>
      <c r="AJ425" s="2214">
        <f t="shared" si="201"/>
        <v>0</v>
      </c>
      <c r="AK425" s="2273">
        <f t="shared" si="202"/>
        <v>0</v>
      </c>
      <c r="AL425" s="2209">
        <f t="shared" si="203"/>
        <v>0</v>
      </c>
      <c r="AM425" s="241"/>
      <c r="AN425" s="127"/>
      <c r="AQ425" s="125"/>
      <c r="AR425" s="127"/>
      <c r="AS425" s="127"/>
      <c r="AT425" s="127"/>
      <c r="AU425" s="127"/>
      <c r="AV425" s="127"/>
      <c r="AW425" s="127"/>
    </row>
    <row r="426" spans="2:49">
      <c r="B426" s="195" t="s">
        <v>761</v>
      </c>
      <c r="C426" s="326" t="s">
        <v>105</v>
      </c>
      <c r="D426" s="206" t="s">
        <v>506</v>
      </c>
      <c r="E426" s="230" t="s">
        <v>43</v>
      </c>
      <c r="F426" s="287">
        <v>46.191000000000003</v>
      </c>
      <c r="G426" s="236">
        <v>34.6</v>
      </c>
      <c r="H426" s="1438" t="s">
        <v>106</v>
      </c>
      <c r="I426" s="422">
        <v>47.6</v>
      </c>
      <c r="J426" s="2641">
        <v>47.6</v>
      </c>
      <c r="K426" s="230" t="s">
        <v>48</v>
      </c>
      <c r="L426" s="287">
        <v>17.7</v>
      </c>
      <c r="M426" s="1024">
        <v>17.7</v>
      </c>
      <c r="N426" s="110"/>
      <c r="O426" s="153" t="s">
        <v>219</v>
      </c>
      <c r="P426" s="2295">
        <f>Q426/1000/0.04</f>
        <v>0.1</v>
      </c>
      <c r="Q426" s="2217">
        <f>G411</f>
        <v>4</v>
      </c>
      <c r="R426" s="2295"/>
      <c r="S426" s="2217"/>
      <c r="T426" s="2295"/>
      <c r="U426" s="2217"/>
      <c r="V426" s="2274">
        <f t="shared" si="185"/>
        <v>0.1</v>
      </c>
      <c r="W426" s="2214">
        <f t="shared" si="186"/>
        <v>4</v>
      </c>
      <c r="X426" s="2273">
        <f t="shared" si="187"/>
        <v>0</v>
      </c>
      <c r="Y426" s="2209">
        <f t="shared" si="188"/>
        <v>0</v>
      </c>
      <c r="Z426" s="2376">
        <f t="shared" si="189"/>
        <v>0.1</v>
      </c>
      <c r="AA426" s="998">
        <f t="shared" si="190"/>
        <v>4</v>
      </c>
      <c r="AB426" s="2314" t="s">
        <v>694</v>
      </c>
      <c r="AC426" s="2315">
        <f t="shared" ref="AC426:AH426" si="204">SUM(AC422:AC425)</f>
        <v>0</v>
      </c>
      <c r="AD426" s="2316">
        <f t="shared" si="204"/>
        <v>0</v>
      </c>
      <c r="AE426" s="2315">
        <f t="shared" si="204"/>
        <v>122.175</v>
      </c>
      <c r="AF426" s="2316">
        <f t="shared" si="204"/>
        <v>107.5</v>
      </c>
      <c r="AG426" s="2315">
        <f t="shared" si="204"/>
        <v>7.5</v>
      </c>
      <c r="AH426" s="2316">
        <f t="shared" si="204"/>
        <v>7</v>
      </c>
      <c r="AI426" s="2317">
        <f t="shared" si="200"/>
        <v>122.175</v>
      </c>
      <c r="AJ426" s="2318">
        <f t="shared" si="201"/>
        <v>107.5</v>
      </c>
      <c r="AK426" s="2319">
        <f t="shared" si="202"/>
        <v>129.67500000000001</v>
      </c>
      <c r="AL426" s="2242">
        <f t="shared" si="203"/>
        <v>114.5</v>
      </c>
      <c r="AM426" s="241"/>
      <c r="AN426" s="127"/>
      <c r="AQ426" s="125"/>
      <c r="AR426" s="127"/>
      <c r="AS426" s="127"/>
      <c r="AT426" s="127"/>
      <c r="AU426" s="127"/>
      <c r="AV426" s="127"/>
      <c r="AW426" s="127"/>
    </row>
    <row r="427" spans="2:49">
      <c r="B427" s="1969" t="s">
        <v>796</v>
      </c>
      <c r="C427" s="326" t="s">
        <v>623</v>
      </c>
      <c r="D427" s="206">
        <v>200</v>
      </c>
      <c r="E427" s="230" t="s">
        <v>70</v>
      </c>
      <c r="F427" s="287">
        <v>10</v>
      </c>
      <c r="G427" s="236">
        <v>8</v>
      </c>
      <c r="H427" s="1438" t="s">
        <v>95</v>
      </c>
      <c r="I427" s="288">
        <v>7</v>
      </c>
      <c r="J427" s="1439">
        <v>7</v>
      </c>
      <c r="K427" s="1457" t="s">
        <v>294</v>
      </c>
      <c r="L427" s="287">
        <v>3</v>
      </c>
      <c r="M427" s="1024">
        <v>2.5</v>
      </c>
      <c r="N427" s="110"/>
      <c r="O427" s="153" t="s">
        <v>48</v>
      </c>
      <c r="P427" s="2295">
        <f>L419</f>
        <v>2.1</v>
      </c>
      <c r="Q427" s="2216">
        <f>M419</f>
        <v>2.1</v>
      </c>
      <c r="R427" s="2295">
        <f>F430+L426+L435</f>
        <v>21.9</v>
      </c>
      <c r="S427" s="2216">
        <f>G430+M426+M435</f>
        <v>21.9</v>
      </c>
      <c r="T427" s="2295">
        <f>L441</f>
        <v>6</v>
      </c>
      <c r="U427" s="2216">
        <f>M441</f>
        <v>6</v>
      </c>
      <c r="V427" s="2274">
        <f t="shared" si="185"/>
        <v>24</v>
      </c>
      <c r="W427" s="2214">
        <f t="shared" si="186"/>
        <v>24</v>
      </c>
      <c r="X427" s="2273">
        <f t="shared" si="187"/>
        <v>27.9</v>
      </c>
      <c r="Y427" s="2209">
        <f t="shared" si="188"/>
        <v>27.9</v>
      </c>
      <c r="Z427" s="2376">
        <f t="shared" si="189"/>
        <v>30</v>
      </c>
      <c r="AA427" s="998">
        <f t="shared" si="190"/>
        <v>30</v>
      </c>
      <c r="AB427" s="829" t="s">
        <v>697</v>
      </c>
      <c r="AC427" s="2273">
        <f>D413</f>
        <v>200</v>
      </c>
      <c r="AD427" s="2208">
        <f>D413</f>
        <v>200</v>
      </c>
      <c r="AE427" s="2312">
        <f>L428</f>
        <v>100</v>
      </c>
      <c r="AF427" s="2208">
        <f>M428</f>
        <v>100</v>
      </c>
      <c r="AG427" s="2312"/>
      <c r="AH427" s="2208"/>
      <c r="AI427" s="2274">
        <f t="shared" si="200"/>
        <v>300</v>
      </c>
      <c r="AJ427" s="2214">
        <f t="shared" si="201"/>
        <v>300</v>
      </c>
      <c r="AK427" s="2273">
        <f t="shared" si="202"/>
        <v>100</v>
      </c>
      <c r="AL427" s="2209">
        <f t="shared" si="203"/>
        <v>100</v>
      </c>
      <c r="AM427" s="2272"/>
      <c r="AQ427" s="125"/>
      <c r="AR427" s="127"/>
      <c r="AS427" s="127"/>
      <c r="AT427" s="127"/>
      <c r="AU427" s="127"/>
      <c r="AV427" s="127"/>
      <c r="AW427" s="127"/>
    </row>
    <row r="428" spans="2:49">
      <c r="B428" s="1387" t="s">
        <v>9</v>
      </c>
      <c r="C428" s="306" t="s">
        <v>10</v>
      </c>
      <c r="D428" s="294">
        <v>70</v>
      </c>
      <c r="E428" s="230" t="s">
        <v>198</v>
      </c>
      <c r="F428" s="287">
        <v>9.6</v>
      </c>
      <c r="G428" s="236">
        <v>8</v>
      </c>
      <c r="H428" s="1454" t="s">
        <v>210</v>
      </c>
      <c r="I428" s="353">
        <v>8.4</v>
      </c>
      <c r="J428" s="1439">
        <v>7</v>
      </c>
      <c r="K428" s="1457" t="s">
        <v>295</v>
      </c>
      <c r="L428" s="287">
        <v>100</v>
      </c>
      <c r="M428" s="1024">
        <v>100</v>
      </c>
      <c r="N428" s="110"/>
      <c r="O428" s="153" t="s">
        <v>160</v>
      </c>
      <c r="P428" s="2295"/>
      <c r="Q428" s="2213"/>
      <c r="R428" s="2295"/>
      <c r="S428" s="2213"/>
      <c r="T428" s="2295"/>
      <c r="U428" s="2213"/>
      <c r="V428" s="2274">
        <f t="shared" si="185"/>
        <v>0</v>
      </c>
      <c r="W428" s="2214">
        <f t="shared" si="186"/>
        <v>0</v>
      </c>
      <c r="X428" s="2273">
        <f t="shared" si="187"/>
        <v>0</v>
      </c>
      <c r="Y428" s="2209">
        <f t="shared" si="188"/>
        <v>0</v>
      </c>
      <c r="Z428" s="2376">
        <f t="shared" si="189"/>
        <v>0</v>
      </c>
      <c r="AA428" s="998">
        <f t="shared" si="190"/>
        <v>0</v>
      </c>
      <c r="AB428" s="279" t="s">
        <v>698</v>
      </c>
      <c r="AC428" s="2273"/>
      <c r="AD428" s="2226"/>
      <c r="AE428" s="2312"/>
      <c r="AF428" s="2226"/>
      <c r="AG428" s="2312"/>
      <c r="AH428" s="2226"/>
      <c r="AI428" s="2274">
        <f t="shared" si="200"/>
        <v>0</v>
      </c>
      <c r="AJ428" s="2214">
        <f t="shared" si="201"/>
        <v>0</v>
      </c>
      <c r="AK428" s="2273">
        <f t="shared" si="202"/>
        <v>0</v>
      </c>
      <c r="AL428" s="2209">
        <f t="shared" si="203"/>
        <v>0</v>
      </c>
      <c r="AM428" s="2272"/>
      <c r="AQ428" s="125"/>
      <c r="AR428" s="127"/>
      <c r="AS428" s="127"/>
      <c r="AT428" s="127"/>
      <c r="AU428" s="127"/>
      <c r="AV428" s="127"/>
      <c r="AW428" s="127"/>
    </row>
    <row r="429" spans="2:49">
      <c r="B429" s="234" t="s">
        <v>9</v>
      </c>
      <c r="C429" s="306" t="s">
        <v>643</v>
      </c>
      <c r="D429" s="294">
        <v>40</v>
      </c>
      <c r="E429" s="230" t="s">
        <v>104</v>
      </c>
      <c r="F429" s="287">
        <v>2</v>
      </c>
      <c r="G429" s="236">
        <v>2</v>
      </c>
      <c r="H429" s="1454" t="s">
        <v>70</v>
      </c>
      <c r="I429" s="353">
        <v>26.5</v>
      </c>
      <c r="J429" s="1705">
        <v>21.2</v>
      </c>
      <c r="K429" s="1457" t="s">
        <v>165</v>
      </c>
      <c r="L429" s="1006">
        <v>10</v>
      </c>
      <c r="M429" s="1590">
        <v>10</v>
      </c>
      <c r="N429" s="110"/>
      <c r="O429" s="153" t="s">
        <v>50</v>
      </c>
      <c r="P429" s="2295"/>
      <c r="Q429" s="2213"/>
      <c r="R429" s="2295"/>
      <c r="S429" s="2213"/>
      <c r="T429" s="2295">
        <f>L439</f>
        <v>1</v>
      </c>
      <c r="U429" s="2213">
        <f>M439</f>
        <v>1</v>
      </c>
      <c r="V429" s="2274">
        <f t="shared" si="185"/>
        <v>0</v>
      </c>
      <c r="W429" s="2214">
        <f t="shared" si="186"/>
        <v>0</v>
      </c>
      <c r="X429" s="2273">
        <f t="shared" si="187"/>
        <v>1</v>
      </c>
      <c r="Y429" s="2209">
        <f t="shared" si="188"/>
        <v>1</v>
      </c>
      <c r="Z429" s="2373">
        <f t="shared" si="189"/>
        <v>1</v>
      </c>
      <c r="AA429" s="842">
        <f t="shared" si="190"/>
        <v>1</v>
      </c>
      <c r="AB429" s="279" t="s">
        <v>699</v>
      </c>
      <c r="AC429" s="2273"/>
      <c r="AD429" s="2208"/>
      <c r="AE429" s="2312"/>
      <c r="AF429" s="2208"/>
      <c r="AG429" s="2312"/>
      <c r="AH429" s="2208"/>
      <c r="AI429" s="2274">
        <f t="shared" si="200"/>
        <v>0</v>
      </c>
      <c r="AJ429" s="2214">
        <f t="shared" si="201"/>
        <v>0</v>
      </c>
      <c r="AK429" s="2273">
        <f t="shared" si="202"/>
        <v>0</v>
      </c>
      <c r="AL429" s="2209">
        <f t="shared" si="203"/>
        <v>0</v>
      </c>
      <c r="AM429" s="2272"/>
      <c r="AO429" s="125"/>
      <c r="AQ429" s="122"/>
      <c r="AR429" s="127"/>
      <c r="AS429" s="127"/>
      <c r="AT429" s="127"/>
      <c r="AU429" s="127"/>
      <c r="AV429" s="127"/>
      <c r="AW429" s="127"/>
    </row>
    <row r="430" spans="2:49" ht="15.75" thickBot="1">
      <c r="B430" s="2485" t="s">
        <v>728</v>
      </c>
      <c r="C430" s="306" t="s">
        <v>736</v>
      </c>
      <c r="D430" s="394">
        <v>105</v>
      </c>
      <c r="E430" s="231" t="s">
        <v>48</v>
      </c>
      <c r="F430" s="287">
        <v>1.2</v>
      </c>
      <c r="G430" s="236">
        <v>1.2</v>
      </c>
      <c r="H430" s="230" t="s">
        <v>104</v>
      </c>
      <c r="I430" s="288">
        <v>1.2</v>
      </c>
      <c r="J430" s="1439">
        <v>1.2</v>
      </c>
      <c r="K430" s="1457" t="s">
        <v>86</v>
      </c>
      <c r="L430" s="287">
        <v>100</v>
      </c>
      <c r="M430" s="1024"/>
      <c r="N430" s="110"/>
      <c r="O430" s="153" t="s">
        <v>158</v>
      </c>
      <c r="P430" s="2295"/>
      <c r="Q430" s="2213"/>
      <c r="R430" s="2295"/>
      <c r="S430" s="2213"/>
      <c r="T430" s="2295"/>
      <c r="U430" s="2213"/>
      <c r="V430" s="2274">
        <f t="shared" si="185"/>
        <v>0</v>
      </c>
      <c r="W430" s="2214">
        <f t="shared" si="186"/>
        <v>0</v>
      </c>
      <c r="X430" s="2273">
        <f t="shared" si="187"/>
        <v>0</v>
      </c>
      <c r="Y430" s="2209">
        <f t="shared" si="188"/>
        <v>0</v>
      </c>
      <c r="Z430" s="2373">
        <f t="shared" si="189"/>
        <v>0</v>
      </c>
      <c r="AA430" s="842">
        <f t="shared" si="190"/>
        <v>0</v>
      </c>
      <c r="AB430" s="2311" t="s">
        <v>700</v>
      </c>
      <c r="AC430" s="2273"/>
      <c r="AD430" s="2226"/>
      <c r="AE430" s="2312"/>
      <c r="AF430" s="2226"/>
      <c r="AG430" s="2312"/>
      <c r="AH430" s="2226"/>
      <c r="AI430" s="2274">
        <f t="shared" si="200"/>
        <v>0</v>
      </c>
      <c r="AJ430" s="2214">
        <f t="shared" si="201"/>
        <v>0</v>
      </c>
      <c r="AK430" s="2273">
        <f t="shared" si="202"/>
        <v>0</v>
      </c>
      <c r="AL430" s="2209">
        <f t="shared" si="203"/>
        <v>0</v>
      </c>
      <c r="AM430" s="2272"/>
      <c r="AQ430" s="122"/>
      <c r="AR430" s="127"/>
      <c r="AS430" s="127"/>
      <c r="AT430" s="127"/>
      <c r="AU430" s="127"/>
      <c r="AV430" s="127"/>
      <c r="AW430" s="127"/>
    </row>
    <row r="431" spans="2:49" ht="15.75" thickBot="1">
      <c r="B431" s="124"/>
      <c r="C431" s="1392"/>
      <c r="D431" s="123"/>
      <c r="E431" s="230" t="s">
        <v>87</v>
      </c>
      <c r="F431" s="317">
        <v>5</v>
      </c>
      <c r="G431" s="1729">
        <v>5</v>
      </c>
      <c r="H431" s="1844" t="s">
        <v>632</v>
      </c>
      <c r="I431" s="288"/>
      <c r="J431" s="1439">
        <v>1.29</v>
      </c>
      <c r="K431" s="1646" t="s">
        <v>717</v>
      </c>
      <c r="L431" s="146"/>
      <c r="M431" s="133"/>
      <c r="N431" s="110"/>
      <c r="O431" s="153" t="s">
        <v>157</v>
      </c>
      <c r="P431" s="2295"/>
      <c r="Q431" s="2224"/>
      <c r="R431" s="2295"/>
      <c r="S431" s="2224"/>
      <c r="T431" s="2295"/>
      <c r="U431" s="2224"/>
      <c r="V431" s="2274">
        <f t="shared" si="185"/>
        <v>0</v>
      </c>
      <c r="W431" s="2214">
        <f t="shared" si="186"/>
        <v>0</v>
      </c>
      <c r="X431" s="2273">
        <f t="shared" si="187"/>
        <v>0</v>
      </c>
      <c r="Y431" s="2209">
        <f t="shared" si="188"/>
        <v>0</v>
      </c>
      <c r="Z431" s="2373">
        <f t="shared" si="189"/>
        <v>0</v>
      </c>
      <c r="AA431" s="842">
        <f t="shared" si="190"/>
        <v>0</v>
      </c>
      <c r="AB431" s="2320" t="s">
        <v>696</v>
      </c>
      <c r="AC431" s="2321">
        <f t="shared" ref="AC431:AH431" si="205">SUM(AC427:AC430)</f>
        <v>200</v>
      </c>
      <c r="AD431" s="2322">
        <f t="shared" si="205"/>
        <v>200</v>
      </c>
      <c r="AE431" s="2321">
        <f t="shared" si="205"/>
        <v>100</v>
      </c>
      <c r="AF431" s="2322">
        <f t="shared" si="205"/>
        <v>100</v>
      </c>
      <c r="AG431" s="2321">
        <f t="shared" si="205"/>
        <v>0</v>
      </c>
      <c r="AH431" s="2322">
        <f t="shared" si="205"/>
        <v>0</v>
      </c>
      <c r="AI431" s="2323">
        <f t="shared" si="200"/>
        <v>300</v>
      </c>
      <c r="AJ431" s="2324">
        <f t="shared" si="201"/>
        <v>300</v>
      </c>
      <c r="AK431" s="2325">
        <f t="shared" si="202"/>
        <v>100</v>
      </c>
      <c r="AL431" s="2326">
        <f t="shared" si="203"/>
        <v>100</v>
      </c>
      <c r="AM431" s="2272"/>
      <c r="AQ431" s="122"/>
      <c r="AR431" s="127"/>
      <c r="AS431" s="127"/>
      <c r="AT431" s="127"/>
      <c r="AU431" s="127"/>
      <c r="AV431" s="127"/>
      <c r="AW431" s="127"/>
    </row>
    <row r="432" spans="2:49" ht="15.75" thickBot="1">
      <c r="B432" s="124"/>
      <c r="C432" s="1392"/>
      <c r="D432" s="123"/>
      <c r="E432" s="1681" t="s">
        <v>89</v>
      </c>
      <c r="F432" s="1152">
        <v>1.1599999999999999</v>
      </c>
      <c r="G432" s="1153">
        <v>1.1599999999999999</v>
      </c>
      <c r="H432" s="303" t="s">
        <v>86</v>
      </c>
      <c r="I432" s="304">
        <v>112</v>
      </c>
      <c r="J432" s="311"/>
      <c r="K432" s="428" t="s">
        <v>110</v>
      </c>
      <c r="L432" s="192" t="s">
        <v>111</v>
      </c>
      <c r="M432" s="1587" t="s">
        <v>112</v>
      </c>
      <c r="N432" s="110"/>
      <c r="O432" s="153" t="s">
        <v>81</v>
      </c>
      <c r="P432" s="2295"/>
      <c r="Q432" s="2224"/>
      <c r="R432" s="2295"/>
      <c r="S432" s="2224"/>
      <c r="T432" s="2295"/>
      <c r="U432" s="2224"/>
      <c r="V432" s="2274">
        <f t="shared" si="185"/>
        <v>0</v>
      </c>
      <c r="W432" s="2214">
        <f t="shared" si="186"/>
        <v>0</v>
      </c>
      <c r="X432" s="2273">
        <f t="shared" si="187"/>
        <v>0</v>
      </c>
      <c r="Y432" s="2209">
        <f t="shared" si="188"/>
        <v>0</v>
      </c>
      <c r="Z432" s="2373">
        <f t="shared" si="189"/>
        <v>0</v>
      </c>
      <c r="AA432" s="842">
        <f t="shared" si="190"/>
        <v>0</v>
      </c>
      <c r="AB432" s="2327" t="s">
        <v>113</v>
      </c>
      <c r="AC432" s="2312"/>
      <c r="AD432" s="2208"/>
      <c r="AE432" s="2312"/>
      <c r="AF432" s="2208"/>
      <c r="AG432" s="2312"/>
      <c r="AH432" s="2208"/>
      <c r="AI432" s="2274">
        <f t="shared" si="200"/>
        <v>0</v>
      </c>
      <c r="AJ432" s="2214">
        <f t="shared" si="201"/>
        <v>0</v>
      </c>
      <c r="AK432" s="2273">
        <f t="shared" si="202"/>
        <v>0</v>
      </c>
      <c r="AL432" s="2209">
        <f t="shared" si="203"/>
        <v>0</v>
      </c>
      <c r="AM432" s="2272"/>
      <c r="AQ432" s="122"/>
      <c r="AR432" s="127"/>
      <c r="AS432" s="127"/>
      <c r="AT432" s="127"/>
      <c r="AU432" s="127"/>
      <c r="AV432" s="127"/>
      <c r="AW432" s="127"/>
    </row>
    <row r="433" spans="2:53" ht="15.75" thickBot="1">
      <c r="B433" s="124"/>
      <c r="C433" s="1392"/>
      <c r="D433" s="123"/>
      <c r="E433" s="1438" t="s">
        <v>199</v>
      </c>
      <c r="F433" s="288">
        <v>0.01</v>
      </c>
      <c r="G433" s="407">
        <v>0.01</v>
      </c>
      <c r="H433" s="2640"/>
      <c r="I433" s="1508"/>
      <c r="J433" s="1560"/>
      <c r="K433" s="2735" t="s">
        <v>310</v>
      </c>
      <c r="L433" s="317">
        <v>69.42</v>
      </c>
      <c r="M433" s="820">
        <v>48.6</v>
      </c>
      <c r="N433" s="110"/>
      <c r="O433" s="153" t="s">
        <v>52</v>
      </c>
      <c r="P433" s="2295">
        <f>F415+I413+L410+L420</f>
        <v>2.37</v>
      </c>
      <c r="Q433" s="2224">
        <f>G415+J413+M410+M420</f>
        <v>2.37</v>
      </c>
      <c r="R433" s="2295">
        <f>F432</f>
        <v>1.1599999999999999</v>
      </c>
      <c r="S433" s="2224">
        <f>G432</f>
        <v>1.1599999999999999</v>
      </c>
      <c r="T433" s="2295">
        <f>I443</f>
        <v>0.2</v>
      </c>
      <c r="U433" s="2224">
        <f>J443</f>
        <v>0.2</v>
      </c>
      <c r="V433" s="2274">
        <f t="shared" si="185"/>
        <v>3.5300000000000002</v>
      </c>
      <c r="W433" s="2214">
        <f t="shared" si="186"/>
        <v>3.5300000000000002</v>
      </c>
      <c r="X433" s="2273">
        <f t="shared" si="187"/>
        <v>1.3599999999999999</v>
      </c>
      <c r="Y433" s="2209">
        <f t="shared" si="188"/>
        <v>1.3599999999999999</v>
      </c>
      <c r="Z433" s="2373">
        <f t="shared" si="189"/>
        <v>3.7300000000000004</v>
      </c>
      <c r="AA433" s="842">
        <f t="shared" si="190"/>
        <v>3.7300000000000004</v>
      </c>
      <c r="AB433" s="2327" t="s">
        <v>354</v>
      </c>
      <c r="AC433" s="2312"/>
      <c r="AD433" s="2226"/>
      <c r="AE433" s="2312"/>
      <c r="AF433" s="2226"/>
      <c r="AG433" s="2312"/>
      <c r="AH433" s="2226"/>
      <c r="AI433" s="2343">
        <f t="shared" si="200"/>
        <v>0</v>
      </c>
      <c r="AJ433" s="2354">
        <f t="shared" si="201"/>
        <v>0</v>
      </c>
      <c r="AK433" s="2312">
        <f t="shared" si="202"/>
        <v>0</v>
      </c>
      <c r="AL433" s="2208">
        <f t="shared" si="203"/>
        <v>0</v>
      </c>
      <c r="AM433" s="2272"/>
      <c r="AP433" s="127"/>
      <c r="AQ433" s="122"/>
      <c r="AR433" s="127"/>
      <c r="AS433" s="127"/>
      <c r="AT433" s="127"/>
      <c r="AU433" s="127"/>
      <c r="AV433" s="127"/>
      <c r="AW433" s="127"/>
    </row>
    <row r="434" spans="2:53" ht="15.75" thickBot="1">
      <c r="B434" s="124"/>
      <c r="C434" s="1392"/>
      <c r="D434" s="123"/>
      <c r="E434" s="1767" t="s">
        <v>718</v>
      </c>
      <c r="F434" s="304">
        <v>200</v>
      </c>
      <c r="G434" s="1656"/>
      <c r="H434" s="1595" t="s">
        <v>736</v>
      </c>
      <c r="I434" s="146"/>
      <c r="J434" s="133"/>
      <c r="K434" s="230" t="s">
        <v>198</v>
      </c>
      <c r="L434" s="317">
        <v>7.14</v>
      </c>
      <c r="M434" s="820">
        <v>6</v>
      </c>
      <c r="N434" s="110"/>
      <c r="O434" s="153" t="s">
        <v>132</v>
      </c>
      <c r="P434" s="2295"/>
      <c r="Q434" s="2224"/>
      <c r="R434" s="2295">
        <f>L429</f>
        <v>10</v>
      </c>
      <c r="S434" s="2224">
        <f>M429</f>
        <v>10</v>
      </c>
      <c r="T434" s="2295"/>
      <c r="U434" s="2224"/>
      <c r="V434" s="2274">
        <f t="shared" si="185"/>
        <v>10</v>
      </c>
      <c r="W434" s="2214">
        <f t="shared" si="186"/>
        <v>10</v>
      </c>
      <c r="X434" s="2273">
        <f t="shared" si="187"/>
        <v>10</v>
      </c>
      <c r="Y434" s="2209">
        <f t="shared" si="188"/>
        <v>10</v>
      </c>
      <c r="Z434" s="2373">
        <f t="shared" si="189"/>
        <v>10</v>
      </c>
      <c r="AA434" s="842">
        <f t="shared" si="190"/>
        <v>10</v>
      </c>
      <c r="AB434" s="2328" t="s">
        <v>687</v>
      </c>
      <c r="AC434" s="2329">
        <f t="shared" ref="AC434:AH434" si="206">SUM(AC432:AC433)</f>
        <v>0</v>
      </c>
      <c r="AD434" s="2330">
        <f t="shared" si="206"/>
        <v>0</v>
      </c>
      <c r="AE434" s="2329">
        <f t="shared" si="206"/>
        <v>0</v>
      </c>
      <c r="AF434" s="2330">
        <f t="shared" si="206"/>
        <v>0</v>
      </c>
      <c r="AG434" s="2329">
        <f t="shared" si="206"/>
        <v>0</v>
      </c>
      <c r="AH434" s="2330">
        <f t="shared" si="206"/>
        <v>0</v>
      </c>
      <c r="AI434" s="2331">
        <f t="shared" si="200"/>
        <v>0</v>
      </c>
      <c r="AJ434" s="2332">
        <f t="shared" si="201"/>
        <v>0</v>
      </c>
      <c r="AK434" s="2333">
        <f t="shared" si="202"/>
        <v>0</v>
      </c>
      <c r="AL434" s="2334">
        <f t="shared" si="203"/>
        <v>0</v>
      </c>
      <c r="AM434" s="2272"/>
      <c r="AP434" s="243"/>
      <c r="AQ434" s="122"/>
      <c r="AR434" s="127"/>
      <c r="AS434" s="127"/>
      <c r="AT434" s="127"/>
      <c r="AU434" s="127"/>
      <c r="AV434" s="127"/>
      <c r="AW434" s="127"/>
    </row>
    <row r="435" spans="2:53" ht="15.75" thickBot="1">
      <c r="B435" s="124"/>
      <c r="C435" s="1392"/>
      <c r="D435" s="123"/>
      <c r="E435" s="230" t="s">
        <v>91</v>
      </c>
      <c r="F435" s="287">
        <v>2.9449999999999998</v>
      </c>
      <c r="G435" s="291">
        <v>2.5</v>
      </c>
      <c r="H435" s="428" t="s">
        <v>110</v>
      </c>
      <c r="I435" s="192" t="s">
        <v>111</v>
      </c>
      <c r="J435" s="193" t="s">
        <v>112</v>
      </c>
      <c r="K435" s="230" t="s">
        <v>48</v>
      </c>
      <c r="L435" s="287">
        <v>3</v>
      </c>
      <c r="M435" s="290">
        <v>3</v>
      </c>
      <c r="N435" s="110"/>
      <c r="O435" s="479" t="s">
        <v>207</v>
      </c>
      <c r="P435" s="2309">
        <f t="shared" ref="P435:U435" si="207">P436+P437+P438+P439</f>
        <v>6.9000000000000006E-2</v>
      </c>
      <c r="Q435" s="2225">
        <f t="shared" si="207"/>
        <v>6.9000000000000006E-2</v>
      </c>
      <c r="R435" s="2309">
        <f t="shared" si="207"/>
        <v>1.3</v>
      </c>
      <c r="S435" s="2225">
        <f t="shared" si="207"/>
        <v>1.3</v>
      </c>
      <c r="T435" s="2309">
        <f t="shared" si="207"/>
        <v>4.0000000000000001E-3</v>
      </c>
      <c r="U435" s="2225">
        <f t="shared" si="207"/>
        <v>4.0000000000000001E-3</v>
      </c>
      <c r="V435" s="2274">
        <f t="shared" si="185"/>
        <v>1.369</v>
      </c>
      <c r="W435" s="2214">
        <f t="shared" si="186"/>
        <v>1.369</v>
      </c>
      <c r="X435" s="2368">
        <f t="shared" si="187"/>
        <v>1.304</v>
      </c>
      <c r="Y435" s="2231">
        <f t="shared" si="188"/>
        <v>1.304</v>
      </c>
      <c r="Z435" s="2373">
        <f t="shared" si="189"/>
        <v>1.373</v>
      </c>
      <c r="AA435" s="842">
        <f t="shared" si="190"/>
        <v>1.373</v>
      </c>
      <c r="AB435" s="2327" t="s">
        <v>355</v>
      </c>
      <c r="AC435" s="2312"/>
      <c r="AD435" s="2226"/>
      <c r="AE435" s="2312">
        <f>F435+I425</f>
        <v>94.914999999999992</v>
      </c>
      <c r="AF435" s="2226">
        <f>G435+J425</f>
        <v>81.5</v>
      </c>
      <c r="AG435" s="2312"/>
      <c r="AH435" s="2226"/>
      <c r="AI435" s="2343">
        <f t="shared" si="200"/>
        <v>94.914999999999992</v>
      </c>
      <c r="AJ435" s="2354">
        <f t="shared" si="201"/>
        <v>81.5</v>
      </c>
      <c r="AK435" s="2312">
        <f t="shared" si="202"/>
        <v>94.914999999999992</v>
      </c>
      <c r="AL435" s="2208">
        <f t="shared" si="203"/>
        <v>81.5</v>
      </c>
      <c r="AM435" s="2272"/>
      <c r="AP435" s="156"/>
      <c r="AQ435" s="122"/>
      <c r="AR435" s="127"/>
      <c r="AS435" s="127"/>
      <c r="AT435" s="127"/>
      <c r="AU435" s="127"/>
      <c r="AV435" s="127"/>
      <c r="AW435" s="127"/>
    </row>
    <row r="436" spans="2:53" ht="15.75" thickBot="1">
      <c r="B436" s="64"/>
      <c r="C436" s="2604"/>
      <c r="D436" s="82"/>
      <c r="G436" s="110"/>
      <c r="H436" s="155" t="s">
        <v>206</v>
      </c>
      <c r="I436" s="1846">
        <v>119.175</v>
      </c>
      <c r="J436" s="1588">
        <v>105</v>
      </c>
      <c r="K436" s="1749" t="s">
        <v>95</v>
      </c>
      <c r="L436" s="1586">
        <v>3</v>
      </c>
      <c r="M436" s="2736">
        <v>3</v>
      </c>
      <c r="N436" s="110"/>
      <c r="O436" s="480" t="s">
        <v>199</v>
      </c>
      <c r="P436" s="2295">
        <f>I412+L417</f>
        <v>6.0000000000000001E-3</v>
      </c>
      <c r="Q436" s="2227">
        <f>J412+M417</f>
        <v>6.0000000000000001E-3</v>
      </c>
      <c r="R436" s="2295">
        <f>F433</f>
        <v>0.01</v>
      </c>
      <c r="S436" s="2227">
        <f>G433</f>
        <v>0.01</v>
      </c>
      <c r="T436" s="2295">
        <f>I442</f>
        <v>4.0000000000000001E-3</v>
      </c>
      <c r="U436" s="2227">
        <f>J442</f>
        <v>4.0000000000000001E-3</v>
      </c>
      <c r="V436" s="2363"/>
      <c r="W436" s="2227"/>
      <c r="X436" s="2363"/>
      <c r="Y436" s="2227"/>
      <c r="Z436" s="2374"/>
      <c r="AA436" s="843"/>
      <c r="AB436" s="2327" t="s">
        <v>174</v>
      </c>
      <c r="AC436" s="2312"/>
      <c r="AD436" s="2226"/>
      <c r="AE436" s="2312"/>
      <c r="AF436" s="2226"/>
      <c r="AG436" s="2312"/>
      <c r="AH436" s="2226"/>
      <c r="AI436" s="2343">
        <f t="shared" si="200"/>
        <v>0</v>
      </c>
      <c r="AJ436" s="2354">
        <f t="shared" si="201"/>
        <v>0</v>
      </c>
      <c r="AK436" s="2312">
        <f t="shared" si="202"/>
        <v>0</v>
      </c>
      <c r="AL436" s="2208">
        <f t="shared" si="203"/>
        <v>0</v>
      </c>
      <c r="AM436" s="2272"/>
      <c r="AP436" s="127"/>
      <c r="AQ436" s="122"/>
      <c r="AR436" s="127"/>
      <c r="AS436" s="127"/>
      <c r="AT436" s="127"/>
      <c r="AU436" s="127"/>
      <c r="AV436" s="127"/>
      <c r="AW436" s="127"/>
    </row>
    <row r="437" spans="2:53" ht="15.75" thickBot="1">
      <c r="B437" s="826"/>
      <c r="C437" s="411" t="s">
        <v>303</v>
      </c>
      <c r="D437" s="1406"/>
      <c r="E437" s="1847" t="s">
        <v>421</v>
      </c>
      <c r="F437" s="146"/>
      <c r="G437" s="146"/>
      <c r="H437" s="1437" t="s">
        <v>919</v>
      </c>
      <c r="I437" s="146"/>
      <c r="J437" s="133"/>
      <c r="K437" s="1595" t="s">
        <v>554</v>
      </c>
      <c r="L437" s="1596"/>
      <c r="M437" s="133"/>
      <c r="N437" s="110"/>
      <c r="O437" s="2389" t="s">
        <v>632</v>
      </c>
      <c r="P437" s="2295"/>
      <c r="Q437" s="2228"/>
      <c r="R437" s="2295">
        <f>J431</f>
        <v>1.29</v>
      </c>
      <c r="S437" s="2228">
        <f>J431</f>
        <v>1.29</v>
      </c>
      <c r="T437" s="2295"/>
      <c r="U437" s="2228"/>
      <c r="V437" s="2364"/>
      <c r="W437" s="2228"/>
      <c r="X437" s="2364"/>
      <c r="Y437" s="2228"/>
      <c r="Z437" s="2272"/>
      <c r="AB437" s="2335" t="s">
        <v>69</v>
      </c>
      <c r="AC437" s="2336">
        <f t="shared" ref="AC437:AH437" si="208">SUM(AC435:AC436)</f>
        <v>0</v>
      </c>
      <c r="AD437" s="2337">
        <f t="shared" si="208"/>
        <v>0</v>
      </c>
      <c r="AE437" s="2336">
        <f t="shared" si="208"/>
        <v>94.914999999999992</v>
      </c>
      <c r="AF437" s="2337">
        <f t="shared" si="208"/>
        <v>81.5</v>
      </c>
      <c r="AG437" s="2336">
        <f t="shared" si="208"/>
        <v>0</v>
      </c>
      <c r="AH437" s="2337">
        <f t="shared" si="208"/>
        <v>0</v>
      </c>
      <c r="AI437" s="2338">
        <f t="shared" si="200"/>
        <v>94.914999999999992</v>
      </c>
      <c r="AJ437" s="2339">
        <f t="shared" si="201"/>
        <v>81.5</v>
      </c>
      <c r="AK437" s="2340">
        <f t="shared" si="202"/>
        <v>94.914999999999992</v>
      </c>
      <c r="AL437" s="2341">
        <f t="shared" si="203"/>
        <v>81.5</v>
      </c>
      <c r="AM437" s="2272"/>
      <c r="AQ437" s="150"/>
      <c r="AR437" s="127"/>
      <c r="AS437" s="127"/>
      <c r="AT437" s="127"/>
      <c r="AU437" s="127"/>
      <c r="AV437" s="127"/>
      <c r="AW437" s="127"/>
    </row>
    <row r="438" spans="2:53" ht="15.75" thickBot="1">
      <c r="B438" s="1969" t="s">
        <v>803</v>
      </c>
      <c r="C438" s="326" t="s">
        <v>557</v>
      </c>
      <c r="D438" s="1405">
        <v>200</v>
      </c>
      <c r="E438" s="1429" t="s">
        <v>110</v>
      </c>
      <c r="F438" s="192" t="s">
        <v>111</v>
      </c>
      <c r="G438" s="1658" t="s">
        <v>112</v>
      </c>
      <c r="H438" s="452" t="s">
        <v>110</v>
      </c>
      <c r="I438" s="1413" t="s">
        <v>111</v>
      </c>
      <c r="J438" s="1414" t="s">
        <v>112</v>
      </c>
      <c r="K438" s="452" t="s">
        <v>110</v>
      </c>
      <c r="L438" s="192" t="s">
        <v>111</v>
      </c>
      <c r="M438" s="1587" t="s">
        <v>112</v>
      </c>
      <c r="N438" s="110"/>
      <c r="O438" s="488" t="s">
        <v>364</v>
      </c>
      <c r="P438" s="2359"/>
      <c r="Q438" s="2229"/>
      <c r="R438" s="2359"/>
      <c r="S438" s="2229"/>
      <c r="T438" s="2359"/>
      <c r="U438" s="2229"/>
      <c r="V438" s="2366"/>
      <c r="W438" s="2229"/>
      <c r="X438" s="2366"/>
      <c r="Y438" s="2229"/>
      <c r="Z438" s="2272"/>
      <c r="AB438" s="2342" t="s">
        <v>189</v>
      </c>
      <c r="AC438" s="2312"/>
      <c r="AD438" s="2226"/>
      <c r="AE438" s="2312"/>
      <c r="AF438" s="2226"/>
      <c r="AG438" s="2312"/>
      <c r="AH438" s="2226"/>
      <c r="AI438" s="2343">
        <f t="shared" si="200"/>
        <v>0</v>
      </c>
      <c r="AJ438" s="2354">
        <f t="shared" si="201"/>
        <v>0</v>
      </c>
      <c r="AK438" s="2312">
        <f t="shared" si="202"/>
        <v>0</v>
      </c>
      <c r="AL438" s="2208">
        <f t="shared" si="203"/>
        <v>0</v>
      </c>
      <c r="AM438" s="2272"/>
      <c r="AQ438" s="122"/>
      <c r="AR438" s="240"/>
      <c r="AS438" s="2202"/>
      <c r="AT438" s="240"/>
      <c r="AU438" s="2202"/>
      <c r="AV438" s="240"/>
      <c r="AW438" s="2202"/>
      <c r="AX438" s="2277"/>
      <c r="AY438" s="2230"/>
      <c r="AZ438" s="2277"/>
      <c r="BA438" s="2230"/>
    </row>
    <row r="439" spans="2:53">
      <c r="B439" s="234" t="s">
        <v>820</v>
      </c>
      <c r="C439" s="2642" t="s">
        <v>421</v>
      </c>
      <c r="D439" s="314" t="s">
        <v>351</v>
      </c>
      <c r="E439" s="159" t="s">
        <v>43</v>
      </c>
      <c r="F439" s="154">
        <v>112</v>
      </c>
      <c r="G439" s="1452">
        <v>83.7</v>
      </c>
      <c r="H439" s="1008" t="s">
        <v>85</v>
      </c>
      <c r="I439" s="154">
        <v>20.5</v>
      </c>
      <c r="J439" s="1415">
        <v>20.5</v>
      </c>
      <c r="K439" s="155" t="s">
        <v>98</v>
      </c>
      <c r="L439" s="154">
        <v>1</v>
      </c>
      <c r="M439" s="1588">
        <v>1</v>
      </c>
      <c r="N439" s="110"/>
      <c r="O439" s="2358" t="s">
        <v>156</v>
      </c>
      <c r="P439" s="2362">
        <f>L421</f>
        <v>6.3E-2</v>
      </c>
      <c r="Q439" s="2360">
        <f>M421</f>
        <v>6.3E-2</v>
      </c>
      <c r="R439" s="2362"/>
      <c r="S439" s="2360"/>
      <c r="T439" s="2362"/>
      <c r="U439" s="2360"/>
      <c r="V439" s="2365"/>
      <c r="W439" s="2360"/>
      <c r="X439" s="2365"/>
      <c r="Y439" s="2360"/>
      <c r="Z439" s="2272"/>
      <c r="AB439" s="2342" t="s">
        <v>73</v>
      </c>
      <c r="AC439" s="2312"/>
      <c r="AD439" s="2226"/>
      <c r="AE439" s="2312"/>
      <c r="AF439" s="2226"/>
      <c r="AG439" s="2312"/>
      <c r="AH439" s="2226"/>
      <c r="AI439" s="2343">
        <f t="shared" si="200"/>
        <v>0</v>
      </c>
      <c r="AJ439" s="2354">
        <f t="shared" si="201"/>
        <v>0</v>
      </c>
      <c r="AK439" s="2312">
        <f t="shared" si="202"/>
        <v>0</v>
      </c>
      <c r="AL439" s="2208">
        <f t="shared" si="203"/>
        <v>0</v>
      </c>
      <c r="AM439" s="2272"/>
      <c r="AQ439" s="127"/>
      <c r="AR439" s="127"/>
      <c r="AS439" s="127"/>
      <c r="AT439" s="127"/>
      <c r="AU439" s="127"/>
      <c r="AV439" s="127"/>
      <c r="AW439" s="127"/>
    </row>
    <row r="440" spans="2:53">
      <c r="B440" s="234" t="s">
        <v>9</v>
      </c>
      <c r="C440" s="306" t="s">
        <v>10</v>
      </c>
      <c r="D440" s="294">
        <v>40</v>
      </c>
      <c r="E440" s="231" t="s">
        <v>121</v>
      </c>
      <c r="F440" s="287">
        <v>21.6</v>
      </c>
      <c r="G440" s="236">
        <v>18</v>
      </c>
      <c r="H440" s="306" t="s">
        <v>87</v>
      </c>
      <c r="I440" s="287">
        <v>0.4</v>
      </c>
      <c r="J440" s="1024">
        <v>0.4</v>
      </c>
      <c r="K440" s="303" t="s">
        <v>86</v>
      </c>
      <c r="L440" s="304">
        <v>66</v>
      </c>
      <c r="M440" s="311">
        <v>66</v>
      </c>
      <c r="N440" s="110"/>
      <c r="O440" s="295" t="s">
        <v>108</v>
      </c>
      <c r="P440" s="279">
        <f>F413</f>
        <v>9</v>
      </c>
      <c r="Q440" s="2361">
        <f>G413</f>
        <v>9</v>
      </c>
      <c r="R440" s="279"/>
      <c r="S440" s="2361"/>
      <c r="T440" s="279">
        <f>F443</f>
        <v>9</v>
      </c>
      <c r="U440" s="2361">
        <f>G443</f>
        <v>9</v>
      </c>
      <c r="V440" s="2275"/>
      <c r="W440" s="2361"/>
      <c r="X440" s="2275"/>
      <c r="Y440" s="2361"/>
      <c r="Z440" s="240"/>
      <c r="AA440" s="125"/>
      <c r="AB440" s="2342" t="s">
        <v>75</v>
      </c>
      <c r="AC440" s="2343"/>
      <c r="AD440" s="2344"/>
      <c r="AE440" s="2343"/>
      <c r="AF440" s="2344"/>
      <c r="AG440" s="2343"/>
      <c r="AH440" s="2344"/>
      <c r="AI440" s="2343">
        <f t="shared" si="200"/>
        <v>0</v>
      </c>
      <c r="AJ440" s="2354">
        <f t="shared" si="201"/>
        <v>0</v>
      </c>
      <c r="AK440" s="2312">
        <f t="shared" si="202"/>
        <v>0</v>
      </c>
      <c r="AL440" s="2208">
        <f t="shared" si="203"/>
        <v>0</v>
      </c>
      <c r="AM440" s="2272"/>
      <c r="AQ440" s="127"/>
      <c r="AR440" s="127"/>
      <c r="AS440" s="127"/>
      <c r="AT440" s="127"/>
      <c r="AU440" s="127"/>
      <c r="AV440" s="127"/>
      <c r="AW440" s="127"/>
    </row>
    <row r="441" spans="2:53">
      <c r="B441" s="124"/>
      <c r="C441" s="1392"/>
      <c r="D441" s="123"/>
      <c r="E441" s="230" t="s">
        <v>429</v>
      </c>
      <c r="F441" s="287">
        <v>17.100000000000001</v>
      </c>
      <c r="G441" s="236">
        <v>13.5</v>
      </c>
      <c r="H441" s="207" t="s">
        <v>84</v>
      </c>
      <c r="I441" s="287">
        <v>2.2000000000000002</v>
      </c>
      <c r="J441" s="290">
        <v>2.2000000000000002</v>
      </c>
      <c r="K441" s="231" t="s">
        <v>48</v>
      </c>
      <c r="L441" s="1589">
        <v>6</v>
      </c>
      <c r="M441" s="1156">
        <v>6</v>
      </c>
      <c r="N441" s="110"/>
      <c r="Q441" s="2230"/>
      <c r="S441" s="2230"/>
      <c r="U441" s="2230"/>
      <c r="V441" s="2277"/>
      <c r="W441" s="2230"/>
      <c r="X441" s="2277"/>
      <c r="Y441" s="2230"/>
      <c r="Z441" s="2272"/>
      <c r="AB441" s="2342" t="s">
        <v>76</v>
      </c>
      <c r="AC441" s="2312"/>
      <c r="AD441" s="2344"/>
      <c r="AE441" s="2312"/>
      <c r="AF441" s="2344"/>
      <c r="AG441" s="2312"/>
      <c r="AH441" s="2344"/>
      <c r="AI441" s="2343">
        <f t="shared" si="200"/>
        <v>0</v>
      </c>
      <c r="AJ441" s="2354">
        <f t="shared" si="201"/>
        <v>0</v>
      </c>
      <c r="AK441" s="2312">
        <f t="shared" si="202"/>
        <v>0</v>
      </c>
      <c r="AL441" s="2208">
        <f t="shared" si="203"/>
        <v>0</v>
      </c>
      <c r="AM441" s="2272"/>
      <c r="AQ441" s="127"/>
      <c r="AR441" s="127"/>
      <c r="AS441" s="127"/>
      <c r="AT441" s="127"/>
      <c r="AU441" s="127"/>
      <c r="AV441" s="127"/>
      <c r="AW441" s="127"/>
    </row>
    <row r="442" spans="2:53">
      <c r="B442" s="124"/>
      <c r="C442" s="1392"/>
      <c r="D442" s="123"/>
      <c r="E442" s="230" t="s">
        <v>87</v>
      </c>
      <c r="F442" s="287">
        <v>2.7</v>
      </c>
      <c r="G442" s="1453">
        <v>2.7</v>
      </c>
      <c r="H442" s="1808" t="s">
        <v>90</v>
      </c>
      <c r="I442" s="287">
        <v>4.0000000000000001E-3</v>
      </c>
      <c r="J442" s="1024">
        <v>4.0000000000000001E-3</v>
      </c>
      <c r="K442" s="303" t="s">
        <v>86</v>
      </c>
      <c r="L442" s="304">
        <v>145</v>
      </c>
      <c r="M442" s="311">
        <v>145</v>
      </c>
      <c r="N442" s="110"/>
      <c r="Q442" s="2230"/>
      <c r="S442" s="2230"/>
      <c r="U442" s="2230"/>
      <c r="V442" s="2277"/>
      <c r="W442" s="2230"/>
      <c r="X442" s="2277"/>
      <c r="Y442" s="2230"/>
      <c r="Z442" s="2272"/>
      <c r="AB442" s="2342" t="s">
        <v>77</v>
      </c>
      <c r="AC442" s="2312"/>
      <c r="AD442" s="2220"/>
      <c r="AE442" s="2312"/>
      <c r="AF442" s="2220"/>
      <c r="AG442" s="2312"/>
      <c r="AH442" s="2220"/>
      <c r="AI442" s="2343">
        <f t="shared" si="200"/>
        <v>0</v>
      </c>
      <c r="AJ442" s="2354">
        <f t="shared" si="201"/>
        <v>0</v>
      </c>
      <c r="AK442" s="2312">
        <f t="shared" si="202"/>
        <v>0</v>
      </c>
      <c r="AL442" s="2208">
        <f t="shared" si="203"/>
        <v>0</v>
      </c>
      <c r="AM442" s="2272"/>
      <c r="AQ442" s="127"/>
      <c r="AR442" s="127"/>
      <c r="AS442" s="127"/>
      <c r="AT442" s="127"/>
      <c r="AU442" s="127"/>
      <c r="AV442" s="127"/>
      <c r="AW442" s="127"/>
    </row>
    <row r="443" spans="2:53">
      <c r="B443" s="124"/>
      <c r="C443" s="1392"/>
      <c r="D443" s="123"/>
      <c r="E443" s="1150" t="s">
        <v>401</v>
      </c>
      <c r="F443" s="287">
        <v>9</v>
      </c>
      <c r="G443" s="1453">
        <v>9</v>
      </c>
      <c r="H443" s="326" t="s">
        <v>89</v>
      </c>
      <c r="I443" s="304">
        <v>0.2</v>
      </c>
      <c r="J443" s="1156">
        <v>0.2</v>
      </c>
      <c r="K443" s="230" t="s">
        <v>553</v>
      </c>
      <c r="L443" s="1006">
        <v>7.5</v>
      </c>
      <c r="M443" s="1590">
        <v>7</v>
      </c>
      <c r="N443" s="110"/>
      <c r="Q443" s="2230"/>
      <c r="S443" s="2230"/>
      <c r="U443" s="2230"/>
      <c r="V443" s="2277"/>
      <c r="W443" s="2230"/>
      <c r="X443" s="2277"/>
      <c r="Y443" s="2230"/>
      <c r="Z443" s="2272"/>
      <c r="AB443" s="2342" t="s">
        <v>79</v>
      </c>
      <c r="AC443" s="2312"/>
      <c r="AD443" s="2221"/>
      <c r="AE443" s="2312"/>
      <c r="AF443" s="2220"/>
      <c r="AG443" s="2312"/>
      <c r="AH443" s="2220"/>
      <c r="AI443" s="2343">
        <f t="shared" si="200"/>
        <v>0</v>
      </c>
      <c r="AJ443" s="2354">
        <f t="shared" si="201"/>
        <v>0</v>
      </c>
      <c r="AK443" s="2312">
        <f t="shared" si="202"/>
        <v>0</v>
      </c>
      <c r="AL443" s="2208">
        <f t="shared" si="203"/>
        <v>0</v>
      </c>
      <c r="AM443" s="2272"/>
      <c r="AQ443" s="127"/>
      <c r="AR443" s="127"/>
      <c r="AS443" s="127"/>
      <c r="AT443" s="127"/>
      <c r="AU443" s="127"/>
      <c r="AV443" s="127"/>
      <c r="AW443" s="127"/>
    </row>
    <row r="444" spans="2:53" ht="15.75" thickBot="1">
      <c r="B444" s="1385"/>
      <c r="C444" s="1389"/>
      <c r="D444" s="1431"/>
      <c r="E444" s="1848" t="s">
        <v>95</v>
      </c>
      <c r="F444" s="1455">
        <v>4</v>
      </c>
      <c r="G444" s="1792">
        <v>4</v>
      </c>
      <c r="H444" s="1154" t="s">
        <v>86</v>
      </c>
      <c r="I444" s="1455">
        <v>1.3</v>
      </c>
      <c r="J444" s="1845">
        <v>1.3</v>
      </c>
      <c r="K444" s="1591"/>
      <c r="L444" s="1592"/>
      <c r="M444" s="1593"/>
      <c r="N444" s="110"/>
      <c r="Q444" s="2230"/>
      <c r="S444" s="2230"/>
      <c r="U444" s="2230"/>
      <c r="V444" s="2277"/>
      <c r="W444" s="2230"/>
      <c r="X444" s="2277"/>
      <c r="Y444" s="2230"/>
      <c r="Z444" s="2272"/>
      <c r="AB444" s="2342" t="s">
        <v>80</v>
      </c>
      <c r="AC444" s="2312"/>
      <c r="AD444" s="2226"/>
      <c r="AE444" s="2312"/>
      <c r="AF444" s="2226"/>
      <c r="AG444" s="2312"/>
      <c r="AH444" s="2226"/>
      <c r="AI444" s="2343">
        <f t="shared" si="200"/>
        <v>0</v>
      </c>
      <c r="AJ444" s="2354">
        <f t="shared" si="201"/>
        <v>0</v>
      </c>
      <c r="AK444" s="2312">
        <f t="shared" si="202"/>
        <v>0</v>
      </c>
      <c r="AL444" s="2208">
        <f t="shared" si="203"/>
        <v>0</v>
      </c>
      <c r="AM444" s="2272"/>
      <c r="AQ444" s="127"/>
      <c r="AR444" s="127"/>
    </row>
    <row r="445" spans="2:53">
      <c r="B445" s="127"/>
      <c r="C445" s="136"/>
      <c r="D445" s="127"/>
      <c r="E445" s="122"/>
      <c r="F445" s="121"/>
      <c r="G445" s="173"/>
      <c r="H445" s="127"/>
      <c r="I445" s="127"/>
      <c r="J445" s="127"/>
      <c r="K445" s="110"/>
      <c r="L445" s="110"/>
      <c r="M445" s="110"/>
      <c r="N445" s="110"/>
      <c r="Q445" s="2230"/>
      <c r="S445" s="2230"/>
      <c r="U445" s="2230"/>
      <c r="V445" s="2277"/>
      <c r="W445" s="2230"/>
      <c r="X445" s="2277"/>
      <c r="Y445" s="2230"/>
      <c r="Z445" s="2272"/>
      <c r="AB445" s="2342" t="s">
        <v>82</v>
      </c>
      <c r="AC445" s="2345"/>
      <c r="AD445" s="2346"/>
      <c r="AE445" s="2345">
        <f>I426</f>
        <v>47.6</v>
      </c>
      <c r="AF445" s="2346">
        <f>J426</f>
        <v>47.6</v>
      </c>
      <c r="AG445" s="2345"/>
      <c r="AH445" s="2346"/>
      <c r="AI445" s="2343">
        <f t="shared" si="200"/>
        <v>47.6</v>
      </c>
      <c r="AJ445" s="2354">
        <f t="shared" si="201"/>
        <v>47.6</v>
      </c>
      <c r="AK445" s="2312">
        <f t="shared" si="202"/>
        <v>47.6</v>
      </c>
      <c r="AL445" s="2208">
        <f t="shared" si="203"/>
        <v>47.6</v>
      </c>
      <c r="AM445" s="2272"/>
      <c r="AQ445" s="127"/>
      <c r="AR445" s="127"/>
    </row>
    <row r="446" spans="2:53">
      <c r="B446" s="127"/>
      <c r="C446" s="136"/>
      <c r="D446" s="127"/>
      <c r="E446" s="122"/>
      <c r="F446" s="121"/>
      <c r="G446" s="173"/>
      <c r="H446" s="127"/>
      <c r="I446" s="127"/>
      <c r="J446" s="127"/>
      <c r="K446" s="1618"/>
      <c r="L446" s="110"/>
      <c r="M446" s="110"/>
      <c r="N446" s="110"/>
      <c r="Q446" s="2230"/>
      <c r="S446" s="2230"/>
      <c r="U446" s="2230"/>
      <c r="V446" s="2277"/>
      <c r="W446" s="2230"/>
      <c r="X446" s="2277"/>
      <c r="Y446" s="2230"/>
      <c r="Z446" s="2272"/>
      <c r="AB446" s="2352" t="s">
        <v>701</v>
      </c>
      <c r="AC446" s="2350">
        <f t="shared" ref="AC446:AH446" si="209">SUM(AC438:AC445)</f>
        <v>0</v>
      </c>
      <c r="AD446" s="2347">
        <f t="shared" si="209"/>
        <v>0</v>
      </c>
      <c r="AE446" s="2350">
        <f t="shared" si="209"/>
        <v>47.6</v>
      </c>
      <c r="AF446" s="2347">
        <f t="shared" si="209"/>
        <v>47.6</v>
      </c>
      <c r="AG446" s="2350">
        <f t="shared" si="209"/>
        <v>0</v>
      </c>
      <c r="AH446" s="2347">
        <f t="shared" si="209"/>
        <v>0</v>
      </c>
      <c r="AI446" s="2348">
        <f t="shared" si="200"/>
        <v>47.6</v>
      </c>
      <c r="AJ446" s="2349">
        <f t="shared" si="201"/>
        <v>47.6</v>
      </c>
      <c r="AK446" s="2350">
        <f t="shared" si="202"/>
        <v>47.6</v>
      </c>
      <c r="AL446" s="2351">
        <f t="shared" si="203"/>
        <v>47.6</v>
      </c>
      <c r="AM446" s="2272"/>
      <c r="AQ446" s="127"/>
      <c r="AR446" s="127"/>
    </row>
    <row r="447" spans="2:53">
      <c r="B447" s="110"/>
      <c r="C447" s="1580"/>
      <c r="D447" s="110"/>
      <c r="E447" s="110"/>
      <c r="F447" s="110"/>
      <c r="G447" s="110"/>
      <c r="H447" s="110"/>
      <c r="I447" s="121"/>
      <c r="J447" s="110"/>
      <c r="K447" s="110"/>
      <c r="L447" s="110"/>
      <c r="M447" s="110"/>
      <c r="N447" s="110"/>
      <c r="Q447" s="2230"/>
      <c r="S447" s="2230"/>
      <c r="U447" s="2230"/>
      <c r="V447" s="2277"/>
      <c r="W447" s="2230"/>
      <c r="X447" s="2277"/>
      <c r="Y447" s="2230"/>
      <c r="Z447" s="2272"/>
      <c r="AC447" s="2276"/>
      <c r="AD447" s="2230"/>
      <c r="AE447" s="2276"/>
      <c r="AF447" s="2230"/>
      <c r="AG447" s="2276"/>
      <c r="AH447" s="2230"/>
      <c r="AI447" s="2277"/>
      <c r="AJ447" s="2230"/>
      <c r="AK447" s="2277"/>
      <c r="AL447" s="2230"/>
      <c r="AM447" s="2272"/>
      <c r="AQ447" s="127"/>
      <c r="AR447" s="127"/>
    </row>
    <row r="448" spans="2:53">
      <c r="B448" s="110"/>
      <c r="C448" s="158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Q448" s="2230"/>
      <c r="S448" s="2230"/>
      <c r="U448" s="2230"/>
      <c r="V448" s="2277"/>
      <c r="W448" s="2230"/>
      <c r="X448" s="2277"/>
      <c r="Y448" s="2230"/>
      <c r="Z448" s="2272"/>
      <c r="AC448" s="2276"/>
      <c r="AD448" s="2230"/>
      <c r="AE448" s="2276"/>
      <c r="AF448" s="2230"/>
      <c r="AG448" s="2276"/>
      <c r="AH448" s="2230"/>
      <c r="AI448" s="2277"/>
      <c r="AJ448" s="2230"/>
      <c r="AK448" s="2277"/>
      <c r="AL448" s="2230"/>
      <c r="AM448" s="2272"/>
      <c r="AQ448" s="127"/>
      <c r="AR448" s="127"/>
    </row>
    <row r="449" spans="2:44">
      <c r="B449" s="110"/>
      <c r="C449" s="158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Q449" s="2230"/>
      <c r="S449" s="2230"/>
      <c r="U449" s="2230"/>
      <c r="V449" s="2277"/>
      <c r="W449" s="2230"/>
      <c r="X449" s="2277"/>
      <c r="Y449" s="2230"/>
      <c r="Z449" s="2272"/>
      <c r="AC449" s="2276"/>
      <c r="AD449" s="2230"/>
      <c r="AE449" s="2276"/>
      <c r="AF449" s="2230"/>
      <c r="AG449" s="2276"/>
      <c r="AH449" s="2230"/>
      <c r="AI449" s="2277"/>
      <c r="AJ449" s="2230"/>
      <c r="AK449" s="2277"/>
      <c r="AL449" s="2230"/>
      <c r="AM449" s="2272"/>
      <c r="AQ449" s="127"/>
      <c r="AR449" s="127"/>
    </row>
    <row r="450" spans="2:44">
      <c r="B450" s="110"/>
      <c r="C450" s="1580"/>
      <c r="D450" s="110"/>
      <c r="E450" s="1617"/>
      <c r="F450" s="110"/>
      <c r="G450" s="110"/>
      <c r="H450" s="110"/>
      <c r="I450" s="110"/>
      <c r="J450" s="110"/>
      <c r="K450" s="110"/>
      <c r="L450" s="110"/>
      <c r="M450" s="110"/>
      <c r="N450" s="110"/>
      <c r="Q450" s="2230"/>
      <c r="S450" s="2230"/>
      <c r="U450" s="2230"/>
      <c r="V450" s="2277"/>
      <c r="W450" s="2230"/>
      <c r="X450" s="2277"/>
      <c r="Y450" s="2230"/>
      <c r="Z450" s="2272"/>
      <c r="AC450" s="2276"/>
      <c r="AD450" s="2230"/>
      <c r="AE450" s="2276"/>
      <c r="AF450" s="2230"/>
      <c r="AG450" s="2276"/>
      <c r="AH450" s="2230"/>
      <c r="AI450" s="2277"/>
      <c r="AJ450" s="2230"/>
      <c r="AK450" s="2277"/>
      <c r="AL450" s="2230"/>
      <c r="AM450" s="2272"/>
      <c r="AQ450" s="127"/>
      <c r="AR450" s="127"/>
    </row>
    <row r="451" spans="2:44">
      <c r="B451" s="110"/>
      <c r="C451" s="158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Q451" s="2230"/>
      <c r="S451" s="2230"/>
      <c r="U451" s="2230"/>
      <c r="V451" s="2277"/>
      <c r="W451" s="2230"/>
      <c r="X451" s="2277"/>
      <c r="Y451" s="2230"/>
      <c r="Z451" s="2272"/>
      <c r="AC451" s="2276"/>
      <c r="AD451" s="2230"/>
      <c r="AE451" s="2276"/>
      <c r="AF451" s="2230"/>
      <c r="AG451" s="2276"/>
      <c r="AH451" s="2230"/>
      <c r="AI451" s="2277"/>
      <c r="AJ451" s="2230"/>
      <c r="AK451" s="2277"/>
      <c r="AL451" s="2230"/>
      <c r="AM451" s="2272"/>
      <c r="AQ451" s="127"/>
      <c r="AR451" s="127"/>
    </row>
    <row r="452" spans="2:44">
      <c r="B452" s="110"/>
      <c r="C452" s="158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Q452" s="2230"/>
      <c r="S452" s="2230"/>
      <c r="U452" s="2230"/>
      <c r="V452" s="2277"/>
      <c r="W452" s="2230"/>
      <c r="X452" s="2277"/>
      <c r="Y452" s="2230"/>
      <c r="Z452" s="2272"/>
      <c r="AC452" s="2276"/>
      <c r="AD452" s="2230"/>
      <c r="AE452" s="2276"/>
      <c r="AF452" s="2230"/>
      <c r="AG452" s="2276"/>
      <c r="AH452" s="2230"/>
      <c r="AI452" s="2277"/>
      <c r="AJ452" s="2230"/>
      <c r="AK452" s="2277"/>
      <c r="AL452" s="2230"/>
      <c r="AM452" s="2272"/>
      <c r="AQ452" s="127"/>
      <c r="AR452" s="127"/>
    </row>
    <row r="453" spans="2:44">
      <c r="B453" s="110"/>
      <c r="C453" s="158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Q453" s="2230"/>
      <c r="S453" s="2230"/>
      <c r="U453" s="2230"/>
      <c r="V453" s="2277"/>
      <c r="W453" s="2230"/>
      <c r="X453" s="2277"/>
      <c r="Y453" s="2230"/>
      <c r="Z453" s="2272"/>
      <c r="AC453" s="2276"/>
      <c r="AD453" s="2230"/>
      <c r="AE453" s="2276"/>
      <c r="AF453" s="2230"/>
      <c r="AG453" s="2276"/>
      <c r="AH453" s="2230"/>
      <c r="AI453" s="2277"/>
      <c r="AJ453" s="2230"/>
      <c r="AK453" s="2277"/>
      <c r="AL453" s="2230"/>
      <c r="AM453" s="2272"/>
      <c r="AQ453" s="127"/>
      <c r="AR453" s="127"/>
    </row>
    <row r="454" spans="2:44" ht="15.75">
      <c r="B454" s="110"/>
      <c r="C454" s="1580"/>
      <c r="D454" s="1794" t="s">
        <v>322</v>
      </c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Q454" s="2230"/>
      <c r="S454" s="2230"/>
      <c r="U454" s="2230"/>
      <c r="V454" s="2277"/>
      <c r="W454" s="2230"/>
      <c r="X454" s="2277"/>
      <c r="Y454" s="2230"/>
      <c r="Z454" s="2272"/>
      <c r="AC454" s="2276"/>
      <c r="AD454" s="2230"/>
      <c r="AE454" s="2276"/>
      <c r="AF454" s="2230"/>
      <c r="AG454" s="2276"/>
      <c r="AH454" s="2230"/>
      <c r="AI454" s="2277"/>
      <c r="AJ454" s="2230"/>
      <c r="AK454" s="2277"/>
      <c r="AL454" s="2230"/>
      <c r="AM454" s="2272"/>
      <c r="AQ454" s="127"/>
      <c r="AR454" s="127"/>
    </row>
    <row r="455" spans="2:44">
      <c r="B455" s="110"/>
      <c r="C455" s="1812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2561" t="s">
        <v>748</v>
      </c>
      <c r="S455" s="1625" t="s">
        <v>162</v>
      </c>
      <c r="AC455" s="2276"/>
      <c r="AD455" s="2230"/>
      <c r="AE455" s="2276"/>
      <c r="AF455" s="2230"/>
      <c r="AG455" s="2276"/>
      <c r="AH455" s="2230"/>
      <c r="AI455" s="2277"/>
      <c r="AJ455" s="2230"/>
      <c r="AK455" s="2277"/>
      <c r="AL455" s="2230"/>
      <c r="AM455" s="2272"/>
      <c r="AQ455" s="127"/>
      <c r="AR455" s="127"/>
    </row>
    <row r="456" spans="2:44" ht="16.5" thickBot="1">
      <c r="B456" s="1407" t="s">
        <v>474</v>
      </c>
      <c r="C456" s="1407"/>
      <c r="D456" s="1624"/>
      <c r="E456" s="110"/>
      <c r="F456" s="1625" t="s">
        <v>162</v>
      </c>
      <c r="G456" s="110"/>
      <c r="H456" s="110"/>
      <c r="I456" s="2561" t="s">
        <v>748</v>
      </c>
      <c r="J456" s="110"/>
      <c r="K456" s="1626"/>
      <c r="L456" s="110"/>
      <c r="M456" s="110"/>
      <c r="N456" s="110"/>
      <c r="O456" s="2303" t="s">
        <v>689</v>
      </c>
      <c r="R456" s="705" t="s">
        <v>690</v>
      </c>
      <c r="V456" t="s">
        <v>691</v>
      </c>
      <c r="AC456" s="2276"/>
      <c r="AD456" s="2230"/>
      <c r="AE456" s="2276"/>
      <c r="AF456" s="2230"/>
      <c r="AG456" s="2276"/>
      <c r="AH456" s="2230"/>
      <c r="AI456" s="2277"/>
      <c r="AJ456" s="2230"/>
      <c r="AK456" s="2277"/>
      <c r="AL456" s="2230"/>
      <c r="AM456" s="2272"/>
      <c r="AQ456" s="127"/>
      <c r="AR456" s="127"/>
    </row>
    <row r="457" spans="2:44" ht="15.75" thickBot="1">
      <c r="B457" s="110"/>
      <c r="C457" s="158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2" t="s">
        <v>693</v>
      </c>
      <c r="Q457" s="2304"/>
      <c r="R457" s="2304"/>
      <c r="S457" s="211" t="s">
        <v>692</v>
      </c>
      <c r="T457" s="2304"/>
      <c r="U457" s="2304"/>
      <c r="V457" s="2304"/>
      <c r="Z457" s="327" t="s">
        <v>681</v>
      </c>
      <c r="AA457" s="2305"/>
      <c r="AM457" s="327" t="s">
        <v>681</v>
      </c>
      <c r="AN457" s="2264"/>
      <c r="AQ457" s="127"/>
      <c r="AR457" s="127"/>
    </row>
    <row r="458" spans="2:44" ht="15.75" thickBot="1">
      <c r="B458" s="423" t="s">
        <v>2</v>
      </c>
      <c r="C458" s="424" t="s">
        <v>3</v>
      </c>
      <c r="D458" s="816" t="s">
        <v>4</v>
      </c>
      <c r="E458" s="297" t="s">
        <v>59</v>
      </c>
      <c r="F458" s="134"/>
      <c r="G458" s="134"/>
      <c r="H458" s="134"/>
      <c r="I458" s="134"/>
      <c r="J458" s="134"/>
      <c r="K458" s="134"/>
      <c r="L458" s="134"/>
      <c r="M458" s="282"/>
      <c r="N458" s="110"/>
      <c r="O458" s="327" t="s">
        <v>703</v>
      </c>
      <c r="P458" s="2265" t="s">
        <v>682</v>
      </c>
      <c r="Q458" s="2266"/>
      <c r="R458" s="2265" t="s">
        <v>683</v>
      </c>
      <c r="S458" s="2266"/>
      <c r="T458" s="2265" t="s">
        <v>688</v>
      </c>
      <c r="U458" s="2266"/>
      <c r="V458" s="2265" t="s">
        <v>685</v>
      </c>
      <c r="W458" s="2266"/>
      <c r="X458" s="2265" t="s">
        <v>686</v>
      </c>
      <c r="Y458" s="2266"/>
      <c r="Z458" s="2267" t="s">
        <v>586</v>
      </c>
      <c r="AA458" s="76"/>
      <c r="AB458" s="2356" t="s">
        <v>110</v>
      </c>
      <c r="AC458" s="2355" t="s">
        <v>682</v>
      </c>
      <c r="AD458" s="2266"/>
      <c r="AE458" s="2265" t="s">
        <v>683</v>
      </c>
      <c r="AF458" s="2266"/>
      <c r="AG458" s="2265" t="s">
        <v>684</v>
      </c>
      <c r="AH458" s="2266"/>
      <c r="AI458" s="2265" t="s">
        <v>685</v>
      </c>
      <c r="AJ458" s="2266"/>
      <c r="AK458" s="2265" t="s">
        <v>686</v>
      </c>
      <c r="AL458" s="2266"/>
      <c r="AM458" s="2267" t="s">
        <v>586</v>
      </c>
      <c r="AN458" s="61"/>
      <c r="AQ458" s="127"/>
      <c r="AR458" s="127"/>
    </row>
    <row r="459" spans="2:44" ht="15.75" thickBot="1">
      <c r="B459" s="426" t="s">
        <v>5</v>
      </c>
      <c r="C459" s="449"/>
      <c r="D459" s="817" t="s">
        <v>61</v>
      </c>
      <c r="E459" s="124"/>
      <c r="F459" s="127"/>
      <c r="G459" s="127"/>
      <c r="H459" s="127"/>
      <c r="I459" s="127"/>
      <c r="J459" s="127"/>
      <c r="K459" s="1430"/>
      <c r="L459" s="1430"/>
      <c r="M459" s="1431"/>
      <c r="N459" s="110"/>
      <c r="O459" s="2299" t="s">
        <v>469</v>
      </c>
      <c r="P459" s="2300" t="s">
        <v>111</v>
      </c>
      <c r="Q459" s="2301" t="s">
        <v>112</v>
      </c>
      <c r="R459" s="2300" t="s">
        <v>111</v>
      </c>
      <c r="S459" s="2301" t="s">
        <v>112</v>
      </c>
      <c r="T459" s="2300" t="s">
        <v>111</v>
      </c>
      <c r="U459" s="2301" t="s">
        <v>112</v>
      </c>
      <c r="V459" s="2300" t="s">
        <v>111</v>
      </c>
      <c r="W459" s="2302" t="s">
        <v>112</v>
      </c>
      <c r="X459" s="2300" t="s">
        <v>111</v>
      </c>
      <c r="Y459" s="2301" t="s">
        <v>112</v>
      </c>
      <c r="Z459" s="2306" t="s">
        <v>111</v>
      </c>
      <c r="AA459" s="2307" t="s">
        <v>112</v>
      </c>
      <c r="AB459" s="91" t="s">
        <v>57</v>
      </c>
      <c r="AC459" s="2263" t="s">
        <v>111</v>
      </c>
      <c r="AD459" s="2268" t="s">
        <v>112</v>
      </c>
      <c r="AE459" s="2263" t="s">
        <v>111</v>
      </c>
      <c r="AF459" s="2268" t="s">
        <v>112</v>
      </c>
      <c r="AG459" s="2263" t="s">
        <v>111</v>
      </c>
      <c r="AH459" s="2268" t="s">
        <v>112</v>
      </c>
      <c r="AI459" s="2263" t="s">
        <v>111</v>
      </c>
      <c r="AJ459" s="2268" t="s">
        <v>112</v>
      </c>
      <c r="AK459" s="2263" t="s">
        <v>111</v>
      </c>
      <c r="AL459" s="2268" t="s">
        <v>112</v>
      </c>
      <c r="AM459" s="2269" t="s">
        <v>111</v>
      </c>
      <c r="AN459" s="2270" t="s">
        <v>112</v>
      </c>
      <c r="AQ459" s="127"/>
      <c r="AR459" s="127"/>
    </row>
    <row r="460" spans="2:44" ht="16.5" thickBot="1">
      <c r="B460" s="935" t="s">
        <v>392</v>
      </c>
      <c r="C460" s="936"/>
      <c r="D460" s="912"/>
      <c r="E460" s="486" t="s">
        <v>338</v>
      </c>
      <c r="F460" s="1774"/>
      <c r="G460" s="1849"/>
      <c r="H460" s="1666" t="s">
        <v>617</v>
      </c>
      <c r="I460" s="134"/>
      <c r="J460" s="282"/>
      <c r="K460" s="1458" t="s">
        <v>143</v>
      </c>
      <c r="L460" s="1416"/>
      <c r="M460" s="1417"/>
      <c r="N460" s="110"/>
      <c r="O460" s="829" t="s">
        <v>153</v>
      </c>
      <c r="P460" s="2294">
        <f>D469</f>
        <v>40</v>
      </c>
      <c r="Q460" s="2213">
        <f>D469</f>
        <v>40</v>
      </c>
      <c r="R460" s="2294">
        <f>D483</f>
        <v>30</v>
      </c>
      <c r="S460" s="2213">
        <f>D483</f>
        <v>30</v>
      </c>
      <c r="T460" s="2294">
        <f>D493</f>
        <v>20</v>
      </c>
      <c r="U460" s="2213">
        <f>D493</f>
        <v>20</v>
      </c>
      <c r="V460" s="2274">
        <f t="shared" ref="V460:V490" si="210">P460+R460</f>
        <v>70</v>
      </c>
      <c r="W460" s="2214">
        <f t="shared" ref="W460:W490" si="211">Q460+S460</f>
        <v>70</v>
      </c>
      <c r="X460" s="2273">
        <f t="shared" ref="X460:X490" si="212">R460+T460</f>
        <v>50</v>
      </c>
      <c r="Y460" s="2209">
        <f t="shared" ref="Y460:Y490" si="213">S460+U460</f>
        <v>50</v>
      </c>
      <c r="Z460" s="2372">
        <f t="shared" ref="Z460:Z490" si="214">P460+R460+T460</f>
        <v>90</v>
      </c>
      <c r="AA460" s="844">
        <f t="shared" ref="AA460:AA490" si="215">Q460+S460+U460</f>
        <v>90</v>
      </c>
      <c r="AB460" s="221" t="s">
        <v>148</v>
      </c>
      <c r="AC460" s="2273"/>
      <c r="AD460" s="2244"/>
      <c r="AE460" s="2273">
        <f>L484</f>
        <v>38.119999999999997</v>
      </c>
      <c r="AF460" s="2241">
        <f>M484</f>
        <v>24.78</v>
      </c>
      <c r="AG460" s="2273"/>
      <c r="AH460" s="2242"/>
      <c r="AI460" s="2274">
        <f t="shared" ref="AI460:AI474" si="216">AC460+AE460</f>
        <v>38.119999999999997</v>
      </c>
      <c r="AJ460" s="2214">
        <f t="shared" ref="AJ460:AJ474" si="217">AD460+AF460</f>
        <v>24.78</v>
      </c>
      <c r="AK460" s="2271">
        <f t="shared" ref="AK460:AK474" si="218">AE460+AG460</f>
        <v>38.119999999999997</v>
      </c>
      <c r="AL460" s="2243">
        <f t="shared" ref="AL460:AL474" si="219">AF460+AH460</f>
        <v>24.78</v>
      </c>
      <c r="AM460" s="2286">
        <f t="shared" ref="AM460:AM475" si="220">AC460+AE460+AG460</f>
        <v>38.119999999999997</v>
      </c>
      <c r="AN460" s="841">
        <f t="shared" ref="AN460:AN475" si="221">AD460+AF460+AH460</f>
        <v>24.78</v>
      </c>
      <c r="AO460" s="127"/>
      <c r="AQ460" s="127"/>
      <c r="AR460" s="127"/>
    </row>
    <row r="461" spans="2:44" ht="15.75" thickBot="1">
      <c r="B461" s="297"/>
      <c r="C461" s="411" t="s">
        <v>183</v>
      </c>
      <c r="D461" s="282"/>
      <c r="E461" s="1034" t="s">
        <v>391</v>
      </c>
      <c r="F461" s="1419"/>
      <c r="G461" s="1420"/>
      <c r="H461" s="1462" t="s">
        <v>618</v>
      </c>
      <c r="I461" s="1430"/>
      <c r="J461" s="1431"/>
      <c r="K461" s="1850" t="s">
        <v>723</v>
      </c>
      <c r="L461" s="1430"/>
      <c r="M461" s="1431"/>
      <c r="N461" s="110"/>
      <c r="O461" s="829" t="s">
        <v>152</v>
      </c>
      <c r="P461" s="2295">
        <f>D468</f>
        <v>50</v>
      </c>
      <c r="Q461" s="2215">
        <f>D468</f>
        <v>50</v>
      </c>
      <c r="R461" s="2295">
        <f>L473+D482</f>
        <v>76</v>
      </c>
      <c r="S461" s="2215">
        <f>M473+D482</f>
        <v>76</v>
      </c>
      <c r="T461" s="2295"/>
      <c r="U461" s="2215"/>
      <c r="V461" s="2274">
        <f t="shared" si="210"/>
        <v>126</v>
      </c>
      <c r="W461" s="2214">
        <f t="shared" si="211"/>
        <v>126</v>
      </c>
      <c r="X461" s="2273">
        <f t="shared" si="212"/>
        <v>76</v>
      </c>
      <c r="Y461" s="2209">
        <f t="shared" si="213"/>
        <v>76</v>
      </c>
      <c r="Z461" s="2372">
        <f t="shared" si="214"/>
        <v>126</v>
      </c>
      <c r="AA461" s="844">
        <f t="shared" si="215"/>
        <v>126</v>
      </c>
      <c r="AB461" s="221" t="s">
        <v>60</v>
      </c>
      <c r="AC461" s="2273"/>
      <c r="AD461" s="2245"/>
      <c r="AE461" s="2273"/>
      <c r="AF461" s="2241"/>
      <c r="AG461" s="2273"/>
      <c r="AH461" s="2242"/>
      <c r="AI461" s="2274">
        <f t="shared" si="216"/>
        <v>0</v>
      </c>
      <c r="AJ461" s="2214">
        <f t="shared" si="217"/>
        <v>0</v>
      </c>
      <c r="AK461" s="2271">
        <f t="shared" si="218"/>
        <v>0</v>
      </c>
      <c r="AL461" s="2243">
        <f t="shared" si="219"/>
        <v>0</v>
      </c>
      <c r="AM461" s="2286">
        <f t="shared" si="220"/>
        <v>0</v>
      </c>
      <c r="AN461" s="841">
        <f t="shared" si="221"/>
        <v>0</v>
      </c>
      <c r="AQ461" s="127"/>
      <c r="AR461" s="127"/>
    </row>
    <row r="462" spans="2:44" ht="15.75" thickBot="1">
      <c r="B462" s="1155" t="s">
        <v>824</v>
      </c>
      <c r="C462" s="326" t="s">
        <v>338</v>
      </c>
      <c r="D462" s="206">
        <v>240</v>
      </c>
      <c r="E462" s="1766" t="s">
        <v>110</v>
      </c>
      <c r="F462" s="1451" t="s">
        <v>111</v>
      </c>
      <c r="G462" s="1851" t="s">
        <v>112</v>
      </c>
      <c r="H462" s="452" t="s">
        <v>110</v>
      </c>
      <c r="I462" s="192" t="s">
        <v>111</v>
      </c>
      <c r="J462" s="193" t="s">
        <v>112</v>
      </c>
      <c r="K462" s="1689" t="s">
        <v>110</v>
      </c>
      <c r="L462" s="192" t="s">
        <v>111</v>
      </c>
      <c r="M462" s="193" t="s">
        <v>112</v>
      </c>
      <c r="N462" s="110"/>
      <c r="O462" s="94" t="s">
        <v>84</v>
      </c>
      <c r="P462" s="2295"/>
      <c r="Q462" s="2216"/>
      <c r="R462" s="2295">
        <f>F472+F473+I476+I483+L477</f>
        <v>30.689999999999998</v>
      </c>
      <c r="S462" s="2217">
        <f>G472+J476+J483+G473+M477</f>
        <v>30.689999999999998</v>
      </c>
      <c r="T462" s="2296">
        <f>L494</f>
        <v>3.3</v>
      </c>
      <c r="U462" s="2216">
        <f>M494</f>
        <v>3.3</v>
      </c>
      <c r="V462" s="2274">
        <f t="shared" si="210"/>
        <v>30.689999999999998</v>
      </c>
      <c r="W462" s="2214">
        <f t="shared" si="211"/>
        <v>30.689999999999998</v>
      </c>
      <c r="X462" s="2273">
        <f t="shared" si="212"/>
        <v>33.989999999999995</v>
      </c>
      <c r="Y462" s="2209">
        <f t="shared" si="213"/>
        <v>33.989999999999995</v>
      </c>
      <c r="Z462" s="2372">
        <f t="shared" si="214"/>
        <v>33.989999999999995</v>
      </c>
      <c r="AA462" s="844">
        <f t="shared" si="215"/>
        <v>33.989999999999995</v>
      </c>
      <c r="AB462" s="157" t="s">
        <v>62</v>
      </c>
      <c r="AC462" s="2273"/>
      <c r="AD462" s="2246"/>
      <c r="AE462" s="2273"/>
      <c r="AF462" s="2241"/>
      <c r="AG462" s="2273"/>
      <c r="AH462" s="2242"/>
      <c r="AI462" s="2274">
        <f t="shared" si="216"/>
        <v>0</v>
      </c>
      <c r="AJ462" s="2214">
        <f t="shared" si="217"/>
        <v>0</v>
      </c>
      <c r="AK462" s="2271">
        <f t="shared" si="218"/>
        <v>0</v>
      </c>
      <c r="AL462" s="2243">
        <f t="shared" si="219"/>
        <v>0</v>
      </c>
      <c r="AM462" s="2286">
        <f t="shared" si="220"/>
        <v>0</v>
      </c>
      <c r="AN462" s="841">
        <f t="shared" si="221"/>
        <v>0</v>
      </c>
      <c r="AQ462" s="127"/>
      <c r="AR462" s="127"/>
    </row>
    <row r="463" spans="2:44">
      <c r="B463" s="716"/>
      <c r="C463" s="207" t="s">
        <v>391</v>
      </c>
      <c r="D463" s="429"/>
      <c r="E463" s="159" t="s">
        <v>106</v>
      </c>
      <c r="F463" s="1638">
        <v>35.299999999999997</v>
      </c>
      <c r="G463" s="1639">
        <v>35.299999999999997</v>
      </c>
      <c r="H463" s="159" t="s">
        <v>619</v>
      </c>
      <c r="I463" s="154">
        <v>20.83</v>
      </c>
      <c r="J463" s="1588">
        <v>20</v>
      </c>
      <c r="K463" s="1637" t="s">
        <v>393</v>
      </c>
      <c r="L463" s="162">
        <v>3</v>
      </c>
      <c r="M463" s="163">
        <v>3</v>
      </c>
      <c r="N463" s="110"/>
      <c r="O463" s="95" t="s">
        <v>154</v>
      </c>
      <c r="P463" s="2296">
        <f t="shared" ref="P463:U463" si="222">AC501</f>
        <v>35.299999999999997</v>
      </c>
      <c r="Q463" s="2218">
        <f t="shared" si="222"/>
        <v>35.299999999999997</v>
      </c>
      <c r="R463" s="2296">
        <f t="shared" si="222"/>
        <v>0</v>
      </c>
      <c r="S463" s="2218">
        <f t="shared" si="222"/>
        <v>0</v>
      </c>
      <c r="T463" s="2296">
        <f t="shared" si="222"/>
        <v>4.91</v>
      </c>
      <c r="U463" s="2218">
        <f t="shared" si="222"/>
        <v>4.91</v>
      </c>
      <c r="V463" s="2274">
        <f t="shared" si="210"/>
        <v>35.299999999999997</v>
      </c>
      <c r="W463" s="2214">
        <f t="shared" si="211"/>
        <v>35.299999999999997</v>
      </c>
      <c r="X463" s="2273">
        <f t="shared" si="212"/>
        <v>4.91</v>
      </c>
      <c r="Y463" s="2209">
        <f t="shared" si="213"/>
        <v>4.91</v>
      </c>
      <c r="Z463" s="2372">
        <f t="shared" si="214"/>
        <v>40.209999999999994</v>
      </c>
      <c r="AA463" s="844">
        <f t="shared" si="215"/>
        <v>40.209999999999994</v>
      </c>
      <c r="AB463" s="157" t="s">
        <v>64</v>
      </c>
      <c r="AC463" s="2273"/>
      <c r="AD463" s="2247"/>
      <c r="AE463" s="2273"/>
      <c r="AF463" s="2241"/>
      <c r="AG463" s="2273"/>
      <c r="AH463" s="2242"/>
      <c r="AI463" s="2274">
        <f t="shared" si="216"/>
        <v>0</v>
      </c>
      <c r="AJ463" s="2214">
        <f t="shared" si="217"/>
        <v>0</v>
      </c>
      <c r="AK463" s="2271">
        <f t="shared" si="218"/>
        <v>0</v>
      </c>
      <c r="AL463" s="2243">
        <f t="shared" si="219"/>
        <v>0</v>
      </c>
      <c r="AM463" s="2286">
        <f t="shared" si="220"/>
        <v>0</v>
      </c>
      <c r="AN463" s="841">
        <f t="shared" si="221"/>
        <v>0</v>
      </c>
      <c r="AQ463" s="127"/>
      <c r="AR463" s="127"/>
    </row>
    <row r="464" spans="2:44" ht="15.75" thickBot="1">
      <c r="B464" s="938" t="s">
        <v>785</v>
      </c>
      <c r="C464" s="207" t="s">
        <v>290</v>
      </c>
      <c r="D464" s="939">
        <v>10</v>
      </c>
      <c r="E464" s="230" t="s">
        <v>85</v>
      </c>
      <c r="F464" s="2433">
        <v>120.4</v>
      </c>
      <c r="G464" s="1852">
        <v>120.4</v>
      </c>
      <c r="H464" s="124"/>
      <c r="I464" s="110"/>
      <c r="J464" s="123"/>
      <c r="K464" s="1457" t="s">
        <v>58</v>
      </c>
      <c r="L464" s="287">
        <v>200</v>
      </c>
      <c r="M464" s="290">
        <v>200</v>
      </c>
      <c r="N464" s="110"/>
      <c r="O464" s="829" t="s">
        <v>115</v>
      </c>
      <c r="P464" s="2295"/>
      <c r="Q464" s="2213"/>
      <c r="R464" s="2295"/>
      <c r="S464" s="2213"/>
      <c r="T464" s="2295"/>
      <c r="U464" s="2213"/>
      <c r="V464" s="2274">
        <f t="shared" si="210"/>
        <v>0</v>
      </c>
      <c r="W464" s="2214">
        <f t="shared" si="211"/>
        <v>0</v>
      </c>
      <c r="X464" s="2273">
        <f t="shared" si="212"/>
        <v>0</v>
      </c>
      <c r="Y464" s="2209">
        <f t="shared" si="213"/>
        <v>0</v>
      </c>
      <c r="Z464" s="2372">
        <f t="shared" si="214"/>
        <v>0</v>
      </c>
      <c r="AA464" s="844">
        <f t="shared" si="215"/>
        <v>0</v>
      </c>
      <c r="AB464" s="158" t="s">
        <v>104</v>
      </c>
      <c r="AC464" s="2273"/>
      <c r="AD464" s="2246"/>
      <c r="AE464" s="2273"/>
      <c r="AF464" s="2241"/>
      <c r="AG464" s="2273"/>
      <c r="AH464" s="2242"/>
      <c r="AI464" s="2274">
        <f t="shared" si="216"/>
        <v>0</v>
      </c>
      <c r="AJ464" s="2214">
        <f t="shared" si="217"/>
        <v>0</v>
      </c>
      <c r="AK464" s="2271">
        <f t="shared" si="218"/>
        <v>0</v>
      </c>
      <c r="AL464" s="2243">
        <f t="shared" si="219"/>
        <v>0</v>
      </c>
      <c r="AM464" s="2286">
        <f t="shared" si="220"/>
        <v>0</v>
      </c>
      <c r="AN464" s="841">
        <f t="shared" si="221"/>
        <v>0</v>
      </c>
      <c r="AQ464" s="127"/>
      <c r="AR464" s="127"/>
    </row>
    <row r="465" spans="2:50" ht="15.75" thickBot="1">
      <c r="B465" s="1582" t="s">
        <v>615</v>
      </c>
      <c r="C465" s="1577" t="s">
        <v>616</v>
      </c>
      <c r="D465" s="294">
        <v>20</v>
      </c>
      <c r="E465" s="303" t="s">
        <v>48</v>
      </c>
      <c r="F465" s="289">
        <v>6.2</v>
      </c>
      <c r="G465" s="291">
        <v>6.2</v>
      </c>
      <c r="H465" s="1853" t="s">
        <v>369</v>
      </c>
      <c r="I465" s="146"/>
      <c r="J465" s="133"/>
      <c r="K465" s="1657" t="s">
        <v>48</v>
      </c>
      <c r="L465" s="304">
        <v>5</v>
      </c>
      <c r="M465" s="311">
        <v>5</v>
      </c>
      <c r="N465" s="110"/>
      <c r="O465" s="553" t="s">
        <v>43</v>
      </c>
      <c r="P465" s="2295"/>
      <c r="Q465" s="2217"/>
      <c r="R465" s="2295">
        <f>I473</f>
        <v>85.2</v>
      </c>
      <c r="S465" s="2213">
        <f>J473</f>
        <v>63.74</v>
      </c>
      <c r="T465" s="2295"/>
      <c r="U465" s="2213"/>
      <c r="V465" s="2274">
        <f t="shared" si="210"/>
        <v>85.2</v>
      </c>
      <c r="W465" s="2214">
        <f t="shared" si="211"/>
        <v>63.74</v>
      </c>
      <c r="X465" s="2273">
        <f t="shared" si="212"/>
        <v>85.2</v>
      </c>
      <c r="Y465" s="2209">
        <f t="shared" si="213"/>
        <v>63.74</v>
      </c>
      <c r="Z465" s="2372">
        <f t="shared" si="214"/>
        <v>85.2</v>
      </c>
      <c r="AA465" s="844">
        <f t="shared" si="215"/>
        <v>63.74</v>
      </c>
      <c r="AB465" s="157" t="s">
        <v>150</v>
      </c>
      <c r="AC465" s="2273"/>
      <c r="AD465" s="2246"/>
      <c r="AE465" s="2273"/>
      <c r="AF465" s="2241"/>
      <c r="AG465" s="2273"/>
      <c r="AH465" s="2242"/>
      <c r="AI465" s="2274">
        <f t="shared" si="216"/>
        <v>0</v>
      </c>
      <c r="AJ465" s="2214">
        <f t="shared" si="217"/>
        <v>0</v>
      </c>
      <c r="AK465" s="2271">
        <f t="shared" si="218"/>
        <v>0</v>
      </c>
      <c r="AL465" s="2243">
        <f t="shared" si="219"/>
        <v>0</v>
      </c>
      <c r="AM465" s="2286">
        <f t="shared" si="220"/>
        <v>0</v>
      </c>
      <c r="AN465" s="841">
        <f t="shared" si="221"/>
        <v>0</v>
      </c>
      <c r="AQ465" s="127"/>
      <c r="AR465" s="127"/>
    </row>
    <row r="466" spans="2:50" ht="15.75" thickBot="1">
      <c r="B466" s="300" t="s">
        <v>456</v>
      </c>
      <c r="C466" s="326" t="s">
        <v>143</v>
      </c>
      <c r="D466" s="206">
        <v>200</v>
      </c>
      <c r="E466" s="231" t="s">
        <v>86</v>
      </c>
      <c r="F466" s="287">
        <v>79.599999999999994</v>
      </c>
      <c r="G466" s="290">
        <v>79.599999999999994</v>
      </c>
      <c r="H466" s="1733" t="s">
        <v>110</v>
      </c>
      <c r="I466" s="1674" t="s">
        <v>111</v>
      </c>
      <c r="J466" s="1675" t="s">
        <v>112</v>
      </c>
      <c r="K466" s="1457" t="s">
        <v>86</v>
      </c>
      <c r="L466" s="1661">
        <v>10</v>
      </c>
      <c r="M466" s="1662">
        <v>10</v>
      </c>
      <c r="N466" s="110"/>
      <c r="O466" s="98" t="s">
        <v>72</v>
      </c>
      <c r="P466" s="2295">
        <f t="shared" ref="P466:U466" si="223">AC475</f>
        <v>0</v>
      </c>
      <c r="Q466" s="2219">
        <f t="shared" si="223"/>
        <v>0</v>
      </c>
      <c r="R466" s="2295">
        <f t="shared" si="223"/>
        <v>92.12</v>
      </c>
      <c r="S466" s="2219">
        <f t="shared" si="223"/>
        <v>67.539999999999992</v>
      </c>
      <c r="T466" s="2295">
        <f t="shared" si="223"/>
        <v>58.61</v>
      </c>
      <c r="U466" s="2219">
        <f t="shared" si="223"/>
        <v>46.47</v>
      </c>
      <c r="V466" s="2274">
        <f t="shared" si="210"/>
        <v>92.12</v>
      </c>
      <c r="W466" s="2214">
        <f t="shared" si="211"/>
        <v>67.539999999999992</v>
      </c>
      <c r="X466" s="2273">
        <f t="shared" si="212"/>
        <v>150.73000000000002</v>
      </c>
      <c r="Y466" s="2209">
        <f t="shared" si="213"/>
        <v>114.00999999999999</v>
      </c>
      <c r="Z466" s="2372">
        <f t="shared" si="214"/>
        <v>150.73000000000002</v>
      </c>
      <c r="AA466" s="844">
        <f t="shared" si="215"/>
        <v>114.00999999999999</v>
      </c>
      <c r="AB466" s="157" t="s">
        <v>144</v>
      </c>
      <c r="AC466" s="2273"/>
      <c r="AD466" s="2246"/>
      <c r="AE466" s="2273"/>
      <c r="AF466" s="2241"/>
      <c r="AG466" s="2273">
        <f>F493</f>
        <v>38.71</v>
      </c>
      <c r="AH466" s="2242">
        <f>G493</f>
        <v>30.87</v>
      </c>
      <c r="AI466" s="2274">
        <f t="shared" si="216"/>
        <v>0</v>
      </c>
      <c r="AJ466" s="2214">
        <f t="shared" si="217"/>
        <v>0</v>
      </c>
      <c r="AK466" s="2271">
        <f t="shared" si="218"/>
        <v>38.71</v>
      </c>
      <c r="AL466" s="2243">
        <f t="shared" si="219"/>
        <v>30.87</v>
      </c>
      <c r="AM466" s="2286">
        <f t="shared" si="220"/>
        <v>38.71</v>
      </c>
      <c r="AN466" s="841">
        <f t="shared" si="221"/>
        <v>30.87</v>
      </c>
      <c r="AQ466" s="127"/>
      <c r="AR466" s="127"/>
    </row>
    <row r="467" spans="2:50" ht="15.75" thickBot="1">
      <c r="B467" s="1972" t="s">
        <v>722</v>
      </c>
      <c r="C467" s="1029" t="s">
        <v>723</v>
      </c>
      <c r="D467" s="429"/>
      <c r="E467" s="231" t="s">
        <v>52</v>
      </c>
      <c r="F467" s="289">
        <v>0.6</v>
      </c>
      <c r="G467" s="291">
        <v>0.6</v>
      </c>
      <c r="H467" s="1837" t="s">
        <v>46</v>
      </c>
      <c r="I467" s="1854">
        <v>10</v>
      </c>
      <c r="J467" s="1838">
        <v>10</v>
      </c>
      <c r="K467" s="1595" t="s">
        <v>738</v>
      </c>
      <c r="L467" s="146"/>
      <c r="M467" s="133"/>
      <c r="N467" s="110"/>
      <c r="O467" s="829" t="s">
        <v>74</v>
      </c>
      <c r="P467" s="2296">
        <f>AC481</f>
        <v>119.175</v>
      </c>
      <c r="Q467" s="2217">
        <f>AD481</f>
        <v>105</v>
      </c>
      <c r="R467" s="2297">
        <f>AE481</f>
        <v>0</v>
      </c>
      <c r="S467" s="2213"/>
      <c r="T467" s="2297">
        <f>AG481</f>
        <v>0</v>
      </c>
      <c r="U467" s="2213"/>
      <c r="V467" s="2274">
        <f t="shared" si="210"/>
        <v>119.175</v>
      </c>
      <c r="W467" s="2214">
        <f t="shared" si="211"/>
        <v>105</v>
      </c>
      <c r="X467" s="2273">
        <f t="shared" si="212"/>
        <v>0</v>
      </c>
      <c r="Y467" s="2209">
        <f t="shared" si="213"/>
        <v>0</v>
      </c>
      <c r="Z467" s="2372">
        <f t="shared" si="214"/>
        <v>119.175</v>
      </c>
      <c r="AA467" s="844">
        <f t="shared" si="215"/>
        <v>105</v>
      </c>
      <c r="AB467" s="157" t="s">
        <v>147</v>
      </c>
      <c r="AC467" s="2273"/>
      <c r="AD467" s="2248"/>
      <c r="AE467" s="2273"/>
      <c r="AF467" s="2241"/>
      <c r="AG467" s="2273"/>
      <c r="AH467" s="2242"/>
      <c r="AI467" s="2274">
        <f t="shared" si="216"/>
        <v>0</v>
      </c>
      <c r="AJ467" s="2214">
        <f t="shared" si="217"/>
        <v>0</v>
      </c>
      <c r="AK467" s="2271">
        <f t="shared" si="218"/>
        <v>0</v>
      </c>
      <c r="AL467" s="2243">
        <f t="shared" si="219"/>
        <v>0</v>
      </c>
      <c r="AM467" s="2286">
        <f t="shared" si="220"/>
        <v>0</v>
      </c>
      <c r="AN467" s="841">
        <f t="shared" si="221"/>
        <v>0</v>
      </c>
      <c r="AP467" s="127"/>
      <c r="AQ467" s="127"/>
      <c r="AR467" s="127"/>
    </row>
    <row r="468" spans="2:50" ht="15.75" thickBot="1">
      <c r="B468" s="790" t="s">
        <v>9</v>
      </c>
      <c r="C468" s="306" t="s">
        <v>10</v>
      </c>
      <c r="D468" s="294">
        <v>50</v>
      </c>
      <c r="E468" s="1456" t="s">
        <v>87</v>
      </c>
      <c r="F468" s="1004">
        <v>12.3</v>
      </c>
      <c r="G468" s="1448">
        <v>12.3</v>
      </c>
      <c r="H468" s="1659"/>
      <c r="I468" s="1839"/>
      <c r="J468" s="1855"/>
      <c r="K468" s="428" t="s">
        <v>110</v>
      </c>
      <c r="L468" s="192" t="s">
        <v>111</v>
      </c>
      <c r="M468" s="193" t="s">
        <v>112</v>
      </c>
      <c r="N468" s="110"/>
      <c r="O468" s="830" t="s">
        <v>114</v>
      </c>
      <c r="P468" s="2295"/>
      <c r="Q468" s="2220"/>
      <c r="R468" s="2295">
        <f>F486</f>
        <v>26.5</v>
      </c>
      <c r="S468" s="2220">
        <f>G486</f>
        <v>25</v>
      </c>
      <c r="T468" s="2295"/>
      <c r="U468" s="2220"/>
      <c r="V468" s="2274">
        <f t="shared" si="210"/>
        <v>26.5</v>
      </c>
      <c r="W468" s="2214">
        <f t="shared" si="211"/>
        <v>25</v>
      </c>
      <c r="X468" s="2273">
        <f t="shared" si="212"/>
        <v>26.5</v>
      </c>
      <c r="Y468" s="2209">
        <f t="shared" si="213"/>
        <v>25</v>
      </c>
      <c r="Z468" s="2372">
        <f t="shared" si="214"/>
        <v>26.5</v>
      </c>
      <c r="AA468" s="844">
        <f t="shared" si="215"/>
        <v>25</v>
      </c>
      <c r="AB468" s="157" t="s">
        <v>93</v>
      </c>
      <c r="AC468" s="2273"/>
      <c r="AD468" s="2248"/>
      <c r="AE468" s="2273">
        <f>F478</f>
        <v>12</v>
      </c>
      <c r="AF468" s="2241">
        <f>G478</f>
        <v>10</v>
      </c>
      <c r="AG468" s="2273">
        <f>F494</f>
        <v>13.26</v>
      </c>
      <c r="AH468" s="2242">
        <f>G494</f>
        <v>10.26</v>
      </c>
      <c r="AI468" s="2274">
        <f t="shared" si="216"/>
        <v>12</v>
      </c>
      <c r="AJ468" s="2214">
        <f t="shared" si="217"/>
        <v>10</v>
      </c>
      <c r="AK468" s="2271">
        <f t="shared" si="218"/>
        <v>25.259999999999998</v>
      </c>
      <c r="AL468" s="2243">
        <f t="shared" si="219"/>
        <v>20.259999999999998</v>
      </c>
      <c r="AM468" s="2286">
        <f t="shared" si="220"/>
        <v>25.259999999999998</v>
      </c>
      <c r="AN468" s="841">
        <f t="shared" si="221"/>
        <v>20.259999999999998</v>
      </c>
      <c r="AQ468" s="127"/>
      <c r="AR468" s="127"/>
    </row>
    <row r="469" spans="2:50" ht="15.75" thickBot="1">
      <c r="B469" s="790" t="s">
        <v>9</v>
      </c>
      <c r="C469" s="306" t="s">
        <v>643</v>
      </c>
      <c r="D469" s="294">
        <v>40</v>
      </c>
      <c r="E469" s="1665"/>
      <c r="F469" s="1508"/>
      <c r="G469" s="1560"/>
      <c r="H469" s="1385"/>
      <c r="I469" s="1430"/>
      <c r="J469" s="1431"/>
      <c r="K469" s="1856" t="s">
        <v>206</v>
      </c>
      <c r="L469" s="1857">
        <v>119.175</v>
      </c>
      <c r="M469" s="1858">
        <v>105</v>
      </c>
      <c r="N469" s="110"/>
      <c r="O469" s="94" t="s">
        <v>151</v>
      </c>
      <c r="P469" s="2295">
        <f>AC486</f>
        <v>0</v>
      </c>
      <c r="Q469" s="2213"/>
      <c r="R469" s="2295">
        <f>AE486</f>
        <v>0</v>
      </c>
      <c r="S469" s="2213"/>
      <c r="T469" s="2295">
        <f>AG486</f>
        <v>200</v>
      </c>
      <c r="U469" s="2213">
        <f>AH486</f>
        <v>200</v>
      </c>
      <c r="V469" s="2274">
        <f t="shared" si="210"/>
        <v>0</v>
      </c>
      <c r="W469" s="2214">
        <f t="shared" si="211"/>
        <v>0</v>
      </c>
      <c r="X469" s="2273">
        <f t="shared" si="212"/>
        <v>200</v>
      </c>
      <c r="Y469" s="2209">
        <f t="shared" si="213"/>
        <v>200</v>
      </c>
      <c r="Z469" s="2372">
        <f t="shared" si="214"/>
        <v>200</v>
      </c>
      <c r="AA469" s="844">
        <f t="shared" si="215"/>
        <v>200</v>
      </c>
      <c r="AB469" s="157" t="s">
        <v>70</v>
      </c>
      <c r="AC469" s="2273"/>
      <c r="AD469" s="2246"/>
      <c r="AE469" s="2273">
        <f>L483</f>
        <v>42</v>
      </c>
      <c r="AF469" s="2241">
        <f>M483</f>
        <v>32.76</v>
      </c>
      <c r="AG469" s="2273">
        <f>F496</f>
        <v>6.64</v>
      </c>
      <c r="AH469" s="2242">
        <f>G496</f>
        <v>5.34</v>
      </c>
      <c r="AI469" s="2274">
        <f t="shared" si="216"/>
        <v>42</v>
      </c>
      <c r="AJ469" s="2214">
        <f t="shared" si="217"/>
        <v>32.76</v>
      </c>
      <c r="AK469" s="2271">
        <f t="shared" si="218"/>
        <v>48.64</v>
      </c>
      <c r="AL469" s="2243">
        <f t="shared" si="219"/>
        <v>38.099999999999994</v>
      </c>
      <c r="AM469" s="2286">
        <f t="shared" si="220"/>
        <v>48.64</v>
      </c>
      <c r="AN469" s="841">
        <f t="shared" si="221"/>
        <v>38.099999999999994</v>
      </c>
      <c r="AQ469" s="127"/>
      <c r="AR469" s="127"/>
    </row>
    <row r="470" spans="2:50" ht="15.75" thickBot="1">
      <c r="B470" s="2485" t="s">
        <v>728</v>
      </c>
      <c r="C470" s="306" t="s">
        <v>736</v>
      </c>
      <c r="D470" s="473">
        <v>105</v>
      </c>
      <c r="E470" s="1859" t="s">
        <v>191</v>
      </c>
      <c r="F470" s="1437"/>
      <c r="G470" s="133"/>
      <c r="H470" s="1775" t="s">
        <v>353</v>
      </c>
      <c r="I470" s="1776"/>
      <c r="J470" s="1777"/>
      <c r="K470" s="486" t="s">
        <v>197</v>
      </c>
      <c r="L470" s="864"/>
      <c r="M470" s="865"/>
      <c r="N470" s="110"/>
      <c r="O470" s="235" t="s">
        <v>91</v>
      </c>
      <c r="P470" s="2295">
        <f>AC492</f>
        <v>0</v>
      </c>
      <c r="Q470" s="2213"/>
      <c r="R470" s="2295">
        <f>AE492</f>
        <v>0</v>
      </c>
      <c r="S470" s="2213"/>
      <c r="T470" s="2295">
        <f>AG492</f>
        <v>35.840000000000003</v>
      </c>
      <c r="U470" s="2213">
        <f>AH492</f>
        <v>30.99</v>
      </c>
      <c r="V470" s="2274">
        <f t="shared" si="210"/>
        <v>0</v>
      </c>
      <c r="W470" s="2214">
        <f t="shared" si="211"/>
        <v>0</v>
      </c>
      <c r="X470" s="2273">
        <f t="shared" si="212"/>
        <v>35.840000000000003</v>
      </c>
      <c r="Y470" s="2209">
        <f t="shared" si="213"/>
        <v>30.99</v>
      </c>
      <c r="Z470" s="2372">
        <f t="shared" si="214"/>
        <v>35.840000000000003</v>
      </c>
      <c r="AA470" s="844">
        <f t="shared" si="215"/>
        <v>30.99</v>
      </c>
      <c r="AB470" s="157" t="s">
        <v>78</v>
      </c>
      <c r="AC470" s="2273"/>
      <c r="AD470" s="2249"/>
      <c r="AE470" s="2273"/>
      <c r="AF470" s="2241"/>
      <c r="AG470" s="2273"/>
      <c r="AH470" s="2242"/>
      <c r="AI470" s="2274">
        <f t="shared" si="216"/>
        <v>0</v>
      </c>
      <c r="AJ470" s="2214">
        <f t="shared" si="217"/>
        <v>0</v>
      </c>
      <c r="AK470" s="2271">
        <f t="shared" si="218"/>
        <v>0</v>
      </c>
      <c r="AL470" s="2243">
        <f t="shared" si="219"/>
        <v>0</v>
      </c>
      <c r="AM470" s="2286">
        <f t="shared" si="220"/>
        <v>0</v>
      </c>
      <c r="AN470" s="841">
        <f t="shared" si="221"/>
        <v>0</v>
      </c>
      <c r="AQ470" s="127"/>
      <c r="AR470" s="127"/>
    </row>
    <row r="471" spans="2:50" ht="15.75" thickBot="1">
      <c r="B471" s="826"/>
      <c r="C471" s="411" t="s">
        <v>141</v>
      </c>
      <c r="D471" s="282"/>
      <c r="E471" s="1429" t="s">
        <v>110</v>
      </c>
      <c r="F471" s="192" t="s">
        <v>111</v>
      </c>
      <c r="G471" s="193" t="s">
        <v>112</v>
      </c>
      <c r="H471" s="1780" t="s">
        <v>563</v>
      </c>
      <c r="I471" s="1781"/>
      <c r="J471" s="1782"/>
      <c r="K471" s="490" t="s">
        <v>110</v>
      </c>
      <c r="L471" s="283" t="s">
        <v>111</v>
      </c>
      <c r="M471" s="284" t="s">
        <v>112</v>
      </c>
      <c r="N471" s="110"/>
      <c r="O471" s="829" t="s">
        <v>430</v>
      </c>
      <c r="P471" s="2295">
        <f>AC489</f>
        <v>0</v>
      </c>
      <c r="Q471" s="2217"/>
      <c r="R471" s="2295">
        <f>AE489</f>
        <v>141.42499999999998</v>
      </c>
      <c r="S471" s="2217">
        <f>AF489</f>
        <v>76.5</v>
      </c>
      <c r="T471" s="2295">
        <f>AG489</f>
        <v>42.26</v>
      </c>
      <c r="U471" s="2217">
        <f>AH489</f>
        <v>23.68</v>
      </c>
      <c r="V471" s="2274">
        <f t="shared" si="210"/>
        <v>141.42499999999998</v>
      </c>
      <c r="W471" s="2214">
        <f t="shared" si="211"/>
        <v>76.5</v>
      </c>
      <c r="X471" s="2273">
        <f t="shared" si="212"/>
        <v>183.68499999999997</v>
      </c>
      <c r="Y471" s="2209">
        <f t="shared" si="213"/>
        <v>100.18</v>
      </c>
      <c r="Z471" s="2372">
        <f t="shared" si="214"/>
        <v>183.68499999999997</v>
      </c>
      <c r="AA471" s="844">
        <f t="shared" si="215"/>
        <v>100.18</v>
      </c>
      <c r="AB471" s="157" t="s">
        <v>149</v>
      </c>
      <c r="AC471" s="2273"/>
      <c r="AD471" s="2250"/>
      <c r="AE471" s="2273"/>
      <c r="AF471" s="2241"/>
      <c r="AG471" s="2273"/>
      <c r="AH471" s="2242"/>
      <c r="AI471" s="2274">
        <f t="shared" si="216"/>
        <v>0</v>
      </c>
      <c r="AJ471" s="2214">
        <f t="shared" si="217"/>
        <v>0</v>
      </c>
      <c r="AK471" s="2271">
        <f t="shared" si="218"/>
        <v>0</v>
      </c>
      <c r="AL471" s="2243">
        <f t="shared" si="219"/>
        <v>0</v>
      </c>
      <c r="AM471" s="2286">
        <f t="shared" si="220"/>
        <v>0</v>
      </c>
      <c r="AN471" s="841">
        <f t="shared" si="221"/>
        <v>0</v>
      </c>
      <c r="AQ471" s="127"/>
      <c r="AR471" s="127"/>
    </row>
    <row r="472" spans="2:50" ht="15.75" thickBot="1">
      <c r="B472" s="1986" t="s">
        <v>827</v>
      </c>
      <c r="C472" s="1027" t="s">
        <v>828</v>
      </c>
      <c r="D472" s="2639">
        <v>60</v>
      </c>
      <c r="E472" s="1468" t="s">
        <v>170</v>
      </c>
      <c r="F472" s="1648">
        <v>17.5</v>
      </c>
      <c r="G472" s="1650">
        <v>17.5</v>
      </c>
      <c r="H472" s="1607" t="s">
        <v>110</v>
      </c>
      <c r="I472" s="1413" t="s">
        <v>111</v>
      </c>
      <c r="J472" s="1414" t="s">
        <v>112</v>
      </c>
      <c r="K472" s="990" t="s">
        <v>211</v>
      </c>
      <c r="L472" s="866">
        <v>138.47999999999999</v>
      </c>
      <c r="M472" s="1012">
        <v>74</v>
      </c>
      <c r="N472" s="1619"/>
      <c r="O472" s="829" t="s">
        <v>139</v>
      </c>
      <c r="P472" s="2295"/>
      <c r="Q472" s="2217"/>
      <c r="R472" s="2295"/>
      <c r="S472" s="2213"/>
      <c r="T472" s="2295"/>
      <c r="U472" s="2213"/>
      <c r="V472" s="2274">
        <f t="shared" si="210"/>
        <v>0</v>
      </c>
      <c r="W472" s="2214">
        <f t="shared" si="211"/>
        <v>0</v>
      </c>
      <c r="X472" s="2273">
        <f t="shared" si="212"/>
        <v>0</v>
      </c>
      <c r="Y472" s="2209">
        <f t="shared" si="213"/>
        <v>0</v>
      </c>
      <c r="Z472" s="2372">
        <f t="shared" si="214"/>
        <v>0</v>
      </c>
      <c r="AA472" s="844">
        <f t="shared" si="215"/>
        <v>0</v>
      </c>
      <c r="AB472" s="157" t="s">
        <v>146</v>
      </c>
      <c r="AC472" s="2273"/>
      <c r="AD472" s="2250"/>
      <c r="AE472" s="2273"/>
      <c r="AF472" s="2241"/>
      <c r="AG472" s="2273"/>
      <c r="AH472" s="2242"/>
      <c r="AI472" s="2274">
        <f t="shared" si="216"/>
        <v>0</v>
      </c>
      <c r="AJ472" s="2214">
        <f t="shared" si="217"/>
        <v>0</v>
      </c>
      <c r="AK472" s="2271">
        <f t="shared" si="218"/>
        <v>0</v>
      </c>
      <c r="AL472" s="2243">
        <f t="shared" si="219"/>
        <v>0</v>
      </c>
      <c r="AM472" s="2286">
        <f t="shared" si="220"/>
        <v>0</v>
      </c>
      <c r="AN472" s="841">
        <f t="shared" si="221"/>
        <v>0</v>
      </c>
      <c r="AQ472" s="127"/>
      <c r="AR472" s="127"/>
    </row>
    <row r="473" spans="2:50">
      <c r="B473" s="208"/>
      <c r="C473" s="1029" t="s">
        <v>829</v>
      </c>
      <c r="D473" s="1979"/>
      <c r="E473" s="231" t="s">
        <v>182</v>
      </c>
      <c r="F473" s="289">
        <v>1.2</v>
      </c>
      <c r="G473" s="920">
        <v>1.2</v>
      </c>
      <c r="H473" s="155" t="s">
        <v>296</v>
      </c>
      <c r="I473" s="154">
        <v>85.2</v>
      </c>
      <c r="J473" s="1415">
        <v>63.74</v>
      </c>
      <c r="K473" s="230" t="s">
        <v>83</v>
      </c>
      <c r="L473" s="867">
        <v>26</v>
      </c>
      <c r="M473" s="290">
        <v>26</v>
      </c>
      <c r="N473" s="1619"/>
      <c r="O473" s="829" t="s">
        <v>65</v>
      </c>
      <c r="P473" s="2295"/>
      <c r="Q473" s="2213"/>
      <c r="R473" s="2295"/>
      <c r="S473" s="2213"/>
      <c r="T473" s="2295"/>
      <c r="U473" s="2213"/>
      <c r="V473" s="2274">
        <f t="shared" si="210"/>
        <v>0</v>
      </c>
      <c r="W473" s="2214">
        <f t="shared" si="211"/>
        <v>0</v>
      </c>
      <c r="X473" s="2273">
        <f t="shared" si="212"/>
        <v>0</v>
      </c>
      <c r="Y473" s="2209">
        <f t="shared" si="213"/>
        <v>0</v>
      </c>
      <c r="Z473" s="2372">
        <f t="shared" si="214"/>
        <v>0</v>
      </c>
      <c r="AA473" s="844">
        <f t="shared" si="215"/>
        <v>0</v>
      </c>
      <c r="AB473" s="157" t="s">
        <v>145</v>
      </c>
      <c r="AC473" s="2273"/>
      <c r="AD473" s="2249"/>
      <c r="AE473" s="2273"/>
      <c r="AF473" s="2241"/>
      <c r="AG473" s="2273"/>
      <c r="AH473" s="2242"/>
      <c r="AI473" s="2274">
        <f t="shared" si="216"/>
        <v>0</v>
      </c>
      <c r="AJ473" s="2214">
        <f t="shared" si="217"/>
        <v>0</v>
      </c>
      <c r="AK473" s="2271">
        <f t="shared" si="218"/>
        <v>0</v>
      </c>
      <c r="AL473" s="2243">
        <f t="shared" si="219"/>
        <v>0</v>
      </c>
      <c r="AM473" s="2286">
        <f t="shared" si="220"/>
        <v>0</v>
      </c>
      <c r="AN473" s="841">
        <f t="shared" si="221"/>
        <v>0</v>
      </c>
      <c r="AQ473" s="127"/>
      <c r="AR473" s="127"/>
    </row>
    <row r="474" spans="2:50">
      <c r="B474" s="1641" t="s">
        <v>9</v>
      </c>
      <c r="C474" s="306" t="s">
        <v>361</v>
      </c>
      <c r="D474" s="294">
        <v>52</v>
      </c>
      <c r="E474" s="230" t="s">
        <v>203</v>
      </c>
      <c r="F474" s="1860" t="s">
        <v>499</v>
      </c>
      <c r="G474" s="1729">
        <v>5</v>
      </c>
      <c r="H474" s="201" t="s">
        <v>97</v>
      </c>
      <c r="I474" s="1584">
        <v>106.752</v>
      </c>
      <c r="J474" s="1688">
        <v>105</v>
      </c>
      <c r="K474" s="230" t="s">
        <v>85</v>
      </c>
      <c r="L474" s="867">
        <v>18</v>
      </c>
      <c r="M474" s="290">
        <v>18</v>
      </c>
      <c r="N474" s="1619"/>
      <c r="O474" s="831" t="s">
        <v>58</v>
      </c>
      <c r="P474" s="2297">
        <f>F464+L464</f>
        <v>320.39999999999998</v>
      </c>
      <c r="Q474" s="2217">
        <f>G464+M464</f>
        <v>320.39999999999998</v>
      </c>
      <c r="R474" s="2295">
        <f>F475+L474</f>
        <v>21.5</v>
      </c>
      <c r="S474" s="2217">
        <f>M474+G475</f>
        <v>21.5</v>
      </c>
      <c r="T474" s="2295">
        <f>L491</f>
        <v>33</v>
      </c>
      <c r="U474" s="2217">
        <f>M491</f>
        <v>33</v>
      </c>
      <c r="V474" s="2274">
        <f t="shared" si="210"/>
        <v>341.9</v>
      </c>
      <c r="W474" s="2214">
        <f t="shared" si="211"/>
        <v>341.9</v>
      </c>
      <c r="X474" s="2273">
        <f t="shared" si="212"/>
        <v>54.5</v>
      </c>
      <c r="Y474" s="2209">
        <f t="shared" si="213"/>
        <v>54.5</v>
      </c>
      <c r="Z474" s="2372">
        <f t="shared" si="214"/>
        <v>374.9</v>
      </c>
      <c r="AA474" s="844">
        <f t="shared" si="215"/>
        <v>374.9</v>
      </c>
      <c r="AB474" s="160" t="s">
        <v>190</v>
      </c>
      <c r="AC474" s="2273"/>
      <c r="AD474" s="2245"/>
      <c r="AE474" s="2273"/>
      <c r="AF474" s="2241"/>
      <c r="AG474" s="2273"/>
      <c r="AH474" s="2242"/>
      <c r="AI474" s="2274">
        <f t="shared" si="216"/>
        <v>0</v>
      </c>
      <c r="AJ474" s="2214">
        <f t="shared" si="217"/>
        <v>0</v>
      </c>
      <c r="AK474" s="2271">
        <f t="shared" si="218"/>
        <v>0</v>
      </c>
      <c r="AL474" s="2243">
        <f t="shared" si="219"/>
        <v>0</v>
      </c>
      <c r="AM474" s="2286">
        <f t="shared" si="220"/>
        <v>0</v>
      </c>
      <c r="AN474" s="841">
        <f t="shared" si="221"/>
        <v>0</v>
      </c>
      <c r="AQ474" s="127"/>
      <c r="AR474" s="127"/>
    </row>
    <row r="475" spans="2:50">
      <c r="B475" s="1969" t="s">
        <v>825</v>
      </c>
      <c r="C475" s="306" t="s">
        <v>191</v>
      </c>
      <c r="D475" s="1783">
        <v>250</v>
      </c>
      <c r="E475" s="230" t="s">
        <v>85</v>
      </c>
      <c r="F475" s="287">
        <v>3.5</v>
      </c>
      <c r="G475" s="236">
        <v>3.5</v>
      </c>
      <c r="H475" s="230" t="s">
        <v>219</v>
      </c>
      <c r="I475" s="287" t="s">
        <v>504</v>
      </c>
      <c r="J475" s="290">
        <v>6</v>
      </c>
      <c r="K475" s="230" t="s">
        <v>87</v>
      </c>
      <c r="L475" s="287">
        <v>1.2</v>
      </c>
      <c r="M475" s="290">
        <v>1.2</v>
      </c>
      <c r="N475" s="1619"/>
      <c r="O475" s="153" t="s">
        <v>159</v>
      </c>
      <c r="P475" s="2295"/>
      <c r="Q475" s="2213"/>
      <c r="R475" s="2295"/>
      <c r="S475" s="2213"/>
      <c r="T475" s="2295"/>
      <c r="U475" s="2213"/>
      <c r="V475" s="2274">
        <f t="shared" si="210"/>
        <v>0</v>
      </c>
      <c r="W475" s="2214">
        <f t="shared" si="211"/>
        <v>0</v>
      </c>
      <c r="X475" s="2273">
        <f t="shared" si="212"/>
        <v>0</v>
      </c>
      <c r="Y475" s="2209">
        <f t="shared" si="213"/>
        <v>0</v>
      </c>
      <c r="Z475" s="2373">
        <f t="shared" si="214"/>
        <v>0</v>
      </c>
      <c r="AA475" s="842">
        <f t="shared" si="215"/>
        <v>0</v>
      </c>
      <c r="AB475" s="222" t="s">
        <v>88</v>
      </c>
      <c r="AC475" s="2273">
        <f t="shared" ref="AC475:AL475" si="224">SUM(AC460:AC474)</f>
        <v>0</v>
      </c>
      <c r="AD475" s="2251">
        <f t="shared" si="224"/>
        <v>0</v>
      </c>
      <c r="AE475" s="2273">
        <f t="shared" si="224"/>
        <v>92.12</v>
      </c>
      <c r="AF475" s="2241">
        <f t="shared" si="224"/>
        <v>67.539999999999992</v>
      </c>
      <c r="AG475" s="2273">
        <f t="shared" si="224"/>
        <v>58.61</v>
      </c>
      <c r="AH475" s="2242">
        <f t="shared" si="224"/>
        <v>46.47</v>
      </c>
      <c r="AI475" s="2274">
        <f t="shared" si="224"/>
        <v>92.12</v>
      </c>
      <c r="AJ475" s="2214">
        <f t="shared" si="224"/>
        <v>67.539999999999992</v>
      </c>
      <c r="AK475" s="2271">
        <f t="shared" si="224"/>
        <v>150.73000000000002</v>
      </c>
      <c r="AL475" s="2243">
        <f t="shared" si="224"/>
        <v>114.00999999999999</v>
      </c>
      <c r="AM475" s="2286">
        <f t="shared" si="220"/>
        <v>150.73000000000002</v>
      </c>
      <c r="AN475" s="841">
        <f t="shared" si="221"/>
        <v>114.00999999999999</v>
      </c>
      <c r="AQ475" s="127"/>
      <c r="AR475" s="127"/>
    </row>
    <row r="476" spans="2:50">
      <c r="B476" s="195" t="s">
        <v>826</v>
      </c>
      <c r="C476" s="326" t="s">
        <v>107</v>
      </c>
      <c r="D476" s="206">
        <v>100</v>
      </c>
      <c r="E476" s="1454" t="s">
        <v>89</v>
      </c>
      <c r="F476" s="1861">
        <v>0.5</v>
      </c>
      <c r="G476" s="2646">
        <v>0.5</v>
      </c>
      <c r="H476" s="230" t="s">
        <v>103</v>
      </c>
      <c r="I476" s="287">
        <v>1.64</v>
      </c>
      <c r="J476" s="290">
        <v>1.64</v>
      </c>
      <c r="K476" s="231" t="s">
        <v>108</v>
      </c>
      <c r="L476" s="289">
        <v>2.48</v>
      </c>
      <c r="M476" s="291">
        <v>2.48</v>
      </c>
      <c r="N476" s="1619"/>
      <c r="O476" s="153" t="s">
        <v>63</v>
      </c>
      <c r="P476" s="2295"/>
      <c r="Q476" s="2223"/>
      <c r="R476" s="2295">
        <f>I474</f>
        <v>106.752</v>
      </c>
      <c r="S476" s="2223">
        <f>J474</f>
        <v>105</v>
      </c>
      <c r="T476" s="2295"/>
      <c r="U476" s="2223"/>
      <c r="V476" s="2274">
        <f t="shared" si="210"/>
        <v>106.752</v>
      </c>
      <c r="W476" s="2214">
        <f t="shared" si="211"/>
        <v>105</v>
      </c>
      <c r="X476" s="2273">
        <f t="shared" si="212"/>
        <v>106.752</v>
      </c>
      <c r="Y476" s="2209">
        <f t="shared" si="213"/>
        <v>105</v>
      </c>
      <c r="Z476" s="2373">
        <f t="shared" si="214"/>
        <v>106.752</v>
      </c>
      <c r="AA476" s="842">
        <f t="shared" si="215"/>
        <v>105</v>
      </c>
      <c r="AB476" s="489" t="s">
        <v>155</v>
      </c>
      <c r="AC476" s="2273"/>
      <c r="AD476" s="2252"/>
      <c r="AE476" s="2273"/>
      <c r="AF476" s="2241">
        <f>G478+M483+M484</f>
        <v>67.539999999999992</v>
      </c>
      <c r="AG476" s="2273"/>
      <c r="AH476" s="2241"/>
      <c r="AI476" s="2273"/>
      <c r="AJ476" s="2209"/>
      <c r="AK476" s="2271"/>
      <c r="AL476" s="2243"/>
      <c r="AM476" s="2287"/>
      <c r="AN476" s="832"/>
      <c r="AQ476" s="127"/>
      <c r="AR476" s="127"/>
    </row>
    <row r="477" spans="2:50">
      <c r="B477" s="930"/>
      <c r="C477" s="1031" t="s">
        <v>117</v>
      </c>
      <c r="D477" s="123"/>
      <c r="E477" s="1862" t="s">
        <v>500</v>
      </c>
      <c r="F477" s="1863"/>
      <c r="G477" s="1640"/>
      <c r="H477" s="230" t="s">
        <v>561</v>
      </c>
      <c r="I477" s="287">
        <v>2</v>
      </c>
      <c r="J477" s="290">
        <v>2</v>
      </c>
      <c r="K477" s="231" t="s">
        <v>84</v>
      </c>
      <c r="L477" s="289">
        <v>8.1</v>
      </c>
      <c r="M477" s="291">
        <v>8.1</v>
      </c>
      <c r="N477" s="1619"/>
      <c r="O477" s="153" t="s">
        <v>45</v>
      </c>
      <c r="P477" s="2295">
        <f>I463</f>
        <v>20.83</v>
      </c>
      <c r="Q477" s="2233">
        <f>J463</f>
        <v>20</v>
      </c>
      <c r="R477" s="2295"/>
      <c r="S477" s="2223"/>
      <c r="T477" s="2295"/>
      <c r="U477" s="2223"/>
      <c r="V477" s="2274">
        <f t="shared" si="210"/>
        <v>20.83</v>
      </c>
      <c r="W477" s="2214">
        <f t="shared" si="211"/>
        <v>20</v>
      </c>
      <c r="X477" s="2273">
        <f t="shared" si="212"/>
        <v>0</v>
      </c>
      <c r="Y477" s="2209">
        <f t="shared" si="213"/>
        <v>0</v>
      </c>
      <c r="Z477" s="2373">
        <f t="shared" si="214"/>
        <v>20.83</v>
      </c>
      <c r="AA477" s="842">
        <f t="shared" si="215"/>
        <v>20</v>
      </c>
      <c r="AB477" s="829" t="s">
        <v>305</v>
      </c>
      <c r="AC477" s="2273">
        <f>L469</f>
        <v>119.175</v>
      </c>
      <c r="AD477" s="2208">
        <f>D470</f>
        <v>105</v>
      </c>
      <c r="AE477" s="2273"/>
      <c r="AF477" s="2209"/>
      <c r="AG477" s="2273"/>
      <c r="AH477" s="2209"/>
      <c r="AI477" s="2274">
        <f t="shared" ref="AI477:AI486" si="225">AC477+AE477</f>
        <v>119.175</v>
      </c>
      <c r="AJ477" s="2214">
        <f t="shared" ref="AJ477:AJ486" si="226">AD477+AF477</f>
        <v>105</v>
      </c>
      <c r="AK477" s="2273">
        <f t="shared" ref="AK477:AK486" si="227">AE477+AG477</f>
        <v>0</v>
      </c>
      <c r="AL477" s="2209">
        <f t="shared" ref="AL477:AL486" si="228">AF477+AH477</f>
        <v>0</v>
      </c>
      <c r="AM477" s="2272"/>
      <c r="AQ477" s="127"/>
      <c r="AR477" s="127"/>
    </row>
    <row r="478" spans="2:50">
      <c r="B478" s="195" t="s">
        <v>519</v>
      </c>
      <c r="C478" s="326" t="s">
        <v>353</v>
      </c>
      <c r="D478" s="1864" t="s">
        <v>505</v>
      </c>
      <c r="E478" s="230" t="s">
        <v>198</v>
      </c>
      <c r="F478" s="317">
        <v>12</v>
      </c>
      <c r="G478" s="1729">
        <v>10</v>
      </c>
      <c r="H478" s="230" t="s">
        <v>87</v>
      </c>
      <c r="I478" s="287">
        <v>6.35</v>
      </c>
      <c r="J478" s="290">
        <v>6.35</v>
      </c>
      <c r="K478" s="230" t="s">
        <v>95</v>
      </c>
      <c r="L478" s="289">
        <v>4.4000000000000004</v>
      </c>
      <c r="M478" s="291">
        <v>4.4000000000000004</v>
      </c>
      <c r="N478" s="110"/>
      <c r="O478" s="153" t="s">
        <v>68</v>
      </c>
      <c r="P478" s="2295"/>
      <c r="Q478" s="2235"/>
      <c r="R478" s="2295">
        <f>I482</f>
        <v>7.5</v>
      </c>
      <c r="S478" s="2223">
        <f>J482</f>
        <v>7.5</v>
      </c>
      <c r="T478" s="2295">
        <f>L492</f>
        <v>0.8</v>
      </c>
      <c r="U478" s="2223">
        <f>M492</f>
        <v>0.8</v>
      </c>
      <c r="V478" s="2274">
        <f t="shared" si="210"/>
        <v>7.5</v>
      </c>
      <c r="W478" s="2214">
        <f t="shared" si="211"/>
        <v>7.5</v>
      </c>
      <c r="X478" s="2273">
        <f t="shared" si="212"/>
        <v>8.3000000000000007</v>
      </c>
      <c r="Y478" s="2209">
        <f t="shared" si="213"/>
        <v>8.3000000000000007</v>
      </c>
      <c r="Z478" s="2373">
        <f t="shared" si="214"/>
        <v>8.3000000000000007</v>
      </c>
      <c r="AA478" s="842">
        <f t="shared" si="215"/>
        <v>8.3000000000000007</v>
      </c>
      <c r="AB478" s="279" t="s">
        <v>553</v>
      </c>
      <c r="AC478" s="2273"/>
      <c r="AD478" s="2226"/>
      <c r="AE478" s="2312"/>
      <c r="AF478" s="2226"/>
      <c r="AG478" s="2312"/>
      <c r="AH478" s="2226"/>
      <c r="AI478" s="2274">
        <f t="shared" si="225"/>
        <v>0</v>
      </c>
      <c r="AJ478" s="2214">
        <f t="shared" si="226"/>
        <v>0</v>
      </c>
      <c r="AK478" s="2273">
        <f t="shared" si="227"/>
        <v>0</v>
      </c>
      <c r="AL478" s="2209">
        <f t="shared" si="228"/>
        <v>0</v>
      </c>
      <c r="AM478" s="2272"/>
      <c r="AP478" s="118"/>
      <c r="AQ478" s="127"/>
      <c r="AR478" s="127"/>
      <c r="AS478" s="127"/>
      <c r="AT478" s="127"/>
      <c r="AU478" s="127"/>
      <c r="AV478" s="127"/>
      <c r="AW478" s="127"/>
      <c r="AX478" s="127"/>
    </row>
    <row r="479" spans="2:50" ht="15.75" thickBot="1">
      <c r="B479" s="414" t="s">
        <v>800</v>
      </c>
      <c r="C479" s="207" t="s">
        <v>563</v>
      </c>
      <c r="D479" s="429"/>
      <c r="E479" s="230" t="s">
        <v>87</v>
      </c>
      <c r="F479" s="317">
        <v>5</v>
      </c>
      <c r="G479" s="1729">
        <v>5</v>
      </c>
      <c r="H479" s="230" t="s">
        <v>108</v>
      </c>
      <c r="I479" s="287">
        <v>6</v>
      </c>
      <c r="J479" s="290">
        <v>6</v>
      </c>
      <c r="K479" s="1385"/>
      <c r="L479" s="38"/>
      <c r="M479" s="82"/>
      <c r="N479" s="110"/>
      <c r="O479" s="153" t="s">
        <v>87</v>
      </c>
      <c r="P479" s="2295">
        <f>F468+I467</f>
        <v>22.3</v>
      </c>
      <c r="Q479" s="2217">
        <f>G468+J467</f>
        <v>22.3</v>
      </c>
      <c r="R479" s="2295">
        <f>F479+I478+L475</f>
        <v>12.549999999999999</v>
      </c>
      <c r="S479" s="2217">
        <f>G479+J478+M475</f>
        <v>12.549999999999999</v>
      </c>
      <c r="T479" s="2296">
        <f>F495+I491+L493</f>
        <v>2.8000000000000003</v>
      </c>
      <c r="U479" s="2217">
        <f>J491+G495+M493</f>
        <v>2.8000000000000003</v>
      </c>
      <c r="V479" s="2274">
        <f t="shared" si="210"/>
        <v>34.85</v>
      </c>
      <c r="W479" s="2214">
        <f t="shared" si="211"/>
        <v>34.85</v>
      </c>
      <c r="X479" s="2273">
        <f t="shared" si="212"/>
        <v>15.35</v>
      </c>
      <c r="Y479" s="2209">
        <f t="shared" si="213"/>
        <v>15.35</v>
      </c>
      <c r="Z479" s="2373">
        <f t="shared" si="214"/>
        <v>37.65</v>
      </c>
      <c r="AA479" s="842">
        <f t="shared" si="215"/>
        <v>37.65</v>
      </c>
      <c r="AB479" s="279" t="s">
        <v>695</v>
      </c>
      <c r="AC479" s="2273"/>
      <c r="AD479" s="2208"/>
      <c r="AE479" s="2312"/>
      <c r="AF479" s="2208"/>
      <c r="AG479" s="2312"/>
      <c r="AH479" s="2208"/>
      <c r="AI479" s="2274">
        <f t="shared" si="225"/>
        <v>0</v>
      </c>
      <c r="AJ479" s="2214">
        <f t="shared" si="226"/>
        <v>0</v>
      </c>
      <c r="AK479" s="2273">
        <f t="shared" si="227"/>
        <v>0</v>
      </c>
      <c r="AL479" s="2209">
        <f t="shared" si="228"/>
        <v>0</v>
      </c>
      <c r="AM479" s="2290"/>
      <c r="AN479" s="11"/>
      <c r="AP479" s="125"/>
      <c r="AQ479" s="127"/>
      <c r="AR479" s="127"/>
      <c r="AS479" s="127"/>
      <c r="AT479" s="127"/>
      <c r="AU479" s="127"/>
      <c r="AV479" s="127"/>
      <c r="AW479" s="127"/>
      <c r="AX479" s="127"/>
    </row>
    <row r="480" spans="2:50">
      <c r="B480" s="1730" t="s">
        <v>620</v>
      </c>
      <c r="C480" s="326" t="s">
        <v>208</v>
      </c>
      <c r="D480" s="1405">
        <v>200</v>
      </c>
      <c r="E480" s="1438" t="s">
        <v>89</v>
      </c>
      <c r="F480" s="1152">
        <v>1.1000000000000001</v>
      </c>
      <c r="G480" s="1655">
        <v>1.1000000000000001</v>
      </c>
      <c r="H480" s="2731" t="s">
        <v>830</v>
      </c>
      <c r="I480" s="1787"/>
      <c r="J480" s="1835"/>
      <c r="K480" s="2732" t="s">
        <v>832</v>
      </c>
      <c r="L480" s="2648"/>
      <c r="M480" s="2649"/>
      <c r="N480" s="110"/>
      <c r="O480" s="153" t="s">
        <v>95</v>
      </c>
      <c r="P480" s="2295"/>
      <c r="Q480" s="2213"/>
      <c r="R480" s="2295">
        <f>L478+L485</f>
        <v>7.4</v>
      </c>
      <c r="S480" s="2213">
        <f>M478+M485</f>
        <v>7.4</v>
      </c>
      <c r="T480" s="2295"/>
      <c r="U480" s="2213"/>
      <c r="V480" s="2274">
        <f t="shared" si="210"/>
        <v>7.4</v>
      </c>
      <c r="W480" s="2214">
        <f t="shared" si="211"/>
        <v>7.4</v>
      </c>
      <c r="X480" s="2273">
        <f t="shared" si="212"/>
        <v>7.4</v>
      </c>
      <c r="Y480" s="2209">
        <f t="shared" si="213"/>
        <v>7.4</v>
      </c>
      <c r="Z480" s="2373">
        <f t="shared" si="214"/>
        <v>7.4</v>
      </c>
      <c r="AA480" s="842">
        <f t="shared" si="215"/>
        <v>7.4</v>
      </c>
      <c r="AB480" s="279" t="s">
        <v>552</v>
      </c>
      <c r="AC480" s="2273"/>
      <c r="AD480" s="2226"/>
      <c r="AE480" s="2312"/>
      <c r="AF480" s="2226"/>
      <c r="AG480" s="2312"/>
      <c r="AH480" s="2226"/>
      <c r="AI480" s="2274">
        <f t="shared" si="225"/>
        <v>0</v>
      </c>
      <c r="AJ480" s="2214">
        <f t="shared" si="226"/>
        <v>0</v>
      </c>
      <c r="AK480" s="2273">
        <f t="shared" si="227"/>
        <v>0</v>
      </c>
      <c r="AL480" s="2209">
        <f t="shared" si="228"/>
        <v>0</v>
      </c>
      <c r="AM480" s="241"/>
      <c r="AN480" s="127"/>
      <c r="AP480" s="125"/>
      <c r="AQ480" s="127"/>
      <c r="AR480" s="127"/>
      <c r="AS480" s="127"/>
      <c r="AT480" s="127"/>
      <c r="AU480" s="127"/>
      <c r="AV480" s="127"/>
      <c r="AW480" s="127"/>
      <c r="AX480" s="127"/>
    </row>
    <row r="481" spans="2:52" ht="15.75" thickBot="1">
      <c r="B481" s="716"/>
      <c r="C481" s="207" t="s">
        <v>299</v>
      </c>
      <c r="D481" s="429"/>
      <c r="E481" s="1438" t="s">
        <v>199</v>
      </c>
      <c r="F481" s="288">
        <v>0.01</v>
      </c>
      <c r="G481" s="407">
        <v>0.01</v>
      </c>
      <c r="H481" s="2644" t="s">
        <v>169</v>
      </c>
      <c r="I481" s="127"/>
      <c r="J481" s="123"/>
      <c r="K481" s="2733" t="s">
        <v>829</v>
      </c>
      <c r="L481" s="2650"/>
      <c r="M481" s="2651"/>
      <c r="N481" s="110"/>
      <c r="O481" s="153" t="s">
        <v>219</v>
      </c>
      <c r="P481" s="2295"/>
      <c r="Q481" s="2217"/>
      <c r="R481" s="2295">
        <f>S481/1000/0.04</f>
        <v>0.27499999999999997</v>
      </c>
      <c r="S481" s="2217">
        <f>G474+J475</f>
        <v>11</v>
      </c>
      <c r="T481" s="2295">
        <f>U481/1000/0.04</f>
        <v>9.2999999999999999E-2</v>
      </c>
      <c r="U481" s="2217">
        <f>J494</f>
        <v>3.72</v>
      </c>
      <c r="V481" s="2274">
        <f t="shared" si="210"/>
        <v>0.27499999999999997</v>
      </c>
      <c r="W481" s="2214">
        <f t="shared" si="211"/>
        <v>11</v>
      </c>
      <c r="X481" s="2273">
        <f t="shared" si="212"/>
        <v>0.36799999999999999</v>
      </c>
      <c r="Y481" s="2209">
        <f t="shared" si="213"/>
        <v>14.72</v>
      </c>
      <c r="Z481" s="2373">
        <f t="shared" si="214"/>
        <v>0.36799999999999999</v>
      </c>
      <c r="AA481" s="842">
        <f t="shared" si="215"/>
        <v>14.72</v>
      </c>
      <c r="AB481" s="2314" t="s">
        <v>694</v>
      </c>
      <c r="AC481" s="2315">
        <f t="shared" ref="AC481:AH481" si="229">SUM(AC477:AC480)</f>
        <v>119.175</v>
      </c>
      <c r="AD481" s="2316">
        <f t="shared" si="229"/>
        <v>105</v>
      </c>
      <c r="AE481" s="2315">
        <f t="shared" si="229"/>
        <v>0</v>
      </c>
      <c r="AF481" s="2316">
        <f t="shared" si="229"/>
        <v>0</v>
      </c>
      <c r="AG481" s="2315">
        <f t="shared" si="229"/>
        <v>0</v>
      </c>
      <c r="AH481" s="2316">
        <f t="shared" si="229"/>
        <v>0</v>
      </c>
      <c r="AI481" s="2317">
        <f t="shared" si="225"/>
        <v>119.175</v>
      </c>
      <c r="AJ481" s="2318">
        <f t="shared" si="226"/>
        <v>105</v>
      </c>
      <c r="AK481" s="2319">
        <f t="shared" si="227"/>
        <v>0</v>
      </c>
      <c r="AL481" s="2242">
        <f t="shared" si="228"/>
        <v>0</v>
      </c>
      <c r="AM481" s="241"/>
      <c r="AN481" s="127"/>
      <c r="AP481" s="125"/>
      <c r="AQ481" s="127"/>
      <c r="AR481" s="127"/>
      <c r="AS481" s="127"/>
      <c r="AT481" s="127"/>
      <c r="AU481" s="127"/>
      <c r="AV481" s="127"/>
      <c r="AW481" s="127"/>
      <c r="AX481" s="127"/>
    </row>
    <row r="482" spans="2:52" ht="15.75" thickBot="1">
      <c r="B482" s="790" t="s">
        <v>9</v>
      </c>
      <c r="C482" s="306" t="s">
        <v>10</v>
      </c>
      <c r="D482" s="294">
        <v>50</v>
      </c>
      <c r="E482" s="1767" t="s">
        <v>718</v>
      </c>
      <c r="F482" s="304">
        <v>237.7</v>
      </c>
      <c r="G482" s="1656">
        <v>237.7</v>
      </c>
      <c r="H482" s="230" t="s">
        <v>99</v>
      </c>
      <c r="I482" s="287">
        <v>7.5</v>
      </c>
      <c r="J482" s="290">
        <v>7.5</v>
      </c>
      <c r="K482" s="428" t="s">
        <v>110</v>
      </c>
      <c r="L482" s="2306" t="s">
        <v>111</v>
      </c>
      <c r="M482" s="2307" t="s">
        <v>112</v>
      </c>
      <c r="N482" s="110"/>
      <c r="O482" s="153" t="s">
        <v>48</v>
      </c>
      <c r="P482" s="2295">
        <f>F465+L465</f>
        <v>11.2</v>
      </c>
      <c r="Q482" s="2216">
        <f>G465+M465</f>
        <v>11.2</v>
      </c>
      <c r="R482" s="2295">
        <f>F487+L486</f>
        <v>10.6</v>
      </c>
      <c r="S482" s="2216">
        <f>G487+M486</f>
        <v>10.6</v>
      </c>
      <c r="T482" s="2295"/>
      <c r="U482" s="2216"/>
      <c r="V482" s="2274">
        <f t="shared" si="210"/>
        <v>21.799999999999997</v>
      </c>
      <c r="W482" s="2214">
        <f t="shared" si="211"/>
        <v>21.799999999999997</v>
      </c>
      <c r="X482" s="2273">
        <f t="shared" si="212"/>
        <v>10.6</v>
      </c>
      <c r="Y482" s="2209">
        <f t="shared" si="213"/>
        <v>10.6</v>
      </c>
      <c r="Z482" s="2373">
        <f t="shared" si="214"/>
        <v>21.799999999999997</v>
      </c>
      <c r="AA482" s="842">
        <f t="shared" si="215"/>
        <v>21.799999999999997</v>
      </c>
      <c r="AB482" s="829" t="s">
        <v>697</v>
      </c>
      <c r="AC482" s="2273"/>
      <c r="AD482" s="2208"/>
      <c r="AE482" s="2312"/>
      <c r="AF482" s="2208"/>
      <c r="AG482" s="2312">
        <f>D490</f>
        <v>200</v>
      </c>
      <c r="AH482" s="2208">
        <f>D490</f>
        <v>200</v>
      </c>
      <c r="AI482" s="2274">
        <f t="shared" si="225"/>
        <v>0</v>
      </c>
      <c r="AJ482" s="2214">
        <f t="shared" si="226"/>
        <v>0</v>
      </c>
      <c r="AK482" s="2273">
        <f t="shared" si="227"/>
        <v>200</v>
      </c>
      <c r="AL482" s="2209">
        <f t="shared" si="228"/>
        <v>200</v>
      </c>
      <c r="AM482" s="2272"/>
      <c r="AP482" s="125"/>
      <c r="AQ482" s="127"/>
      <c r="AR482" s="127"/>
      <c r="AS482" s="127"/>
      <c r="AT482" s="127"/>
      <c r="AU482" s="127"/>
      <c r="AV482" s="127"/>
      <c r="AW482" s="127"/>
      <c r="AX482" s="127"/>
    </row>
    <row r="483" spans="2:52" ht="15.75" thickBot="1">
      <c r="B483" s="790" t="s">
        <v>9</v>
      </c>
      <c r="C483" s="306" t="s">
        <v>643</v>
      </c>
      <c r="D483" s="294">
        <v>30</v>
      </c>
      <c r="E483" s="1150" t="s">
        <v>292</v>
      </c>
      <c r="F483" s="287">
        <v>2.9449999999999998</v>
      </c>
      <c r="G483" s="920">
        <v>2.5</v>
      </c>
      <c r="H483" s="230" t="s">
        <v>103</v>
      </c>
      <c r="I483" s="287">
        <v>2.25</v>
      </c>
      <c r="J483" s="290">
        <v>2.25</v>
      </c>
      <c r="K483" s="1679" t="s">
        <v>70</v>
      </c>
      <c r="L483" s="1931">
        <v>42</v>
      </c>
      <c r="M483" s="2652">
        <v>32.76</v>
      </c>
      <c r="N483" s="110"/>
      <c r="O483" s="153" t="s">
        <v>160</v>
      </c>
      <c r="P483" s="2295"/>
      <c r="Q483" s="2213"/>
      <c r="R483" s="2295">
        <f>D474</f>
        <v>52</v>
      </c>
      <c r="S483" s="2213">
        <f>D474</f>
        <v>52</v>
      </c>
      <c r="T483" s="2295"/>
      <c r="U483" s="2213"/>
      <c r="V483" s="2274">
        <f t="shared" si="210"/>
        <v>52</v>
      </c>
      <c r="W483" s="2214">
        <f t="shared" si="211"/>
        <v>52</v>
      </c>
      <c r="X483" s="2273">
        <f t="shared" si="212"/>
        <v>52</v>
      </c>
      <c r="Y483" s="2209">
        <f t="shared" si="213"/>
        <v>52</v>
      </c>
      <c r="Z483" s="2373">
        <f t="shared" si="214"/>
        <v>52</v>
      </c>
      <c r="AA483" s="842">
        <f t="shared" si="215"/>
        <v>52</v>
      </c>
      <c r="AB483" s="279" t="s">
        <v>698</v>
      </c>
      <c r="AC483" s="2273"/>
      <c r="AD483" s="2226"/>
      <c r="AE483" s="2312"/>
      <c r="AF483" s="2226"/>
      <c r="AG483" s="2312"/>
      <c r="AH483" s="2226"/>
      <c r="AI483" s="2274">
        <f t="shared" si="225"/>
        <v>0</v>
      </c>
      <c r="AJ483" s="2214">
        <f t="shared" si="226"/>
        <v>0</v>
      </c>
      <c r="AK483" s="2273">
        <f t="shared" si="227"/>
        <v>0</v>
      </c>
      <c r="AL483" s="2209">
        <f t="shared" si="228"/>
        <v>0</v>
      </c>
      <c r="AM483" s="2272"/>
      <c r="AO483" s="125"/>
      <c r="AP483" s="125"/>
      <c r="AQ483" s="127"/>
      <c r="AR483" s="127"/>
      <c r="AS483" s="127"/>
      <c r="AT483" s="127"/>
      <c r="AU483" s="127"/>
      <c r="AV483" s="127"/>
      <c r="AW483" s="127"/>
      <c r="AX483" s="127"/>
    </row>
    <row r="484" spans="2:52" ht="15.75" thickBot="1">
      <c r="B484" s="124"/>
      <c r="C484" s="1865"/>
      <c r="D484" s="123"/>
      <c r="E484" s="1412" t="s">
        <v>383</v>
      </c>
      <c r="F484" s="146"/>
      <c r="G484" s="168"/>
      <c r="H484" s="230" t="s">
        <v>86</v>
      </c>
      <c r="I484" s="287">
        <v>22.5</v>
      </c>
      <c r="J484" s="290">
        <v>22.5</v>
      </c>
      <c r="K484" s="2734" t="s">
        <v>833</v>
      </c>
      <c r="L484" s="2653">
        <v>38.119999999999997</v>
      </c>
      <c r="M484" s="2654">
        <v>24.78</v>
      </c>
      <c r="N484" s="110"/>
      <c r="O484" s="153" t="s">
        <v>50</v>
      </c>
      <c r="P484" s="2295"/>
      <c r="Q484" s="2213"/>
      <c r="R484" s="2295"/>
      <c r="S484" s="2213"/>
      <c r="T484" s="2295"/>
      <c r="U484" s="2213"/>
      <c r="V484" s="2274">
        <f t="shared" si="210"/>
        <v>0</v>
      </c>
      <c r="W484" s="2214">
        <f t="shared" si="211"/>
        <v>0</v>
      </c>
      <c r="X484" s="2273">
        <f t="shared" si="212"/>
        <v>0</v>
      </c>
      <c r="Y484" s="2209">
        <f t="shared" si="213"/>
        <v>0</v>
      </c>
      <c r="Z484" s="2373">
        <f t="shared" si="214"/>
        <v>0</v>
      </c>
      <c r="AA484" s="842">
        <f t="shared" si="215"/>
        <v>0</v>
      </c>
      <c r="AB484" s="279" t="s">
        <v>699</v>
      </c>
      <c r="AC484" s="2273"/>
      <c r="AD484" s="2208"/>
      <c r="AE484" s="2312"/>
      <c r="AF484" s="2208"/>
      <c r="AG484" s="2312"/>
      <c r="AH484" s="2208"/>
      <c r="AI484" s="2274">
        <f t="shared" si="225"/>
        <v>0</v>
      </c>
      <c r="AJ484" s="2214">
        <f t="shared" si="226"/>
        <v>0</v>
      </c>
      <c r="AK484" s="2273">
        <f t="shared" si="227"/>
        <v>0</v>
      </c>
      <c r="AL484" s="2209">
        <f t="shared" si="228"/>
        <v>0</v>
      </c>
      <c r="AM484" s="2272"/>
      <c r="AP484" s="122"/>
      <c r="AQ484" s="127"/>
      <c r="AR484" s="127"/>
      <c r="AS484" s="127"/>
      <c r="AT484" s="127"/>
      <c r="AU484" s="127"/>
      <c r="AV484" s="127"/>
      <c r="AW484" s="127"/>
      <c r="AX484" s="127"/>
    </row>
    <row r="485" spans="2:52" ht="15.75" thickBot="1">
      <c r="B485" s="124"/>
      <c r="C485" s="1392"/>
      <c r="D485" s="123"/>
      <c r="E485" s="929" t="s">
        <v>110</v>
      </c>
      <c r="F485" s="1413" t="s">
        <v>111</v>
      </c>
      <c r="G485" s="1608" t="s">
        <v>112</v>
      </c>
      <c r="H485" s="230" t="s">
        <v>199</v>
      </c>
      <c r="I485" s="1768">
        <v>8.9999999999999998E-4</v>
      </c>
      <c r="J485" s="1791">
        <v>8.9999999999999998E-4</v>
      </c>
      <c r="K485" s="1946" t="s">
        <v>95</v>
      </c>
      <c r="L485" s="1947">
        <v>3</v>
      </c>
      <c r="M485" s="1948">
        <v>3</v>
      </c>
      <c r="N485" s="110"/>
      <c r="O485" s="153" t="s">
        <v>158</v>
      </c>
      <c r="P485" s="2296">
        <f>L463</f>
        <v>3</v>
      </c>
      <c r="Q485" s="2217">
        <f>M463</f>
        <v>3</v>
      </c>
      <c r="R485" s="2295"/>
      <c r="S485" s="2213"/>
      <c r="T485" s="2295"/>
      <c r="U485" s="2213"/>
      <c r="V485" s="2274">
        <f t="shared" si="210"/>
        <v>3</v>
      </c>
      <c r="W485" s="2214">
        <f t="shared" si="211"/>
        <v>3</v>
      </c>
      <c r="X485" s="2273">
        <f t="shared" si="212"/>
        <v>0</v>
      </c>
      <c r="Y485" s="2209">
        <f t="shared" si="213"/>
        <v>0</v>
      </c>
      <c r="Z485" s="2373">
        <f t="shared" si="214"/>
        <v>3</v>
      </c>
      <c r="AA485" s="842">
        <f t="shared" si="215"/>
        <v>3</v>
      </c>
      <c r="AB485" s="2311" t="s">
        <v>700</v>
      </c>
      <c r="AC485" s="2273"/>
      <c r="AD485" s="2226"/>
      <c r="AE485" s="2312"/>
      <c r="AF485" s="2226"/>
      <c r="AG485" s="2312"/>
      <c r="AH485" s="2226"/>
      <c r="AI485" s="2274">
        <f t="shared" si="225"/>
        <v>0</v>
      </c>
      <c r="AJ485" s="2214">
        <f t="shared" si="226"/>
        <v>0</v>
      </c>
      <c r="AK485" s="2273">
        <f t="shared" si="227"/>
        <v>0</v>
      </c>
      <c r="AL485" s="2209">
        <f t="shared" si="228"/>
        <v>0</v>
      </c>
      <c r="AM485" s="2272"/>
      <c r="AP485" s="122"/>
      <c r="AQ485" s="127"/>
      <c r="AR485" s="127"/>
      <c r="AS485" s="127"/>
      <c r="AT485" s="127"/>
      <c r="AU485" s="127"/>
      <c r="AV485" s="127"/>
      <c r="AW485" s="127"/>
      <c r="AX485" s="127"/>
    </row>
    <row r="486" spans="2:52">
      <c r="B486" s="68"/>
      <c r="C486" s="2603"/>
      <c r="E486" s="155" t="s">
        <v>92</v>
      </c>
      <c r="F486" s="154">
        <v>26.5</v>
      </c>
      <c r="G486" s="1452">
        <v>25</v>
      </c>
      <c r="H486" s="230" t="s">
        <v>52</v>
      </c>
      <c r="I486" s="289">
        <v>0.3</v>
      </c>
      <c r="J486" s="291">
        <v>0.3</v>
      </c>
      <c r="K486" s="1933" t="s">
        <v>48</v>
      </c>
      <c r="L486" s="302">
        <v>3.6</v>
      </c>
      <c r="M486" s="2635">
        <v>3.6</v>
      </c>
      <c r="N486" s="110"/>
      <c r="O486" s="153" t="s">
        <v>157</v>
      </c>
      <c r="P486" s="2295"/>
      <c r="Q486" s="2224"/>
      <c r="R486" s="2295"/>
      <c r="S486" s="2224"/>
      <c r="T486" s="2295"/>
      <c r="U486" s="2224"/>
      <c r="V486" s="2274">
        <f t="shared" si="210"/>
        <v>0</v>
      </c>
      <c r="W486" s="2214">
        <f t="shared" si="211"/>
        <v>0</v>
      </c>
      <c r="X486" s="2273">
        <f t="shared" si="212"/>
        <v>0</v>
      </c>
      <c r="Y486" s="2209">
        <f t="shared" si="213"/>
        <v>0</v>
      </c>
      <c r="Z486" s="2373">
        <f t="shared" si="214"/>
        <v>0</v>
      </c>
      <c r="AA486" s="842">
        <f t="shared" si="215"/>
        <v>0</v>
      </c>
      <c r="AB486" s="2320" t="s">
        <v>696</v>
      </c>
      <c r="AC486" s="2321">
        <f t="shared" ref="AC486:AH486" si="230">SUM(AC482:AC485)</f>
        <v>0</v>
      </c>
      <c r="AD486" s="2322">
        <f t="shared" si="230"/>
        <v>0</v>
      </c>
      <c r="AE486" s="2321">
        <f t="shared" si="230"/>
        <v>0</v>
      </c>
      <c r="AF486" s="2322">
        <f t="shared" si="230"/>
        <v>0</v>
      </c>
      <c r="AG486" s="2321">
        <f t="shared" si="230"/>
        <v>200</v>
      </c>
      <c r="AH486" s="2322">
        <f t="shared" si="230"/>
        <v>200</v>
      </c>
      <c r="AI486" s="2323">
        <f t="shared" si="225"/>
        <v>0</v>
      </c>
      <c r="AJ486" s="2324">
        <f t="shared" si="226"/>
        <v>0</v>
      </c>
      <c r="AK486" s="2325">
        <f t="shared" si="227"/>
        <v>200</v>
      </c>
      <c r="AL486" s="2326">
        <f t="shared" si="228"/>
        <v>200</v>
      </c>
      <c r="AM486" s="2272"/>
      <c r="AP486" s="122"/>
      <c r="AQ486" s="127"/>
      <c r="AR486" s="127"/>
      <c r="AS486" s="127"/>
      <c r="AT486" s="127"/>
      <c r="AU486" s="127"/>
      <c r="AV486" s="127"/>
      <c r="AW486" s="127"/>
      <c r="AX486" s="127"/>
    </row>
    <row r="487" spans="2:52">
      <c r="B487" s="68"/>
      <c r="C487" s="2603"/>
      <c r="E487" s="230" t="s">
        <v>48</v>
      </c>
      <c r="F487" s="287">
        <v>7</v>
      </c>
      <c r="G487" s="1453">
        <v>7</v>
      </c>
      <c r="H487" s="2643" t="s">
        <v>831</v>
      </c>
      <c r="I487" s="2645"/>
      <c r="J487" s="2647"/>
      <c r="K487" s="1946" t="s">
        <v>89</v>
      </c>
      <c r="L487" s="1940">
        <v>0.15</v>
      </c>
      <c r="M487" s="1941">
        <v>0.15</v>
      </c>
      <c r="N487" s="110"/>
      <c r="O487" s="153" t="s">
        <v>81</v>
      </c>
      <c r="P487" s="2295"/>
      <c r="Q487" s="2224"/>
      <c r="R487" s="2295"/>
      <c r="S487" s="2224"/>
      <c r="T487" s="2295"/>
      <c r="U487" s="2224"/>
      <c r="V487" s="2274">
        <f t="shared" si="210"/>
        <v>0</v>
      </c>
      <c r="W487" s="2214">
        <f t="shared" si="211"/>
        <v>0</v>
      </c>
      <c r="X487" s="2273">
        <f t="shared" si="212"/>
        <v>0</v>
      </c>
      <c r="Y487" s="2209">
        <f t="shared" si="213"/>
        <v>0</v>
      </c>
      <c r="Z487" s="2373">
        <f t="shared" si="214"/>
        <v>0</v>
      </c>
      <c r="AA487" s="842">
        <f t="shared" si="215"/>
        <v>0</v>
      </c>
      <c r="AB487" s="2327" t="s">
        <v>113</v>
      </c>
      <c r="AC487" s="2273"/>
      <c r="AD487" s="2208"/>
      <c r="AE487" s="2273"/>
      <c r="AF487" s="2209"/>
      <c r="AG487" s="2273"/>
      <c r="AH487" s="2209"/>
      <c r="AI487" s="2273"/>
      <c r="AJ487" s="2209"/>
      <c r="AK487" s="2273"/>
      <c r="AL487" s="2209"/>
      <c r="AM487" s="2272"/>
      <c r="AP487" s="122"/>
      <c r="AQ487" s="127"/>
      <c r="AR487" s="127"/>
      <c r="AS487" s="127"/>
      <c r="AT487" s="127"/>
      <c r="AU487" s="127"/>
      <c r="AV487" s="127"/>
      <c r="AW487" s="127"/>
      <c r="AX487" s="127"/>
    </row>
    <row r="488" spans="2:52" ht="15.75" thickBot="1">
      <c r="B488" s="64"/>
      <c r="C488" s="2604"/>
      <c r="D488" s="38"/>
      <c r="E488" s="303" t="s">
        <v>86</v>
      </c>
      <c r="F488" s="304">
        <v>190</v>
      </c>
      <c r="G488" s="1610">
        <v>190</v>
      </c>
      <c r="H488" s="68"/>
      <c r="I488" s="11"/>
      <c r="J488" s="79"/>
      <c r="K488" s="68"/>
      <c r="L488" s="11"/>
      <c r="M488" s="79"/>
      <c r="N488" s="110"/>
      <c r="O488" s="153" t="s">
        <v>52</v>
      </c>
      <c r="P488" s="2295">
        <f>F467</f>
        <v>0.6</v>
      </c>
      <c r="Q488" s="2224">
        <f>G467</f>
        <v>0.6</v>
      </c>
      <c r="R488" s="2295">
        <f>F476+F480+I486</f>
        <v>1.9000000000000001</v>
      </c>
      <c r="S488" s="2224">
        <f>G480+G476+J486</f>
        <v>1.9000000000000001</v>
      </c>
      <c r="T488" s="2295">
        <f>I495+L496</f>
        <v>1.3</v>
      </c>
      <c r="U488" s="2224">
        <f>J495+M496</f>
        <v>1.3</v>
      </c>
      <c r="V488" s="2274">
        <f t="shared" si="210"/>
        <v>2.5</v>
      </c>
      <c r="W488" s="2214">
        <f t="shared" si="211"/>
        <v>2.5</v>
      </c>
      <c r="X488" s="2273">
        <f t="shared" si="212"/>
        <v>3.2</v>
      </c>
      <c r="Y488" s="2209">
        <f t="shared" si="213"/>
        <v>3.2</v>
      </c>
      <c r="Z488" s="2373">
        <f t="shared" si="214"/>
        <v>3.8</v>
      </c>
      <c r="AA488" s="842">
        <f t="shared" si="215"/>
        <v>3.8</v>
      </c>
      <c r="AB488" s="2327" t="s">
        <v>354</v>
      </c>
      <c r="AC488" s="2312"/>
      <c r="AD488" s="2226"/>
      <c r="AE488" s="2343">
        <f>F483+L472</f>
        <v>141.42499999999998</v>
      </c>
      <c r="AF488" s="2391">
        <f>G483+M472</f>
        <v>76.5</v>
      </c>
      <c r="AG488" s="2343">
        <f>F492</f>
        <v>42.26</v>
      </c>
      <c r="AH488" s="2346">
        <f>G492</f>
        <v>23.68</v>
      </c>
      <c r="AI488" s="2343">
        <f t="shared" ref="AI488:AI501" si="231">AC488+AE488</f>
        <v>141.42499999999998</v>
      </c>
      <c r="AJ488" s="2214">
        <f t="shared" ref="AJ488:AJ501" si="232">AD488+AF488</f>
        <v>76.5</v>
      </c>
      <c r="AK488" s="2273">
        <f t="shared" ref="AK488:AK501" si="233">AE488+AG488</f>
        <v>183.68499999999997</v>
      </c>
      <c r="AL488" s="2209">
        <f t="shared" ref="AL488:AL501" si="234">AF488+AH488</f>
        <v>100.18</v>
      </c>
      <c r="AM488" s="2272"/>
      <c r="AP488" s="122"/>
      <c r="AQ488" s="127"/>
      <c r="AR488" s="127"/>
      <c r="AS488" s="127"/>
      <c r="AT488" s="127"/>
      <c r="AU488" s="127"/>
      <c r="AV488" s="127"/>
      <c r="AW488" s="127"/>
      <c r="AX488" s="127"/>
    </row>
    <row r="489" spans="2:52" ht="15.75" thickBot="1">
      <c r="B489" s="826"/>
      <c r="C489" s="411" t="s">
        <v>303</v>
      </c>
      <c r="D489" s="1406"/>
      <c r="E489" s="1671"/>
      <c r="F489" s="1866" t="s">
        <v>427</v>
      </c>
      <c r="G489" s="146"/>
      <c r="H489" s="146"/>
      <c r="I489" s="146"/>
      <c r="J489" s="146"/>
      <c r="K489" s="1437" t="s">
        <v>918</v>
      </c>
      <c r="L489" s="146"/>
      <c r="M489" s="133"/>
      <c r="N489" s="110"/>
      <c r="O489" s="153" t="s">
        <v>132</v>
      </c>
      <c r="P489" s="2295"/>
      <c r="Q489" s="2224"/>
      <c r="R489" s="2295">
        <f>I477</f>
        <v>2</v>
      </c>
      <c r="S489" s="2224">
        <f>J477</f>
        <v>2</v>
      </c>
      <c r="T489" s="2295"/>
      <c r="U489" s="2224"/>
      <c r="V489" s="2274">
        <f t="shared" si="210"/>
        <v>2</v>
      </c>
      <c r="W489" s="2214">
        <f t="shared" si="211"/>
        <v>2</v>
      </c>
      <c r="X489" s="2273">
        <f t="shared" si="212"/>
        <v>2</v>
      </c>
      <c r="Y489" s="2209">
        <f t="shared" si="213"/>
        <v>2</v>
      </c>
      <c r="Z489" s="2373">
        <f t="shared" si="214"/>
        <v>2</v>
      </c>
      <c r="AA489" s="842">
        <f t="shared" si="215"/>
        <v>2</v>
      </c>
      <c r="AB489" s="2328" t="s">
        <v>687</v>
      </c>
      <c r="AC489" s="2329">
        <f t="shared" ref="AC489:AH489" si="235">SUM(AC487:AC488)</f>
        <v>0</v>
      </c>
      <c r="AD489" s="2330">
        <f t="shared" si="235"/>
        <v>0</v>
      </c>
      <c r="AE489" s="2329">
        <f t="shared" si="235"/>
        <v>141.42499999999998</v>
      </c>
      <c r="AF489" s="2330">
        <f t="shared" si="235"/>
        <v>76.5</v>
      </c>
      <c r="AG489" s="2329">
        <f t="shared" si="235"/>
        <v>42.26</v>
      </c>
      <c r="AH489" s="2330">
        <f t="shared" si="235"/>
        <v>23.68</v>
      </c>
      <c r="AI489" s="2331">
        <f t="shared" si="231"/>
        <v>141.42499999999998</v>
      </c>
      <c r="AJ489" s="2332">
        <f t="shared" si="232"/>
        <v>76.5</v>
      </c>
      <c r="AK489" s="2333">
        <f t="shared" si="233"/>
        <v>183.68499999999997</v>
      </c>
      <c r="AL489" s="2334">
        <f t="shared" si="234"/>
        <v>100.18</v>
      </c>
      <c r="AM489" s="2272"/>
      <c r="AP489" s="122"/>
      <c r="AQ489" s="127"/>
      <c r="AR489" s="127"/>
      <c r="AS489" s="127"/>
      <c r="AT489" s="127"/>
      <c r="AU489" s="127"/>
      <c r="AV489" s="127"/>
      <c r="AW489" s="127"/>
      <c r="AX489" s="127"/>
    </row>
    <row r="490" spans="2:52" ht="12" customHeight="1" thickBot="1">
      <c r="B490" s="301" t="s">
        <v>856</v>
      </c>
      <c r="C490" s="306" t="s">
        <v>140</v>
      </c>
      <c r="D490" s="314">
        <v>200</v>
      </c>
      <c r="E490" s="1597" t="s">
        <v>110</v>
      </c>
      <c r="F490" s="1451" t="s">
        <v>111</v>
      </c>
      <c r="G490" s="1163" t="s">
        <v>112</v>
      </c>
      <c r="H490" s="1597" t="s">
        <v>110</v>
      </c>
      <c r="I490" s="1451" t="s">
        <v>111</v>
      </c>
      <c r="J490" s="1163" t="s">
        <v>112</v>
      </c>
      <c r="K490" s="1673" t="s">
        <v>110</v>
      </c>
      <c r="L490" s="1674" t="s">
        <v>111</v>
      </c>
      <c r="M490" s="1675" t="s">
        <v>112</v>
      </c>
      <c r="N490" s="110"/>
      <c r="O490" s="479" t="s">
        <v>207</v>
      </c>
      <c r="P490" s="2309">
        <f t="shared" ref="P490:U490" si="236">P491+P492+P493+P494</f>
        <v>0</v>
      </c>
      <c r="Q490" s="2225">
        <f t="shared" si="236"/>
        <v>0</v>
      </c>
      <c r="R490" s="2309">
        <f t="shared" si="236"/>
        <v>1.09E-2</v>
      </c>
      <c r="S490" s="2225">
        <f t="shared" si="236"/>
        <v>1.09E-2</v>
      </c>
      <c r="T490" s="2309">
        <f t="shared" si="236"/>
        <v>0.78124000000000005</v>
      </c>
      <c r="U490" s="2225">
        <f t="shared" si="236"/>
        <v>0.78124000000000005</v>
      </c>
      <c r="V490" s="2368">
        <f t="shared" si="210"/>
        <v>1.09E-2</v>
      </c>
      <c r="W490" s="2231">
        <f t="shared" si="211"/>
        <v>1.09E-2</v>
      </c>
      <c r="X490" s="2368">
        <f t="shared" si="212"/>
        <v>0.79214000000000007</v>
      </c>
      <c r="Y490" s="2231">
        <f t="shared" si="213"/>
        <v>0.79214000000000007</v>
      </c>
      <c r="Z490" s="2373">
        <f t="shared" si="214"/>
        <v>0.79214000000000007</v>
      </c>
      <c r="AA490" s="842">
        <f t="shared" si="215"/>
        <v>0.79214000000000007</v>
      </c>
      <c r="AB490" s="2327" t="s">
        <v>355</v>
      </c>
      <c r="AC490" s="2312"/>
      <c r="AD490" s="2226"/>
      <c r="AE490" s="2312"/>
      <c r="AF490" s="2226"/>
      <c r="AG490" s="2312">
        <f>F491</f>
        <v>35.840000000000003</v>
      </c>
      <c r="AH490" s="2226">
        <f>G491</f>
        <v>30.99</v>
      </c>
      <c r="AI490" s="2343">
        <f t="shared" si="231"/>
        <v>0</v>
      </c>
      <c r="AJ490" s="2214">
        <f t="shared" si="232"/>
        <v>0</v>
      </c>
      <c r="AK490" s="2273">
        <f t="shared" si="233"/>
        <v>35.840000000000003</v>
      </c>
      <c r="AL490" s="2209">
        <f t="shared" si="234"/>
        <v>30.99</v>
      </c>
      <c r="AM490" s="2272"/>
      <c r="AP490" s="122"/>
      <c r="AQ490" s="127"/>
      <c r="AR490" s="127"/>
      <c r="AS490" s="127"/>
      <c r="AT490" s="127"/>
      <c r="AU490" s="127"/>
      <c r="AV490" s="127"/>
      <c r="AW490" s="127"/>
      <c r="AX490" s="127"/>
    </row>
    <row r="491" spans="2:52">
      <c r="B491" s="1982" t="s">
        <v>456</v>
      </c>
      <c r="C491" s="1027" t="s">
        <v>427</v>
      </c>
      <c r="D491" s="434" t="s">
        <v>516</v>
      </c>
      <c r="E491" s="1679" t="s">
        <v>91</v>
      </c>
      <c r="F491" s="162">
        <v>35.840000000000003</v>
      </c>
      <c r="G491" s="1867">
        <v>30.99</v>
      </c>
      <c r="H491" s="1008" t="s">
        <v>87</v>
      </c>
      <c r="I491" s="154">
        <v>1.1000000000000001</v>
      </c>
      <c r="J491" s="1588">
        <v>1.1000000000000001</v>
      </c>
      <c r="K491" s="155" t="s">
        <v>85</v>
      </c>
      <c r="L491" s="162">
        <v>33</v>
      </c>
      <c r="M491" s="163">
        <v>33</v>
      </c>
      <c r="N491" s="110"/>
      <c r="O491" s="480" t="s">
        <v>199</v>
      </c>
      <c r="P491" s="2295"/>
      <c r="Q491" s="2227"/>
      <c r="R491" s="2382">
        <f>F481+I485</f>
        <v>1.09E-2</v>
      </c>
      <c r="S491" s="2227">
        <f>G481+J485</f>
        <v>1.09E-2</v>
      </c>
      <c r="T491" s="2295">
        <f>L495</f>
        <v>1.24E-3</v>
      </c>
      <c r="U491" s="2227">
        <f>M495</f>
        <v>1.24E-3</v>
      </c>
      <c r="V491" s="2363"/>
      <c r="W491" s="2227"/>
      <c r="X491" s="2363"/>
      <c r="Y491" s="2227"/>
      <c r="Z491" s="2374"/>
      <c r="AA491" s="843"/>
      <c r="AB491" s="2327" t="s">
        <v>174</v>
      </c>
      <c r="AC491" s="2312"/>
      <c r="AD491" s="2226"/>
      <c r="AE491" s="2312"/>
      <c r="AF491" s="2226"/>
      <c r="AG491" s="2312"/>
      <c r="AH491" s="2226"/>
      <c r="AI491" s="2343">
        <f t="shared" si="231"/>
        <v>0</v>
      </c>
      <c r="AJ491" s="2214">
        <f t="shared" si="232"/>
        <v>0</v>
      </c>
      <c r="AK491" s="2273">
        <f t="shared" si="233"/>
        <v>0</v>
      </c>
      <c r="AL491" s="2209">
        <f t="shared" si="234"/>
        <v>0</v>
      </c>
      <c r="AM491" s="2272"/>
      <c r="AP491" s="122"/>
      <c r="AQ491" s="127"/>
      <c r="AR491" s="127"/>
      <c r="AS491" s="127"/>
      <c r="AT491" s="127"/>
      <c r="AU491" s="127"/>
      <c r="AV491" s="127"/>
      <c r="AW491" s="127"/>
      <c r="AX491" s="127"/>
    </row>
    <row r="492" spans="2:52">
      <c r="B492" s="1983" t="s">
        <v>642</v>
      </c>
      <c r="C492" s="2468"/>
      <c r="D492" s="1979"/>
      <c r="E492" s="1438" t="s">
        <v>184</v>
      </c>
      <c r="F492" s="1021">
        <v>42.26</v>
      </c>
      <c r="G492" s="1871">
        <v>23.68</v>
      </c>
      <c r="H492" s="306" t="s">
        <v>409</v>
      </c>
      <c r="I492" s="287">
        <v>4.91</v>
      </c>
      <c r="J492" s="290">
        <v>4.91</v>
      </c>
      <c r="K492" s="1579" t="s">
        <v>99</v>
      </c>
      <c r="L492" s="1868">
        <v>0.8</v>
      </c>
      <c r="M492" s="1869">
        <v>0.8</v>
      </c>
      <c r="N492" s="110"/>
      <c r="O492" s="2091" t="s">
        <v>636</v>
      </c>
      <c r="P492" s="2295"/>
      <c r="Q492" s="2228"/>
      <c r="R492" s="2295"/>
      <c r="S492" s="2228"/>
      <c r="T492" s="2295">
        <f>J496</f>
        <v>0.78</v>
      </c>
      <c r="U492" s="2228">
        <f>J496</f>
        <v>0.78</v>
      </c>
      <c r="V492" s="2364"/>
      <c r="W492" s="2228"/>
      <c r="X492" s="2364"/>
      <c r="Y492" s="2228"/>
      <c r="Z492" s="2272"/>
      <c r="AB492" s="2335" t="s">
        <v>69</v>
      </c>
      <c r="AC492" s="2336">
        <f t="shared" ref="AC492:AH492" si="237">SUM(AC490:AC491)</f>
        <v>0</v>
      </c>
      <c r="AD492" s="2337">
        <f t="shared" si="237"/>
        <v>0</v>
      </c>
      <c r="AE492" s="2336">
        <f t="shared" si="237"/>
        <v>0</v>
      </c>
      <c r="AF492" s="2337">
        <f t="shared" si="237"/>
        <v>0</v>
      </c>
      <c r="AG492" s="2336">
        <f t="shared" si="237"/>
        <v>35.840000000000003</v>
      </c>
      <c r="AH492" s="2337">
        <f t="shared" si="237"/>
        <v>30.99</v>
      </c>
      <c r="AI492" s="2338">
        <f t="shared" si="231"/>
        <v>0</v>
      </c>
      <c r="AJ492" s="2339">
        <f t="shared" si="232"/>
        <v>0</v>
      </c>
      <c r="AK492" s="2340">
        <f t="shared" si="233"/>
        <v>35.840000000000003</v>
      </c>
      <c r="AL492" s="2341">
        <f t="shared" si="234"/>
        <v>30.99</v>
      </c>
      <c r="AM492" s="2272"/>
      <c r="AP492" s="150"/>
      <c r="AQ492" s="127"/>
      <c r="AR492" s="127"/>
      <c r="AS492" s="127"/>
      <c r="AT492" s="127"/>
      <c r="AU492" s="127"/>
      <c r="AV492" s="127"/>
      <c r="AW492" s="127"/>
      <c r="AX492" s="127"/>
    </row>
    <row r="493" spans="2:52">
      <c r="B493" s="2108" t="s">
        <v>9</v>
      </c>
      <c r="C493" s="207" t="s">
        <v>643</v>
      </c>
      <c r="D493" s="2109">
        <v>20</v>
      </c>
      <c r="E493" s="1438" t="s">
        <v>161</v>
      </c>
      <c r="F493" s="287">
        <v>38.71</v>
      </c>
      <c r="G493" s="943">
        <v>30.87</v>
      </c>
      <c r="H493" s="306" t="s">
        <v>86</v>
      </c>
      <c r="I493" s="287">
        <v>29.11</v>
      </c>
      <c r="J493" s="290"/>
      <c r="K493" s="230" t="s">
        <v>87</v>
      </c>
      <c r="L493" s="1021">
        <v>0.4</v>
      </c>
      <c r="M493" s="1870">
        <v>0.4</v>
      </c>
      <c r="N493" s="110"/>
      <c r="O493" s="488" t="s">
        <v>364</v>
      </c>
      <c r="P493" s="2359"/>
      <c r="Q493" s="2229"/>
      <c r="R493" s="2359"/>
      <c r="S493" s="2229"/>
      <c r="T493" s="2359"/>
      <c r="U493" s="2229"/>
      <c r="V493" s="2366"/>
      <c r="W493" s="2229"/>
      <c r="X493" s="2366"/>
      <c r="Y493" s="2229"/>
      <c r="Z493" s="2272"/>
      <c r="AB493" s="2342" t="s">
        <v>189</v>
      </c>
      <c r="AC493" s="2312"/>
      <c r="AD493" s="2226"/>
      <c r="AE493" s="2312"/>
      <c r="AF493" s="2226"/>
      <c r="AG493" s="2312"/>
      <c r="AH493" s="2226"/>
      <c r="AI493" s="2343">
        <f t="shared" si="231"/>
        <v>0</v>
      </c>
      <c r="AJ493" s="2214">
        <f t="shared" si="232"/>
        <v>0</v>
      </c>
      <c r="AK493" s="2273">
        <f t="shared" si="233"/>
        <v>0</v>
      </c>
      <c r="AL493" s="2209">
        <f t="shared" si="234"/>
        <v>0</v>
      </c>
      <c r="AM493" s="2272"/>
      <c r="AP493" s="122"/>
      <c r="AQ493" s="240"/>
      <c r="AR493" s="2202"/>
      <c r="AS493" s="240"/>
      <c r="AT493" s="2202"/>
      <c r="AU493" s="240"/>
      <c r="AV493" s="2202"/>
      <c r="AW493" s="2280"/>
      <c r="AX493" s="2202"/>
      <c r="AY493" s="2277"/>
      <c r="AZ493" s="2230"/>
    </row>
    <row r="494" spans="2:52">
      <c r="B494" s="124"/>
      <c r="C494" s="1392"/>
      <c r="D494" s="127"/>
      <c r="E494" s="230" t="s">
        <v>93</v>
      </c>
      <c r="F494" s="289">
        <v>13.26</v>
      </c>
      <c r="G494" s="1825">
        <v>10.26</v>
      </c>
      <c r="H494" s="153" t="s">
        <v>219</v>
      </c>
      <c r="I494" s="317" t="s">
        <v>428</v>
      </c>
      <c r="J494" s="820">
        <v>3.72</v>
      </c>
      <c r="K494" s="230" t="s">
        <v>84</v>
      </c>
      <c r="L494" s="1021">
        <v>3.3</v>
      </c>
      <c r="M494" s="1870">
        <v>3.3</v>
      </c>
      <c r="N494" s="1618"/>
      <c r="O494" s="2358" t="s">
        <v>156</v>
      </c>
      <c r="P494" s="2362"/>
      <c r="Q494" s="2360"/>
      <c r="R494" s="2362"/>
      <c r="S494" s="2360"/>
      <c r="T494" s="2362"/>
      <c r="U494" s="2360"/>
      <c r="V494" s="2365"/>
      <c r="W494" s="2360"/>
      <c r="X494" s="2365"/>
      <c r="Y494" s="2360"/>
      <c r="Z494" s="2272"/>
      <c r="AB494" s="2342" t="s">
        <v>73</v>
      </c>
      <c r="AC494" s="2312"/>
      <c r="AD494" s="2226"/>
      <c r="AE494" s="2312"/>
      <c r="AF494" s="2226"/>
      <c r="AG494" s="2312"/>
      <c r="AH494" s="2226"/>
      <c r="AI494" s="2343">
        <f t="shared" si="231"/>
        <v>0</v>
      </c>
      <c r="AJ494" s="2214">
        <f t="shared" si="232"/>
        <v>0</v>
      </c>
      <c r="AK494" s="2273">
        <f t="shared" si="233"/>
        <v>0</v>
      </c>
      <c r="AL494" s="2209">
        <f t="shared" si="234"/>
        <v>0</v>
      </c>
      <c r="AM494" s="2272"/>
      <c r="AP494" s="127"/>
      <c r="AQ494" s="127"/>
      <c r="AR494" s="127"/>
      <c r="AS494" s="127"/>
      <c r="AT494" s="127"/>
      <c r="AU494" s="127"/>
      <c r="AV494" s="127"/>
      <c r="AW494" s="127"/>
      <c r="AX494" s="127"/>
    </row>
    <row r="495" spans="2:52">
      <c r="B495" s="124"/>
      <c r="C495" s="1392"/>
      <c r="D495" s="127"/>
      <c r="E495" s="230" t="s">
        <v>87</v>
      </c>
      <c r="F495" s="1021">
        <v>1.3</v>
      </c>
      <c r="G495" s="1871">
        <v>1.3</v>
      </c>
      <c r="H495" s="306" t="s">
        <v>52</v>
      </c>
      <c r="I495" s="1152">
        <v>1</v>
      </c>
      <c r="J495" s="1153">
        <v>1</v>
      </c>
      <c r="K495" s="1438" t="s">
        <v>90</v>
      </c>
      <c r="L495" s="287">
        <v>1.24E-3</v>
      </c>
      <c r="M495" s="290">
        <v>1.24E-3</v>
      </c>
      <c r="N495" s="110"/>
      <c r="O495" s="295" t="s">
        <v>108</v>
      </c>
      <c r="P495" s="279"/>
      <c r="Q495" s="2361"/>
      <c r="R495" s="279">
        <f>I479+L476</f>
        <v>8.48</v>
      </c>
      <c r="S495" s="2361">
        <f>J479+M476</f>
        <v>8.48</v>
      </c>
      <c r="T495" s="279"/>
      <c r="U495" s="2361"/>
      <c r="V495" s="2275"/>
      <c r="W495" s="2361"/>
      <c r="X495" s="2275"/>
      <c r="Y495" s="2361"/>
      <c r="Z495" s="240"/>
      <c r="AA495" s="125"/>
      <c r="AB495" s="2342" t="s">
        <v>75</v>
      </c>
      <c r="AC495" s="2343"/>
      <c r="AD495" s="2344"/>
      <c r="AE495" s="2343"/>
      <c r="AF495" s="2344"/>
      <c r="AG495" s="2343"/>
      <c r="AH495" s="2344"/>
      <c r="AI495" s="2343">
        <f t="shared" si="231"/>
        <v>0</v>
      </c>
      <c r="AJ495" s="2214">
        <f t="shared" si="232"/>
        <v>0</v>
      </c>
      <c r="AK495" s="2273">
        <f t="shared" si="233"/>
        <v>0</v>
      </c>
      <c r="AL495" s="2209">
        <f t="shared" si="234"/>
        <v>0</v>
      </c>
      <c r="AM495" s="2272"/>
      <c r="AP495" s="127"/>
      <c r="AQ495" s="127"/>
      <c r="AR495" s="127"/>
      <c r="AS495" s="127"/>
      <c r="AT495" s="127"/>
      <c r="AU495" s="127"/>
      <c r="AV495" s="127"/>
      <c r="AW495" s="127"/>
      <c r="AX495" s="127"/>
    </row>
    <row r="496" spans="2:52">
      <c r="B496" s="124"/>
      <c r="C496" s="1392"/>
      <c r="D496" s="127"/>
      <c r="E496" s="1454" t="s">
        <v>70</v>
      </c>
      <c r="F496" s="304">
        <v>6.64</v>
      </c>
      <c r="G496" s="1872">
        <v>5.34</v>
      </c>
      <c r="H496" s="1965" t="s">
        <v>636</v>
      </c>
      <c r="I496" s="304"/>
      <c r="J496" s="1156">
        <v>0.78</v>
      </c>
      <c r="K496" s="303" t="s">
        <v>89</v>
      </c>
      <c r="L496" s="304">
        <v>0.3</v>
      </c>
      <c r="M496" s="311">
        <v>0.3</v>
      </c>
      <c r="N496" s="110"/>
      <c r="O496" s="264"/>
      <c r="Q496" s="2202"/>
      <c r="S496" s="2230"/>
      <c r="U496" s="2230"/>
      <c r="V496" s="2277"/>
      <c r="W496" s="2230"/>
      <c r="X496" s="2277"/>
      <c r="Y496" s="2230"/>
      <c r="Z496" s="2272"/>
      <c r="AB496" s="2342" t="s">
        <v>76</v>
      </c>
      <c r="AC496" s="2312"/>
      <c r="AD496" s="2344"/>
      <c r="AE496" s="2312"/>
      <c r="AF496" s="2344"/>
      <c r="AG496" s="2312"/>
      <c r="AH496" s="2344"/>
      <c r="AI496" s="2343">
        <f t="shared" si="231"/>
        <v>0</v>
      </c>
      <c r="AJ496" s="2214">
        <f t="shared" si="232"/>
        <v>0</v>
      </c>
      <c r="AK496" s="2273">
        <f t="shared" si="233"/>
        <v>0</v>
      </c>
      <c r="AL496" s="2209">
        <f t="shared" si="234"/>
        <v>0</v>
      </c>
      <c r="AM496" s="2272"/>
      <c r="AQ496" s="127"/>
      <c r="AR496" s="127"/>
    </row>
    <row r="497" spans="2:44" ht="15.75" thickBot="1">
      <c r="B497" s="1385"/>
      <c r="C497" s="1389"/>
      <c r="D497" s="1430"/>
      <c r="E497" s="1665"/>
      <c r="F497" s="1508"/>
      <c r="G497" s="1508"/>
      <c r="H497" s="1873"/>
      <c r="I497" s="1157"/>
      <c r="J497" s="1158"/>
      <c r="K497" s="239"/>
      <c r="L497" s="1586"/>
      <c r="M497" s="1644"/>
      <c r="N497" s="110"/>
      <c r="Q497" s="2230"/>
      <c r="S497" s="2230"/>
      <c r="U497" s="2207"/>
      <c r="V497" s="2279"/>
      <c r="W497" s="2207"/>
      <c r="X497" s="2279"/>
      <c r="Y497" s="2207"/>
      <c r="Z497" s="2290"/>
      <c r="AA497" s="11"/>
      <c r="AB497" s="2342" t="s">
        <v>77</v>
      </c>
      <c r="AC497" s="2312"/>
      <c r="AD497" s="2220"/>
      <c r="AE497" s="2312"/>
      <c r="AF497" s="2220"/>
      <c r="AG497" s="2312"/>
      <c r="AH497" s="2220"/>
      <c r="AI497" s="2343">
        <f t="shared" si="231"/>
        <v>0</v>
      </c>
      <c r="AJ497" s="2214">
        <f t="shared" si="232"/>
        <v>0</v>
      </c>
      <c r="AK497" s="2273">
        <f t="shared" si="233"/>
        <v>0</v>
      </c>
      <c r="AL497" s="2209">
        <f t="shared" si="234"/>
        <v>0</v>
      </c>
      <c r="AM497" s="2272"/>
      <c r="AQ497" s="127"/>
      <c r="AR497" s="127"/>
    </row>
    <row r="498" spans="2:44">
      <c r="B498" s="110"/>
      <c r="C498" s="1580"/>
      <c r="D498" s="110"/>
      <c r="E498" s="110"/>
      <c r="F498" s="110"/>
      <c r="G498" s="127"/>
      <c r="H498" s="127"/>
      <c r="I498" s="127"/>
      <c r="J498" s="127"/>
      <c r="K498" s="127"/>
      <c r="L498" s="127"/>
      <c r="M498" s="127"/>
      <c r="N498" s="110"/>
      <c r="Q498" s="2230"/>
      <c r="S498" s="2230"/>
      <c r="U498" s="2237"/>
      <c r="V498" s="2279"/>
      <c r="W498" s="2207"/>
      <c r="X498" s="2279"/>
      <c r="Y498" s="2207"/>
      <c r="Z498" s="2290"/>
      <c r="AA498" s="11"/>
      <c r="AB498" s="2342" t="s">
        <v>79</v>
      </c>
      <c r="AC498" s="2312"/>
      <c r="AD498" s="2221"/>
      <c r="AE498" s="2312"/>
      <c r="AF498" s="2220"/>
      <c r="AG498" s="2312"/>
      <c r="AH498" s="2220"/>
      <c r="AI498" s="2343">
        <f t="shared" si="231"/>
        <v>0</v>
      </c>
      <c r="AJ498" s="2214">
        <f t="shared" si="232"/>
        <v>0</v>
      </c>
      <c r="AK498" s="2273">
        <f t="shared" si="233"/>
        <v>0</v>
      </c>
      <c r="AL498" s="2209">
        <f t="shared" si="234"/>
        <v>0</v>
      </c>
      <c r="AM498" s="2272"/>
      <c r="AQ498" s="127"/>
      <c r="AR498" s="127"/>
    </row>
    <row r="499" spans="2:44">
      <c r="B499" s="110"/>
      <c r="C499" s="1580"/>
      <c r="D499" s="110"/>
      <c r="E499" s="110"/>
      <c r="F499" s="110"/>
      <c r="G499" s="110"/>
      <c r="H499" s="121"/>
      <c r="I499" s="121"/>
      <c r="J499" s="127"/>
      <c r="K499" s="127"/>
      <c r="L499" s="127"/>
      <c r="M499" s="110"/>
      <c r="N499" s="110"/>
      <c r="Q499" s="2230"/>
      <c r="S499" s="2230"/>
      <c r="U499" s="2237"/>
      <c r="V499" s="2285"/>
      <c r="W499" s="2238"/>
      <c r="X499" s="2367"/>
      <c r="Y499" s="2212"/>
      <c r="Z499" s="2290"/>
      <c r="AA499" s="11"/>
      <c r="AB499" s="2342" t="s">
        <v>80</v>
      </c>
      <c r="AC499" s="2312"/>
      <c r="AD499" s="2226"/>
      <c r="AE499" s="2312"/>
      <c r="AF499" s="2226"/>
      <c r="AG499" s="2312"/>
      <c r="AH499" s="2226"/>
      <c r="AI499" s="2343">
        <f t="shared" si="231"/>
        <v>0</v>
      </c>
      <c r="AJ499" s="2214">
        <f t="shared" si="232"/>
        <v>0</v>
      </c>
      <c r="AK499" s="2273">
        <f t="shared" si="233"/>
        <v>0</v>
      </c>
      <c r="AL499" s="2209">
        <f t="shared" si="234"/>
        <v>0</v>
      </c>
      <c r="AM499" s="2272"/>
      <c r="AQ499" s="127"/>
      <c r="AR499" s="127"/>
    </row>
    <row r="500" spans="2:44">
      <c r="B500" s="110"/>
      <c r="C500" s="1580"/>
      <c r="D500" s="110"/>
      <c r="E500" s="110"/>
      <c r="F500" s="110"/>
      <c r="G500" s="110"/>
      <c r="H500" s="266"/>
      <c r="I500" s="248"/>
      <c r="J500" s="248"/>
      <c r="K500" s="110"/>
      <c r="L500" s="110"/>
      <c r="M500" s="110"/>
      <c r="N500" s="127"/>
      <c r="Q500" s="2230"/>
      <c r="S500" s="2230"/>
      <c r="U500" s="2237"/>
      <c r="V500" s="2282"/>
      <c r="W500" s="2200"/>
      <c r="X500" s="2282"/>
      <c r="Y500" s="2200"/>
      <c r="Z500" s="2290"/>
      <c r="AA500" s="11"/>
      <c r="AB500" s="2342" t="s">
        <v>82</v>
      </c>
      <c r="AC500" s="2345">
        <f>F463</f>
        <v>35.299999999999997</v>
      </c>
      <c r="AD500" s="2346">
        <f>G463</f>
        <v>35.299999999999997</v>
      </c>
      <c r="AE500" s="2345"/>
      <c r="AF500" s="2346"/>
      <c r="AG500" s="2345">
        <f>I492</f>
        <v>4.91</v>
      </c>
      <c r="AH500" s="2346">
        <f>J492</f>
        <v>4.91</v>
      </c>
      <c r="AI500" s="2343">
        <f t="shared" si="231"/>
        <v>35.299999999999997</v>
      </c>
      <c r="AJ500" s="2214">
        <f t="shared" si="232"/>
        <v>35.299999999999997</v>
      </c>
      <c r="AK500" s="2273">
        <f t="shared" si="233"/>
        <v>4.91</v>
      </c>
      <c r="AL500" s="2209">
        <f t="shared" si="234"/>
        <v>4.91</v>
      </c>
      <c r="AM500" s="2272"/>
      <c r="AQ500" s="127"/>
      <c r="AR500" s="127"/>
    </row>
    <row r="501" spans="2:44">
      <c r="B501" s="110"/>
      <c r="C501" s="1580"/>
      <c r="D501" s="110"/>
      <c r="E501" s="110"/>
      <c r="F501" s="110"/>
      <c r="G501" s="110"/>
      <c r="H501" s="264"/>
      <c r="I501" s="242"/>
      <c r="J501" s="243"/>
      <c r="K501" s="110"/>
      <c r="L501" s="110"/>
      <c r="M501" s="110"/>
      <c r="N501" s="127"/>
      <c r="Q501" s="2230"/>
      <c r="S501" s="2230"/>
      <c r="U501" s="2200"/>
      <c r="V501" s="2279"/>
      <c r="W501" s="2207"/>
      <c r="X501" s="2279"/>
      <c r="Y501" s="2207"/>
      <c r="Z501" s="2290"/>
      <c r="AA501" s="11"/>
      <c r="AB501" s="2352" t="s">
        <v>701</v>
      </c>
      <c r="AC501" s="2350">
        <f t="shared" ref="AC501:AH501" si="238">SUM(AC493:AC500)</f>
        <v>35.299999999999997</v>
      </c>
      <c r="AD501" s="2347">
        <f t="shared" si="238"/>
        <v>35.299999999999997</v>
      </c>
      <c r="AE501" s="2350">
        <f t="shared" si="238"/>
        <v>0</v>
      </c>
      <c r="AF501" s="2347">
        <f t="shared" si="238"/>
        <v>0</v>
      </c>
      <c r="AG501" s="2350">
        <f t="shared" si="238"/>
        <v>4.91</v>
      </c>
      <c r="AH501" s="2347">
        <f t="shared" si="238"/>
        <v>4.91</v>
      </c>
      <c r="AI501" s="2348">
        <f t="shared" si="231"/>
        <v>35.299999999999997</v>
      </c>
      <c r="AJ501" s="2349">
        <f t="shared" si="232"/>
        <v>35.299999999999997</v>
      </c>
      <c r="AK501" s="2350">
        <f t="shared" si="233"/>
        <v>4.91</v>
      </c>
      <c r="AL501" s="2351">
        <f t="shared" si="234"/>
        <v>4.91</v>
      </c>
      <c r="AM501" s="2272"/>
      <c r="AQ501" s="127"/>
      <c r="AR501" s="127"/>
    </row>
    <row r="502" spans="2:44">
      <c r="B502" s="110"/>
      <c r="C502" s="1580"/>
      <c r="D502" s="110"/>
      <c r="E502" s="110"/>
      <c r="F502" s="110"/>
      <c r="G502" s="110"/>
      <c r="H502" s="128"/>
      <c r="I502" s="11"/>
      <c r="J502" s="11"/>
      <c r="K502" s="110"/>
      <c r="L502" s="110"/>
      <c r="M502" s="110"/>
      <c r="N502" s="127"/>
      <c r="Q502" s="2230"/>
      <c r="S502" s="2230"/>
      <c r="U502" s="2200"/>
      <c r="V502" s="2285"/>
      <c r="W502" s="2238"/>
      <c r="X502" s="2367"/>
      <c r="Y502" s="2212"/>
      <c r="Z502" s="2290"/>
      <c r="AA502" s="11"/>
      <c r="AB502" s="127"/>
      <c r="AC502" s="2276"/>
      <c r="AD502" s="2230"/>
      <c r="AE502" s="2276"/>
      <c r="AF502" s="2230"/>
      <c r="AG502" s="2276"/>
      <c r="AH502" s="2230"/>
      <c r="AI502" s="2277"/>
      <c r="AJ502" s="2230"/>
      <c r="AK502" s="2277"/>
      <c r="AL502" s="2230"/>
      <c r="AM502" s="2272"/>
      <c r="AQ502" s="127"/>
      <c r="AR502" s="127"/>
    </row>
    <row r="503" spans="2:44">
      <c r="B503" s="110"/>
      <c r="C503" s="1580"/>
      <c r="D503" s="110"/>
      <c r="E503" s="110"/>
      <c r="F503" s="110"/>
      <c r="G503" s="110"/>
      <c r="H503" s="121"/>
      <c r="I503" s="121"/>
      <c r="J503" s="127"/>
      <c r="K503" s="127"/>
      <c r="L503" s="127"/>
      <c r="M503" s="110"/>
      <c r="N503" s="127"/>
      <c r="Q503" s="2230"/>
      <c r="S503" s="2230"/>
      <c r="U503" s="2237"/>
      <c r="V503" s="2282"/>
      <c r="W503" s="2200"/>
      <c r="X503" s="2282"/>
      <c r="Y503" s="2200"/>
      <c r="Z503" s="2290"/>
      <c r="AA503" s="11"/>
      <c r="AB503" s="127"/>
      <c r="AC503" s="2276"/>
      <c r="AD503" s="2230"/>
      <c r="AE503" s="2276"/>
      <c r="AF503" s="2230"/>
      <c r="AG503" s="2276"/>
      <c r="AH503" s="2230"/>
      <c r="AI503" s="2277"/>
      <c r="AJ503" s="2230"/>
      <c r="AK503" s="2277"/>
      <c r="AL503" s="2230"/>
      <c r="AM503" s="2272"/>
      <c r="AQ503" s="127"/>
      <c r="AR503" s="127"/>
    </row>
    <row r="504" spans="2:44">
      <c r="B504" s="110"/>
      <c r="C504" s="1580"/>
      <c r="D504" s="110"/>
      <c r="E504" s="110"/>
      <c r="F504" s="110"/>
      <c r="G504" s="110"/>
      <c r="H504" s="127"/>
      <c r="I504" s="127"/>
      <c r="J504" s="127"/>
      <c r="K504" s="127"/>
      <c r="L504" s="110"/>
      <c r="M504" s="110"/>
      <c r="N504" s="164"/>
      <c r="Q504" s="2230"/>
      <c r="S504" s="2230"/>
      <c r="U504" s="2200"/>
      <c r="V504" s="2282"/>
      <c r="W504" s="2200"/>
      <c r="X504" s="2282"/>
      <c r="Y504" s="2200"/>
      <c r="Z504" s="2290"/>
      <c r="AA504" s="11"/>
      <c r="AB504" s="127"/>
      <c r="AC504" s="2276"/>
      <c r="AD504" s="2230"/>
      <c r="AE504" s="2276"/>
      <c r="AF504" s="2230"/>
      <c r="AG504" s="2276"/>
      <c r="AH504" s="2230"/>
      <c r="AI504" s="2277"/>
      <c r="AJ504" s="2230"/>
      <c r="AK504" s="2277"/>
      <c r="AL504" s="2230"/>
      <c r="AM504" s="2272"/>
      <c r="AQ504" s="127"/>
      <c r="AR504" s="127"/>
    </row>
    <row r="505" spans="2:44">
      <c r="B505" s="110"/>
      <c r="C505" s="158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Q505" s="2230"/>
      <c r="S505" s="2230"/>
      <c r="U505" s="2200"/>
      <c r="V505" s="2282"/>
      <c r="W505" s="2200"/>
      <c r="X505" s="2282"/>
      <c r="Y505" s="2200"/>
      <c r="Z505" s="2290"/>
      <c r="AA505" s="11"/>
      <c r="AB505" s="127"/>
      <c r="AC505" s="2276"/>
      <c r="AD505" s="2230"/>
      <c r="AE505" s="2276"/>
      <c r="AF505" s="2230"/>
      <c r="AG505" s="2276"/>
      <c r="AH505" s="2230"/>
      <c r="AI505" s="2277"/>
      <c r="AJ505" s="2230"/>
      <c r="AK505" s="2277"/>
      <c r="AL505" s="2230"/>
      <c r="AM505" s="2272"/>
      <c r="AO505" s="127"/>
      <c r="AQ505" s="127"/>
      <c r="AR505" s="127"/>
    </row>
    <row r="506" spans="2:44">
      <c r="B506" s="110"/>
      <c r="C506" s="158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27"/>
      <c r="Q506" s="2230"/>
      <c r="S506" s="2230"/>
      <c r="U506" s="2200"/>
      <c r="V506" s="2282"/>
      <c r="W506" s="2200"/>
      <c r="X506" s="2282"/>
      <c r="Y506" s="2200"/>
      <c r="Z506" s="2290"/>
      <c r="AA506" s="11"/>
      <c r="AB506" s="127"/>
      <c r="AC506" s="2276"/>
      <c r="AD506" s="2230"/>
      <c r="AE506" s="2276"/>
      <c r="AF506" s="2260"/>
      <c r="AG506" s="2276"/>
      <c r="AH506" s="2230"/>
      <c r="AI506" s="2277"/>
      <c r="AJ506" s="2230"/>
      <c r="AK506" s="2277"/>
      <c r="AL506" s="2230"/>
      <c r="AM506" s="2272"/>
    </row>
    <row r="507" spans="2:44">
      <c r="B507" s="110"/>
      <c r="C507" s="158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27"/>
      <c r="Q507" s="2230"/>
      <c r="S507" s="2230"/>
      <c r="U507" s="2200"/>
      <c r="V507" s="2280"/>
      <c r="W507" s="2202"/>
      <c r="X507" s="2280"/>
      <c r="Y507" s="2202"/>
      <c r="Z507" s="2290"/>
      <c r="AA507" s="11"/>
      <c r="AB507" s="127"/>
      <c r="AC507" s="2276"/>
      <c r="AD507" s="2230"/>
      <c r="AE507" s="2276"/>
      <c r="AF507" s="2230"/>
      <c r="AG507" s="2276"/>
      <c r="AH507" s="2230"/>
      <c r="AI507" s="2277"/>
      <c r="AJ507" s="2230"/>
      <c r="AK507" s="2277"/>
      <c r="AL507" s="2230"/>
      <c r="AM507" s="2272"/>
    </row>
    <row r="508" spans="2:44">
      <c r="B508" s="110"/>
      <c r="C508" s="158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27"/>
      <c r="Q508" s="2230"/>
      <c r="S508" s="2230"/>
      <c r="U508" s="2200"/>
      <c r="V508" s="2278"/>
      <c r="W508" s="2204"/>
      <c r="X508" s="2278"/>
      <c r="Y508" s="2204"/>
      <c r="Z508" s="2290"/>
      <c r="AA508" s="11"/>
      <c r="AB508" s="127"/>
      <c r="AC508" s="2276"/>
      <c r="AD508" s="2230"/>
      <c r="AE508" s="2276"/>
      <c r="AF508" s="2230"/>
      <c r="AG508" s="2276"/>
      <c r="AH508" s="2230"/>
      <c r="AI508" s="2277"/>
      <c r="AJ508" s="2230"/>
      <c r="AK508" s="2277"/>
      <c r="AL508" s="2230"/>
      <c r="AM508" s="2272"/>
    </row>
    <row r="509" spans="2:44">
      <c r="B509" s="110"/>
      <c r="C509" s="1511" t="s">
        <v>323</v>
      </c>
      <c r="D509" s="110"/>
      <c r="E509" s="110"/>
      <c r="F509" s="110"/>
      <c r="G509" s="1407"/>
      <c r="H509" s="1407"/>
      <c r="I509" s="1407"/>
      <c r="J509" s="110"/>
      <c r="K509" s="110"/>
      <c r="L509" s="1407"/>
      <c r="M509" s="110"/>
      <c r="N509" s="110"/>
      <c r="Q509" s="2230"/>
      <c r="S509" s="2230"/>
      <c r="U509" s="649"/>
      <c r="V509" s="436"/>
      <c r="W509" s="649"/>
      <c r="X509" s="2370"/>
      <c r="Y509" s="2110"/>
      <c r="Z509" s="2290"/>
      <c r="AA509" s="11"/>
      <c r="AB509" s="127"/>
      <c r="AC509" s="2276"/>
      <c r="AD509" s="2230"/>
      <c r="AE509" s="2276"/>
      <c r="AF509" s="2230"/>
      <c r="AG509" s="2276"/>
      <c r="AH509" s="2230"/>
      <c r="AI509" s="2277"/>
      <c r="AJ509" s="2230"/>
      <c r="AK509" s="2277"/>
      <c r="AL509" s="2230"/>
      <c r="AM509" s="2272"/>
    </row>
    <row r="510" spans="2:44">
      <c r="B510" s="110"/>
      <c r="C510" s="158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Q510" s="2230"/>
      <c r="S510" s="2230"/>
      <c r="U510" s="2207"/>
      <c r="V510" s="2279"/>
      <c r="W510" s="2207"/>
      <c r="X510" s="2279"/>
      <c r="Y510" s="2207"/>
      <c r="Z510" s="2272"/>
      <c r="AC510" s="2276"/>
      <c r="AD510" s="2230"/>
      <c r="AE510" s="2276"/>
      <c r="AF510" s="2230"/>
      <c r="AG510" s="2276"/>
      <c r="AH510" s="2230"/>
      <c r="AI510" s="2277"/>
      <c r="AJ510" s="2230"/>
      <c r="AK510" s="2277"/>
      <c r="AL510" s="2230"/>
      <c r="AM510" s="2272"/>
    </row>
    <row r="511" spans="2:44" ht="15.75">
      <c r="B511" s="110"/>
      <c r="C511" s="1580"/>
      <c r="D511" s="1794" t="s">
        <v>322</v>
      </c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Q511" s="2230"/>
      <c r="S511" s="2230"/>
      <c r="U511" s="2230"/>
      <c r="V511" s="2277"/>
      <c r="W511" s="2230"/>
      <c r="X511" s="2277"/>
      <c r="Y511" s="2230"/>
      <c r="Z511" s="2272"/>
      <c r="AC511" s="2276"/>
      <c r="AD511" s="2230"/>
      <c r="AE511" s="2276"/>
      <c r="AF511" s="2230"/>
      <c r="AG511" s="2276"/>
      <c r="AH511" s="2230"/>
      <c r="AI511" s="2277"/>
      <c r="AJ511" s="2230"/>
      <c r="AK511" s="2277"/>
      <c r="AL511" s="2230"/>
      <c r="AM511" s="2272"/>
    </row>
    <row r="512" spans="2:44">
      <c r="B512" s="110"/>
      <c r="C512" s="158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Q512" s="2230"/>
      <c r="S512" s="2230"/>
      <c r="U512" s="2230"/>
      <c r="V512" s="2277"/>
      <c r="W512" s="2230"/>
      <c r="X512" s="2277"/>
      <c r="Y512" s="2230"/>
      <c r="Z512" s="2272"/>
      <c r="AC512" s="2276"/>
      <c r="AD512" s="2230"/>
      <c r="AE512" s="2276"/>
      <c r="AF512" s="2230"/>
      <c r="AG512" s="2276"/>
      <c r="AH512" s="2230"/>
      <c r="AI512" s="2277"/>
      <c r="AJ512" s="2230"/>
      <c r="AK512" s="2277"/>
      <c r="AL512" s="2230"/>
      <c r="AM512" s="2272"/>
      <c r="AP512" s="127"/>
    </row>
    <row r="513" spans="2:43">
      <c r="B513" s="1407" t="s">
        <v>474</v>
      </c>
      <c r="C513" s="1407"/>
      <c r="D513" s="1624"/>
      <c r="E513" s="110"/>
      <c r="F513" s="1625" t="s">
        <v>162</v>
      </c>
      <c r="G513" s="110"/>
      <c r="H513" s="110"/>
      <c r="I513" s="2561" t="s">
        <v>748</v>
      </c>
      <c r="J513" s="110"/>
      <c r="K513" s="1626"/>
      <c r="L513" s="110"/>
      <c r="M513" s="110"/>
      <c r="N513" s="110"/>
      <c r="Q513" s="2230"/>
      <c r="S513" s="2230"/>
      <c r="U513" s="2230"/>
      <c r="V513" s="2277"/>
      <c r="W513" s="2230"/>
      <c r="X513" s="2277"/>
      <c r="Y513" s="2230"/>
      <c r="Z513" s="2272"/>
      <c r="AC513" s="2276"/>
      <c r="AD513" s="2230"/>
      <c r="AE513" s="2276"/>
      <c r="AF513" s="2230"/>
      <c r="AG513" s="2276"/>
      <c r="AH513" s="2230"/>
      <c r="AI513" s="2277"/>
      <c r="AJ513" s="2230"/>
      <c r="AK513" s="2277"/>
      <c r="AL513" s="2230"/>
      <c r="AM513" s="2272"/>
    </row>
    <row r="514" spans="2:43" ht="15.75" thickBot="1">
      <c r="B514" s="1511"/>
      <c r="C514" s="1511"/>
      <c r="D514" s="110"/>
      <c r="E514" s="110"/>
      <c r="F514" s="110"/>
      <c r="G514" s="1407"/>
      <c r="H514" s="1407"/>
      <c r="I514" s="1407"/>
      <c r="J514" s="1874"/>
      <c r="K514" s="110"/>
      <c r="L514" s="1407"/>
      <c r="M514" s="110"/>
      <c r="N514" s="110"/>
      <c r="Q514" s="2230"/>
      <c r="S514" s="2230"/>
      <c r="U514" s="2230"/>
      <c r="V514" s="2277"/>
      <c r="W514" s="2230"/>
      <c r="X514" s="2277"/>
      <c r="Y514" s="2230"/>
      <c r="Z514" s="2272"/>
      <c r="AC514" s="2276"/>
      <c r="AD514" s="2230"/>
      <c r="AE514" s="2276"/>
      <c r="AF514" s="2230"/>
      <c r="AG514" s="2276"/>
      <c r="AH514" s="2230"/>
      <c r="AI514" s="2277"/>
      <c r="AJ514" s="2230"/>
      <c r="AK514" s="2277"/>
      <c r="AL514" s="2230"/>
      <c r="AM514" s="2272"/>
    </row>
    <row r="515" spans="2:43">
      <c r="B515" s="423" t="s">
        <v>2</v>
      </c>
      <c r="C515" s="424" t="s">
        <v>3</v>
      </c>
      <c r="D515" s="425" t="s">
        <v>4</v>
      </c>
      <c r="E515" s="297" t="s">
        <v>59</v>
      </c>
      <c r="F515" s="134"/>
      <c r="G515" s="134"/>
      <c r="H515" s="134"/>
      <c r="I515" s="134"/>
      <c r="J515" s="134"/>
      <c r="K515" s="134"/>
      <c r="L515" s="134"/>
      <c r="M515" s="282"/>
      <c r="N515" s="110"/>
      <c r="O515" s="2561" t="s">
        <v>748</v>
      </c>
      <c r="S515" s="1625" t="s">
        <v>162</v>
      </c>
      <c r="AC515" s="2276"/>
      <c r="AD515" s="2230"/>
      <c r="AE515" s="2276"/>
      <c r="AF515" s="2230"/>
      <c r="AG515" s="2276"/>
      <c r="AH515" s="2230"/>
      <c r="AI515" s="2277"/>
      <c r="AJ515" s="2230"/>
      <c r="AK515" s="2277"/>
      <c r="AL515" s="2230"/>
      <c r="AM515" s="2272"/>
    </row>
    <row r="516" spans="2:43" ht="16.5" thickBot="1">
      <c r="B516" s="426" t="s">
        <v>5</v>
      </c>
      <c r="C516" s="110"/>
      <c r="D516" s="427" t="s">
        <v>61</v>
      </c>
      <c r="E516" s="1385"/>
      <c r="F516" s="1430"/>
      <c r="G516" s="1430"/>
      <c r="H516" s="1430"/>
      <c r="I516" s="1430"/>
      <c r="J516" s="1430"/>
      <c r="K516" s="1430"/>
      <c r="L516" s="1430"/>
      <c r="M516" s="1431"/>
      <c r="N516" s="110"/>
      <c r="O516" s="2303" t="s">
        <v>689</v>
      </c>
      <c r="R516" s="705" t="s">
        <v>690</v>
      </c>
      <c r="V516" t="s">
        <v>691</v>
      </c>
      <c r="AC516" s="2276"/>
      <c r="AD516" s="2230"/>
      <c r="AE516" s="2276"/>
      <c r="AF516" s="2230"/>
      <c r="AG516" s="2276"/>
      <c r="AH516" s="2230"/>
      <c r="AI516" s="2277"/>
      <c r="AJ516" s="2230"/>
      <c r="AK516" s="2277"/>
      <c r="AL516" s="2230"/>
      <c r="AM516" s="2272"/>
    </row>
    <row r="517" spans="2:43" ht="16.5" thickBot="1">
      <c r="B517" s="911" t="s">
        <v>395</v>
      </c>
      <c r="C517" s="134"/>
      <c r="D517" s="928"/>
      <c r="E517" s="1450" t="s">
        <v>394</v>
      </c>
      <c r="F517" s="1036"/>
      <c r="G517" s="1036"/>
      <c r="H517" s="1036"/>
      <c r="I517" s="146"/>
      <c r="J517" s="146"/>
      <c r="K517" s="1583" t="s">
        <v>554</v>
      </c>
      <c r="L517" s="146"/>
      <c r="M517" s="133"/>
      <c r="N517" s="110"/>
      <c r="O517" s="2" t="s">
        <v>693</v>
      </c>
      <c r="Q517" s="2304"/>
      <c r="R517" s="2304"/>
      <c r="S517" s="211" t="s">
        <v>692</v>
      </c>
      <c r="T517" s="2304"/>
      <c r="U517" s="2304"/>
      <c r="V517" s="2304"/>
      <c r="Z517" s="327" t="s">
        <v>681</v>
      </c>
      <c r="AA517" s="2305"/>
      <c r="AM517" s="327" t="s">
        <v>681</v>
      </c>
      <c r="AN517" s="2264"/>
    </row>
    <row r="518" spans="2:43" ht="15.75" thickBot="1">
      <c r="B518" s="297"/>
      <c r="C518" s="411" t="s">
        <v>183</v>
      </c>
      <c r="D518" s="282"/>
      <c r="E518" s="1162" t="s">
        <v>110</v>
      </c>
      <c r="F518" s="1451" t="s">
        <v>111</v>
      </c>
      <c r="G518" s="1163" t="s">
        <v>112</v>
      </c>
      <c r="H518" s="1733" t="s">
        <v>110</v>
      </c>
      <c r="I518" s="1674" t="s">
        <v>111</v>
      </c>
      <c r="J518" s="1816" t="s">
        <v>112</v>
      </c>
      <c r="K518" s="428" t="s">
        <v>110</v>
      </c>
      <c r="L518" s="192" t="s">
        <v>111</v>
      </c>
      <c r="M518" s="193" t="s">
        <v>112</v>
      </c>
      <c r="N518" s="110"/>
      <c r="O518" s="327" t="s">
        <v>702</v>
      </c>
      <c r="P518" s="2265" t="s">
        <v>682</v>
      </c>
      <c r="Q518" s="2266"/>
      <c r="R518" s="2265" t="s">
        <v>683</v>
      </c>
      <c r="S518" s="2266"/>
      <c r="T518" s="2265" t="s">
        <v>688</v>
      </c>
      <c r="U518" s="2266"/>
      <c r="V518" s="2265" t="s">
        <v>685</v>
      </c>
      <c r="W518" s="2266"/>
      <c r="X518" s="2265" t="s">
        <v>686</v>
      </c>
      <c r="Y518" s="2266"/>
      <c r="Z518" s="2267" t="s">
        <v>586</v>
      </c>
      <c r="AA518" s="76"/>
      <c r="AB518" s="2356" t="s">
        <v>110</v>
      </c>
      <c r="AC518" s="2355" t="s">
        <v>682</v>
      </c>
      <c r="AD518" s="2266"/>
      <c r="AE518" s="2265" t="s">
        <v>683</v>
      </c>
      <c r="AF518" s="2266"/>
      <c r="AG518" s="2265" t="s">
        <v>684</v>
      </c>
      <c r="AH518" s="2266"/>
      <c r="AI518" s="2265" t="s">
        <v>685</v>
      </c>
      <c r="AJ518" s="2266"/>
      <c r="AK518" s="2265" t="s">
        <v>686</v>
      </c>
      <c r="AL518" s="2266"/>
      <c r="AM518" s="2267" t="s">
        <v>586</v>
      </c>
      <c r="AN518" s="61"/>
    </row>
    <row r="519" spans="2:43" ht="15.75" thickBot="1">
      <c r="B519" s="195" t="s">
        <v>768</v>
      </c>
      <c r="C519" s="326" t="s">
        <v>769</v>
      </c>
      <c r="D519" s="1405">
        <v>60</v>
      </c>
      <c r="E519" s="155" t="s">
        <v>174</v>
      </c>
      <c r="F519" s="285">
        <v>112.27</v>
      </c>
      <c r="G519" s="1415">
        <v>86.1</v>
      </c>
      <c r="H519" s="1008" t="s">
        <v>87</v>
      </c>
      <c r="I519" s="154">
        <v>0.2</v>
      </c>
      <c r="J519" s="1588">
        <v>0.2</v>
      </c>
      <c r="K519" s="1468" t="s">
        <v>98</v>
      </c>
      <c r="L519" s="1421">
        <v>1</v>
      </c>
      <c r="M519" s="1469">
        <v>1</v>
      </c>
      <c r="N519" s="110"/>
      <c r="O519" s="2299" t="s">
        <v>469</v>
      </c>
      <c r="P519" s="2300" t="s">
        <v>111</v>
      </c>
      <c r="Q519" s="2301" t="s">
        <v>112</v>
      </c>
      <c r="R519" s="2300" t="s">
        <v>111</v>
      </c>
      <c r="S519" s="2301" t="s">
        <v>112</v>
      </c>
      <c r="T519" s="2300" t="s">
        <v>111</v>
      </c>
      <c r="U519" s="2301" t="s">
        <v>112</v>
      </c>
      <c r="V519" s="2300" t="s">
        <v>111</v>
      </c>
      <c r="W519" s="2302" t="s">
        <v>112</v>
      </c>
      <c r="X519" s="2300" t="s">
        <v>111</v>
      </c>
      <c r="Y519" s="2301" t="s">
        <v>112</v>
      </c>
      <c r="Z519" s="2306" t="s">
        <v>111</v>
      </c>
      <c r="AA519" s="2307" t="s">
        <v>112</v>
      </c>
      <c r="AB519" s="91" t="s">
        <v>57</v>
      </c>
      <c r="AC519" s="2263" t="s">
        <v>111</v>
      </c>
      <c r="AD519" s="2268" t="s">
        <v>112</v>
      </c>
      <c r="AE519" s="2263" t="s">
        <v>111</v>
      </c>
      <c r="AF519" s="2268" t="s">
        <v>112</v>
      </c>
      <c r="AG519" s="2263" t="s">
        <v>111</v>
      </c>
      <c r="AH519" s="2268" t="s">
        <v>112</v>
      </c>
      <c r="AI519" s="2263" t="s">
        <v>111</v>
      </c>
      <c r="AJ519" s="2268" t="s">
        <v>112</v>
      </c>
      <c r="AK519" s="2263" t="s">
        <v>111</v>
      </c>
      <c r="AL519" s="2268" t="s">
        <v>112</v>
      </c>
      <c r="AM519" s="2269" t="s">
        <v>111</v>
      </c>
      <c r="AN519" s="2270" t="s">
        <v>112</v>
      </c>
    </row>
    <row r="520" spans="2:43">
      <c r="B520" s="930"/>
      <c r="C520" s="207" t="s">
        <v>770</v>
      </c>
      <c r="D520" s="123"/>
      <c r="E520" s="230" t="s">
        <v>43</v>
      </c>
      <c r="F520" s="1875">
        <v>154.66999999999999</v>
      </c>
      <c r="G520" s="1876">
        <v>116</v>
      </c>
      <c r="H520" s="1009" t="s">
        <v>95</v>
      </c>
      <c r="I520" s="289">
        <v>8.8000000000000007</v>
      </c>
      <c r="J520" s="291">
        <v>8.8000000000000007</v>
      </c>
      <c r="K520" s="231" t="s">
        <v>86</v>
      </c>
      <c r="L520" s="1470">
        <v>66</v>
      </c>
      <c r="M520" s="291"/>
      <c r="N520" s="110"/>
      <c r="O520" s="829" t="s">
        <v>153</v>
      </c>
      <c r="P520" s="2294">
        <f>D524</f>
        <v>40</v>
      </c>
      <c r="Q520" s="2213">
        <f>D524</f>
        <v>40</v>
      </c>
      <c r="R520" s="2294">
        <f>D536</f>
        <v>40</v>
      </c>
      <c r="S520" s="2213">
        <f>D536</f>
        <v>40</v>
      </c>
      <c r="T520" s="2294">
        <f>D548</f>
        <v>20</v>
      </c>
      <c r="U520" s="2213">
        <f>D548</f>
        <v>20</v>
      </c>
      <c r="V520" s="2274">
        <f t="shared" ref="V520:V550" si="239">P520+R520</f>
        <v>80</v>
      </c>
      <c r="W520" s="2214">
        <f t="shared" ref="W520:W550" si="240">Q520+S520</f>
        <v>80</v>
      </c>
      <c r="X520" s="2273">
        <f t="shared" ref="X520:X550" si="241">R520+T520</f>
        <v>60</v>
      </c>
      <c r="Y520" s="2209">
        <f t="shared" ref="Y520:Y550" si="242">S520+U520</f>
        <v>60</v>
      </c>
      <c r="Z520" s="2372">
        <f t="shared" ref="Z520:Z550" si="243">P520+R520+T520</f>
        <v>100</v>
      </c>
      <c r="AA520" s="844">
        <f t="shared" ref="AA520:AA550" si="244">Q520+S520+U520</f>
        <v>100</v>
      </c>
      <c r="AB520" s="221" t="s">
        <v>148</v>
      </c>
      <c r="AC520" s="2273"/>
      <c r="AD520" s="2244"/>
      <c r="AE520" s="2273"/>
      <c r="AF520" s="2241"/>
      <c r="AG520" s="2273"/>
      <c r="AH520" s="2242"/>
      <c r="AI520" s="2274">
        <f t="shared" ref="AI520:AI534" si="245">AC520+AE520</f>
        <v>0</v>
      </c>
      <c r="AJ520" s="2214">
        <f t="shared" ref="AJ520:AJ534" si="246">AD520+AF520</f>
        <v>0</v>
      </c>
      <c r="AK520" s="2271">
        <f t="shared" ref="AK520:AK534" si="247">AE520+AG520</f>
        <v>0</v>
      </c>
      <c r="AL520" s="2243">
        <f t="shared" ref="AL520:AL534" si="248">AF520+AH520</f>
        <v>0</v>
      </c>
      <c r="AM520" s="2286">
        <f t="shared" ref="AM520:AM535" si="249">AC520+AE520+AG520</f>
        <v>0</v>
      </c>
      <c r="AN520" s="841">
        <f t="shared" ref="AN520:AN535" si="250">AD520+AF520+AH520</f>
        <v>0</v>
      </c>
    </row>
    <row r="521" spans="2:43">
      <c r="B521" s="234" t="s">
        <v>834</v>
      </c>
      <c r="C521" s="306" t="s">
        <v>173</v>
      </c>
      <c r="D521" s="294" t="s">
        <v>488</v>
      </c>
      <c r="E521" s="230" t="s">
        <v>198</v>
      </c>
      <c r="F521" s="1589">
        <v>13.938000000000001</v>
      </c>
      <c r="G521" s="1156">
        <v>11.615</v>
      </c>
      <c r="H521" s="235" t="s">
        <v>205</v>
      </c>
      <c r="I521" s="1877">
        <v>5.9800000000000001E-3</v>
      </c>
      <c r="J521" s="1878">
        <v>5.9800000000000001E-3</v>
      </c>
      <c r="K521" s="1456" t="s">
        <v>48</v>
      </c>
      <c r="L521" s="287">
        <v>7</v>
      </c>
      <c r="M521" s="311">
        <v>7</v>
      </c>
      <c r="N521" s="110"/>
      <c r="O521" s="829" t="s">
        <v>152</v>
      </c>
      <c r="P521" s="2295">
        <f>D523</f>
        <v>70</v>
      </c>
      <c r="Q521" s="2215">
        <f>D523</f>
        <v>70</v>
      </c>
      <c r="R521" s="2297">
        <f>I530+D535</f>
        <v>70.5</v>
      </c>
      <c r="S521" s="2239">
        <f>J530+D535</f>
        <v>70.5</v>
      </c>
      <c r="T521" s="2295"/>
      <c r="U521" s="2215"/>
      <c r="V521" s="2274">
        <f t="shared" si="239"/>
        <v>140.5</v>
      </c>
      <c r="W521" s="2214">
        <f t="shared" si="240"/>
        <v>140.5</v>
      </c>
      <c r="X521" s="2273">
        <f t="shared" si="241"/>
        <v>70.5</v>
      </c>
      <c r="Y521" s="2209">
        <f t="shared" si="242"/>
        <v>70.5</v>
      </c>
      <c r="Z521" s="2372">
        <f t="shared" si="243"/>
        <v>140.5</v>
      </c>
      <c r="AA521" s="844">
        <f t="shared" si="244"/>
        <v>140.5</v>
      </c>
      <c r="AB521" s="221" t="s">
        <v>60</v>
      </c>
      <c r="AC521" s="2273"/>
      <c r="AD521" s="2245"/>
      <c r="AE521" s="2273"/>
      <c r="AF521" s="2241"/>
      <c r="AG521" s="2273"/>
      <c r="AH521" s="2242"/>
      <c r="AI521" s="2274">
        <f t="shared" si="245"/>
        <v>0</v>
      </c>
      <c r="AJ521" s="2214">
        <f t="shared" si="246"/>
        <v>0</v>
      </c>
      <c r="AK521" s="2271">
        <f t="shared" si="247"/>
        <v>0</v>
      </c>
      <c r="AL521" s="2243">
        <f t="shared" si="248"/>
        <v>0</v>
      </c>
      <c r="AM521" s="2286">
        <f t="shared" si="249"/>
        <v>0</v>
      </c>
      <c r="AN521" s="841">
        <f t="shared" si="250"/>
        <v>0</v>
      </c>
    </row>
    <row r="522" spans="2:43" ht="15.75" thickBot="1">
      <c r="B522" s="2721" t="s">
        <v>803</v>
      </c>
      <c r="C522" s="306" t="s">
        <v>554</v>
      </c>
      <c r="D522" s="314">
        <v>200</v>
      </c>
      <c r="E522" s="230" t="s">
        <v>104</v>
      </c>
      <c r="F522" s="1589">
        <v>6.96</v>
      </c>
      <c r="G522" s="1156">
        <v>6.96</v>
      </c>
      <c r="H522" s="1009" t="s">
        <v>52</v>
      </c>
      <c r="I522" s="1004">
        <v>1.5</v>
      </c>
      <c r="J522" s="1448">
        <v>1.5</v>
      </c>
      <c r="K522" s="231" t="s">
        <v>86</v>
      </c>
      <c r="L522" s="1471">
        <v>150</v>
      </c>
      <c r="M522" s="291"/>
      <c r="N522" s="110"/>
      <c r="O522" s="94" t="s">
        <v>84</v>
      </c>
      <c r="P522" s="2295"/>
      <c r="Q522" s="2216"/>
      <c r="R522" s="2295">
        <f>I537</f>
        <v>1.5</v>
      </c>
      <c r="S522" s="2216">
        <f>J537</f>
        <v>1.5</v>
      </c>
      <c r="T522" s="2295">
        <f>I548</f>
        <v>4.4000000000000004</v>
      </c>
      <c r="U522" s="2216">
        <f>J548</f>
        <v>4.4000000000000004</v>
      </c>
      <c r="V522" s="2274">
        <f t="shared" si="239"/>
        <v>1.5</v>
      </c>
      <c r="W522" s="2214">
        <f t="shared" si="240"/>
        <v>1.5</v>
      </c>
      <c r="X522" s="2273">
        <f t="shared" si="241"/>
        <v>5.9</v>
      </c>
      <c r="Y522" s="2209">
        <f t="shared" si="242"/>
        <v>5.9</v>
      </c>
      <c r="Z522" s="2372">
        <f t="shared" si="243"/>
        <v>5.9</v>
      </c>
      <c r="AA522" s="844">
        <f t="shared" si="244"/>
        <v>5.9</v>
      </c>
      <c r="AB522" s="157" t="s">
        <v>62</v>
      </c>
      <c r="AC522" s="2273"/>
      <c r="AD522" s="2246"/>
      <c r="AE522" s="2273"/>
      <c r="AF522" s="2241"/>
      <c r="AG522" s="2273"/>
      <c r="AH522" s="2242"/>
      <c r="AI522" s="2274">
        <f t="shared" si="245"/>
        <v>0</v>
      </c>
      <c r="AJ522" s="2214">
        <f t="shared" si="246"/>
        <v>0</v>
      </c>
      <c r="AK522" s="2271">
        <f t="shared" si="247"/>
        <v>0</v>
      </c>
      <c r="AL522" s="2243">
        <f t="shared" si="248"/>
        <v>0</v>
      </c>
      <c r="AM522" s="2286">
        <f t="shared" si="249"/>
        <v>0</v>
      </c>
      <c r="AN522" s="841">
        <f t="shared" si="250"/>
        <v>0</v>
      </c>
    </row>
    <row r="523" spans="2:43">
      <c r="B523" s="234" t="s">
        <v>9</v>
      </c>
      <c r="C523" s="306" t="s">
        <v>10</v>
      </c>
      <c r="D523" s="314">
        <v>70</v>
      </c>
      <c r="E523" s="486" t="s">
        <v>769</v>
      </c>
      <c r="F523" s="1629"/>
      <c r="G523" s="1849"/>
      <c r="H523" s="1025" t="s">
        <v>632</v>
      </c>
      <c r="I523" s="289"/>
      <c r="J523" s="291">
        <v>1.43</v>
      </c>
      <c r="K523" s="231" t="s">
        <v>553</v>
      </c>
      <c r="L523" s="1472">
        <v>6</v>
      </c>
      <c r="M523" s="291">
        <v>5</v>
      </c>
      <c r="N523" s="110"/>
      <c r="O523" s="95" t="s">
        <v>154</v>
      </c>
      <c r="P523" s="2296">
        <f t="shared" ref="P523:U523" si="251">AC561</f>
        <v>0</v>
      </c>
      <c r="Q523" s="2218">
        <f t="shared" si="251"/>
        <v>0</v>
      </c>
      <c r="R523" s="2296">
        <f t="shared" si="251"/>
        <v>43.5</v>
      </c>
      <c r="S523" s="2218">
        <f t="shared" si="251"/>
        <v>43.5</v>
      </c>
      <c r="T523" s="2296">
        <f t="shared" si="251"/>
        <v>13.59</v>
      </c>
      <c r="U523" s="2218">
        <f t="shared" si="251"/>
        <v>13.59</v>
      </c>
      <c r="V523" s="2274">
        <f t="shared" si="239"/>
        <v>43.5</v>
      </c>
      <c r="W523" s="2214">
        <f t="shared" si="240"/>
        <v>43.5</v>
      </c>
      <c r="X523" s="2273">
        <f t="shared" si="241"/>
        <v>57.09</v>
      </c>
      <c r="Y523" s="2209">
        <f t="shared" si="242"/>
        <v>57.09</v>
      </c>
      <c r="Z523" s="2372">
        <f t="shared" si="243"/>
        <v>57.09</v>
      </c>
      <c r="AA523" s="844">
        <f t="shared" si="244"/>
        <v>57.09</v>
      </c>
      <c r="AB523" s="157" t="s">
        <v>64</v>
      </c>
      <c r="AC523" s="2273"/>
      <c r="AD523" s="2247"/>
      <c r="AE523" s="2273"/>
      <c r="AF523" s="2241"/>
      <c r="AG523" s="2273"/>
      <c r="AH523" s="2242"/>
      <c r="AI523" s="2274">
        <f t="shared" si="245"/>
        <v>0</v>
      </c>
      <c r="AJ523" s="2214">
        <f t="shared" si="246"/>
        <v>0</v>
      </c>
      <c r="AK523" s="2271">
        <f t="shared" si="247"/>
        <v>0</v>
      </c>
      <c r="AL523" s="2243">
        <f t="shared" si="248"/>
        <v>0</v>
      </c>
      <c r="AM523" s="2286">
        <f t="shared" si="249"/>
        <v>0</v>
      </c>
      <c r="AN523" s="841">
        <f t="shared" si="250"/>
        <v>0</v>
      </c>
    </row>
    <row r="524" spans="2:43" ht="15.75" thickBot="1">
      <c r="B524" s="234" t="s">
        <v>9</v>
      </c>
      <c r="C524" s="306" t="s">
        <v>643</v>
      </c>
      <c r="D524" s="294">
        <v>40</v>
      </c>
      <c r="E524" s="1034" t="s">
        <v>835</v>
      </c>
      <c r="F524" s="1419"/>
      <c r="G524" s="1420"/>
      <c r="H524" s="1879"/>
      <c r="I524" s="1640"/>
      <c r="J524" s="1640"/>
      <c r="K524" s="124"/>
      <c r="L524" s="127"/>
      <c r="M524" s="123"/>
      <c r="N524" s="110"/>
      <c r="O524" s="829" t="s">
        <v>115</v>
      </c>
      <c r="P524" s="2295"/>
      <c r="Q524" s="2213"/>
      <c r="R524" s="2295"/>
      <c r="S524" s="2213"/>
      <c r="T524" s="2295"/>
      <c r="U524" s="2213"/>
      <c r="V524" s="2274">
        <f t="shared" si="239"/>
        <v>0</v>
      </c>
      <c r="W524" s="2214">
        <f t="shared" si="240"/>
        <v>0</v>
      </c>
      <c r="X524" s="2273">
        <f t="shared" si="241"/>
        <v>0</v>
      </c>
      <c r="Y524" s="2209">
        <f t="shared" si="242"/>
        <v>0</v>
      </c>
      <c r="Z524" s="2372">
        <f t="shared" si="243"/>
        <v>0</v>
      </c>
      <c r="AA524" s="844">
        <f t="shared" si="244"/>
        <v>0</v>
      </c>
      <c r="AB524" s="158" t="s">
        <v>104</v>
      </c>
      <c r="AC524" s="2273">
        <f>F522</f>
        <v>6.96</v>
      </c>
      <c r="AD524" s="2246">
        <f>G522</f>
        <v>6.96</v>
      </c>
      <c r="AE524" s="2273">
        <f>F534</f>
        <v>2.5</v>
      </c>
      <c r="AF524" s="2241">
        <f>G534</f>
        <v>2.5</v>
      </c>
      <c r="AG524" s="2273"/>
      <c r="AH524" s="2242"/>
      <c r="AI524" s="2274">
        <f t="shared" si="245"/>
        <v>9.4600000000000009</v>
      </c>
      <c r="AJ524" s="2214">
        <f t="shared" si="246"/>
        <v>9.4600000000000009</v>
      </c>
      <c r="AK524" s="2271">
        <f t="shared" si="247"/>
        <v>2.5</v>
      </c>
      <c r="AL524" s="2243">
        <f t="shared" si="248"/>
        <v>2.5</v>
      </c>
      <c r="AM524" s="2286">
        <f t="shared" si="249"/>
        <v>9.4600000000000009</v>
      </c>
      <c r="AN524" s="841">
        <f t="shared" si="250"/>
        <v>9.4600000000000009</v>
      </c>
      <c r="AP524" s="11"/>
      <c r="AQ524" s="11"/>
    </row>
    <row r="525" spans="2:43" ht="15.75" thickBot="1">
      <c r="B525" s="124"/>
      <c r="C525" s="1392"/>
      <c r="D525" s="123"/>
      <c r="E525" s="428" t="s">
        <v>110</v>
      </c>
      <c r="F525" s="192" t="s">
        <v>111</v>
      </c>
      <c r="G525" s="1689" t="s">
        <v>112</v>
      </c>
      <c r="H525" s="1766"/>
      <c r="I525" s="1623"/>
      <c r="J525" s="1851"/>
      <c r="K525" s="124"/>
      <c r="L525" s="127"/>
      <c r="M525" s="123"/>
      <c r="N525" s="110"/>
      <c r="O525" s="553" t="s">
        <v>43</v>
      </c>
      <c r="P525" s="2296">
        <f>F520</f>
        <v>154.66999999999999</v>
      </c>
      <c r="Q525" s="2217">
        <f>G520</f>
        <v>116</v>
      </c>
      <c r="R525" s="2295">
        <f>F531</f>
        <v>40</v>
      </c>
      <c r="S525" s="2216">
        <f>G531</f>
        <v>30</v>
      </c>
      <c r="T525" s="2388">
        <f>F546</f>
        <v>30.8</v>
      </c>
      <c r="U525" s="2217">
        <f>G546</f>
        <v>23.55</v>
      </c>
      <c r="V525" s="2274">
        <f t="shared" si="239"/>
        <v>194.67</v>
      </c>
      <c r="W525" s="2214">
        <f t="shared" si="240"/>
        <v>146</v>
      </c>
      <c r="X525" s="2273">
        <f t="shared" si="241"/>
        <v>70.8</v>
      </c>
      <c r="Y525" s="2209">
        <f t="shared" si="242"/>
        <v>53.55</v>
      </c>
      <c r="Z525" s="2372">
        <f t="shared" si="243"/>
        <v>225.47</v>
      </c>
      <c r="AA525" s="844">
        <f t="shared" si="244"/>
        <v>169.55</v>
      </c>
      <c r="AB525" s="157" t="s">
        <v>150</v>
      </c>
      <c r="AC525" s="2273"/>
      <c r="AD525" s="2246"/>
      <c r="AE525" s="2273"/>
      <c r="AF525" s="2241"/>
      <c r="AG525" s="2273"/>
      <c r="AH525" s="2242"/>
      <c r="AI525" s="2274">
        <f t="shared" si="245"/>
        <v>0</v>
      </c>
      <c r="AJ525" s="2214">
        <f t="shared" si="246"/>
        <v>0</v>
      </c>
      <c r="AK525" s="2271">
        <f t="shared" si="247"/>
        <v>0</v>
      </c>
      <c r="AL525" s="2243">
        <f t="shared" si="248"/>
        <v>0</v>
      </c>
      <c r="AM525" s="2286">
        <f t="shared" si="249"/>
        <v>0</v>
      </c>
      <c r="AN525" s="841">
        <f t="shared" si="250"/>
        <v>0</v>
      </c>
      <c r="AP525" s="11"/>
      <c r="AQ525" s="11"/>
    </row>
    <row r="526" spans="2:43" ht="15.75" thickBot="1">
      <c r="B526" s="1385"/>
      <c r="C526" s="1389"/>
      <c r="D526" s="1431"/>
      <c r="E526" s="1463" t="s">
        <v>175</v>
      </c>
      <c r="F526" s="1868">
        <v>66</v>
      </c>
      <c r="G526" s="1869">
        <v>60</v>
      </c>
      <c r="H526" s="1430"/>
      <c r="I526" s="1430"/>
      <c r="J526" s="1430"/>
      <c r="K526" s="1385"/>
      <c r="L526" s="1430"/>
      <c r="M526" s="1431"/>
      <c r="N526" s="110"/>
      <c r="O526" s="98" t="s">
        <v>72</v>
      </c>
      <c r="P526" s="2295">
        <f t="shared" ref="P526:U526" si="252">AC535</f>
        <v>86.897999999999996</v>
      </c>
      <c r="Q526" s="2219">
        <f t="shared" si="252"/>
        <v>78.575000000000003</v>
      </c>
      <c r="R526" s="2295">
        <f t="shared" si="252"/>
        <v>162.56</v>
      </c>
      <c r="S526" s="2219">
        <f t="shared" si="252"/>
        <v>131</v>
      </c>
      <c r="T526" s="2295">
        <f t="shared" si="252"/>
        <v>164.41</v>
      </c>
      <c r="U526" s="2219">
        <f t="shared" si="252"/>
        <v>131.29</v>
      </c>
      <c r="V526" s="2274">
        <f t="shared" si="239"/>
        <v>249.458</v>
      </c>
      <c r="W526" s="2214">
        <f t="shared" si="240"/>
        <v>209.57499999999999</v>
      </c>
      <c r="X526" s="2273">
        <f t="shared" si="241"/>
        <v>326.97000000000003</v>
      </c>
      <c r="Y526" s="2209">
        <f t="shared" si="242"/>
        <v>262.28999999999996</v>
      </c>
      <c r="Z526" s="2372">
        <f t="shared" si="243"/>
        <v>413.86799999999999</v>
      </c>
      <c r="AA526" s="844">
        <f t="shared" si="244"/>
        <v>340.86500000000001</v>
      </c>
      <c r="AB526" s="157" t="s">
        <v>144</v>
      </c>
      <c r="AC526" s="2273"/>
      <c r="AD526" s="2246"/>
      <c r="AE526" s="2273">
        <f>F530</f>
        <v>64.38</v>
      </c>
      <c r="AF526" s="2241">
        <f>G530</f>
        <v>51.5</v>
      </c>
      <c r="AG526" s="2273">
        <f>F547</f>
        <v>164.41</v>
      </c>
      <c r="AH526" s="2242">
        <f>G547</f>
        <v>131.29</v>
      </c>
      <c r="AI526" s="2274">
        <f t="shared" si="245"/>
        <v>64.38</v>
      </c>
      <c r="AJ526" s="2214">
        <f t="shared" si="246"/>
        <v>51.5</v>
      </c>
      <c r="AK526" s="2271">
        <f t="shared" si="247"/>
        <v>228.79</v>
      </c>
      <c r="AL526" s="2243">
        <f t="shared" si="248"/>
        <v>182.79</v>
      </c>
      <c r="AM526" s="2286">
        <f t="shared" si="249"/>
        <v>228.79</v>
      </c>
      <c r="AN526" s="841">
        <f t="shared" si="250"/>
        <v>182.79</v>
      </c>
      <c r="AP526" s="11"/>
      <c r="AQ526" s="11"/>
    </row>
    <row r="527" spans="2:43" ht="15.75" thickBot="1">
      <c r="B527" s="826"/>
      <c r="C527" s="411" t="s">
        <v>141</v>
      </c>
      <c r="D527" s="282"/>
      <c r="E527" s="1880" t="s">
        <v>138</v>
      </c>
      <c r="F527" s="134"/>
      <c r="G527" s="282"/>
      <c r="H527" s="1465" t="s">
        <v>560</v>
      </c>
      <c r="I527" s="134"/>
      <c r="J527" s="282"/>
      <c r="K527" s="2846" t="s">
        <v>501</v>
      </c>
      <c r="L527" s="146"/>
      <c r="M527" s="133"/>
      <c r="N527" s="110"/>
      <c r="O527" s="829" t="s">
        <v>74</v>
      </c>
      <c r="P527" s="2297">
        <f t="shared" ref="P527:U527" si="253">AC541</f>
        <v>6</v>
      </c>
      <c r="Q527" s="2217">
        <f t="shared" si="253"/>
        <v>5</v>
      </c>
      <c r="R527" s="2297">
        <f t="shared" si="253"/>
        <v>124.85</v>
      </c>
      <c r="S527" s="2213">
        <f t="shared" si="253"/>
        <v>110</v>
      </c>
      <c r="T527" s="2297">
        <f t="shared" si="253"/>
        <v>33.75</v>
      </c>
      <c r="U527" s="2213">
        <f t="shared" si="253"/>
        <v>30.5</v>
      </c>
      <c r="V527" s="2274">
        <f t="shared" si="239"/>
        <v>130.85</v>
      </c>
      <c r="W527" s="2214">
        <f t="shared" si="240"/>
        <v>115</v>
      </c>
      <c r="X527" s="2273">
        <f t="shared" si="241"/>
        <v>158.6</v>
      </c>
      <c r="Y527" s="2209">
        <f t="shared" si="242"/>
        <v>140.5</v>
      </c>
      <c r="Z527" s="2372">
        <f t="shared" si="243"/>
        <v>164.6</v>
      </c>
      <c r="AA527" s="844">
        <f t="shared" si="244"/>
        <v>145.5</v>
      </c>
      <c r="AB527" s="157" t="s">
        <v>147</v>
      </c>
      <c r="AC527" s="2273"/>
      <c r="AD527" s="2248"/>
      <c r="AE527" s="2273"/>
      <c r="AF527" s="2241"/>
      <c r="AG527" s="2273"/>
      <c r="AH527" s="2242"/>
      <c r="AI527" s="2274">
        <f t="shared" si="245"/>
        <v>0</v>
      </c>
      <c r="AJ527" s="2214">
        <f t="shared" si="246"/>
        <v>0</v>
      </c>
      <c r="AK527" s="2271">
        <f t="shared" si="247"/>
        <v>0</v>
      </c>
      <c r="AL527" s="2243">
        <f t="shared" si="248"/>
        <v>0</v>
      </c>
      <c r="AM527" s="2286">
        <f t="shared" si="249"/>
        <v>0</v>
      </c>
      <c r="AN527" s="841">
        <f t="shared" si="250"/>
        <v>0</v>
      </c>
      <c r="AP527" s="11"/>
      <c r="AQ527" s="11"/>
    </row>
    <row r="528" spans="2:43" ht="15.75" thickBot="1">
      <c r="B528" s="1582" t="s">
        <v>836</v>
      </c>
      <c r="C528" s="306" t="s">
        <v>837</v>
      </c>
      <c r="D528" s="206">
        <v>60</v>
      </c>
      <c r="E528" s="1756" t="s">
        <v>137</v>
      </c>
      <c r="F528" s="1430"/>
      <c r="G528" s="1431"/>
      <c r="H528" s="490" t="s">
        <v>110</v>
      </c>
      <c r="I528" s="283" t="s">
        <v>111</v>
      </c>
      <c r="J528" s="284" t="s">
        <v>112</v>
      </c>
      <c r="K528" s="1733" t="s">
        <v>110</v>
      </c>
      <c r="L528" s="1674" t="s">
        <v>111</v>
      </c>
      <c r="M528" s="1734" t="s">
        <v>112</v>
      </c>
      <c r="N528" s="110"/>
      <c r="O528" s="830" t="s">
        <v>114</v>
      </c>
      <c r="P528" s="2295"/>
      <c r="Q528" s="2220"/>
      <c r="R528" s="2295"/>
      <c r="S528" s="2220"/>
      <c r="T528" s="2295"/>
      <c r="U528" s="2220"/>
      <c r="V528" s="2274">
        <f t="shared" si="239"/>
        <v>0</v>
      </c>
      <c r="W528" s="2214">
        <f t="shared" si="240"/>
        <v>0</v>
      </c>
      <c r="X528" s="2273">
        <f t="shared" si="241"/>
        <v>0</v>
      </c>
      <c r="Y528" s="2209">
        <f t="shared" si="242"/>
        <v>0</v>
      </c>
      <c r="Z528" s="2372">
        <f t="shared" si="243"/>
        <v>0</v>
      </c>
      <c r="AA528" s="844">
        <f t="shared" si="244"/>
        <v>0</v>
      </c>
      <c r="AB528" s="157" t="s">
        <v>93</v>
      </c>
      <c r="AC528" s="2273">
        <f>F521</f>
        <v>13.938000000000001</v>
      </c>
      <c r="AD528" s="2261">
        <f>G521</f>
        <v>11.615</v>
      </c>
      <c r="AE528" s="2273">
        <f>F533</f>
        <v>12</v>
      </c>
      <c r="AF528" s="2241">
        <f>G533</f>
        <v>10</v>
      </c>
      <c r="AG528" s="2273"/>
      <c r="AH528" s="2242"/>
      <c r="AI528" s="2274">
        <f t="shared" si="245"/>
        <v>25.938000000000002</v>
      </c>
      <c r="AJ528" s="2214">
        <f t="shared" si="246"/>
        <v>21.615000000000002</v>
      </c>
      <c r="AK528" s="2271">
        <f t="shared" si="247"/>
        <v>12</v>
      </c>
      <c r="AL528" s="2243">
        <f t="shared" si="248"/>
        <v>10</v>
      </c>
      <c r="AM528" s="2286">
        <f t="shared" si="249"/>
        <v>25.938000000000002</v>
      </c>
      <c r="AN528" s="841">
        <f t="shared" si="250"/>
        <v>21.615000000000002</v>
      </c>
      <c r="AO528" s="125"/>
      <c r="AP528" s="11"/>
      <c r="AQ528" s="11"/>
    </row>
    <row r="529" spans="2:56" ht="15.75" thickBot="1">
      <c r="B529" s="2728" t="s">
        <v>456</v>
      </c>
      <c r="C529" s="1027" t="s">
        <v>138</v>
      </c>
      <c r="D529" s="1405">
        <v>250</v>
      </c>
      <c r="E529" s="428" t="s">
        <v>110</v>
      </c>
      <c r="F529" s="192" t="s">
        <v>111</v>
      </c>
      <c r="G529" s="193" t="s">
        <v>112</v>
      </c>
      <c r="H529" s="155" t="s">
        <v>139</v>
      </c>
      <c r="I529" s="1648">
        <v>121</v>
      </c>
      <c r="J529" s="1650">
        <v>83.22</v>
      </c>
      <c r="K529" s="159" t="s">
        <v>502</v>
      </c>
      <c r="L529" s="162">
        <v>43.5</v>
      </c>
      <c r="M529" s="163">
        <v>43.5</v>
      </c>
      <c r="N529" s="110"/>
      <c r="O529" s="94" t="s">
        <v>151</v>
      </c>
      <c r="P529" s="2295">
        <f>AC546</f>
        <v>0</v>
      </c>
      <c r="Q529" s="2213"/>
      <c r="R529" s="2295">
        <f>AE546</f>
        <v>0</v>
      </c>
      <c r="S529" s="2213"/>
      <c r="T529" s="2295">
        <f>AG546</f>
        <v>0</v>
      </c>
      <c r="U529" s="2213"/>
      <c r="V529" s="2274">
        <f t="shared" si="239"/>
        <v>0</v>
      </c>
      <c r="W529" s="2214">
        <f t="shared" si="240"/>
        <v>0</v>
      </c>
      <c r="X529" s="2273">
        <f t="shared" si="241"/>
        <v>0</v>
      </c>
      <c r="Y529" s="2209">
        <f t="shared" si="242"/>
        <v>0</v>
      </c>
      <c r="Z529" s="2372">
        <f t="shared" si="243"/>
        <v>0</v>
      </c>
      <c r="AA529" s="844">
        <f t="shared" si="244"/>
        <v>0</v>
      </c>
      <c r="AB529" s="157" t="s">
        <v>70</v>
      </c>
      <c r="AC529" s="2273"/>
      <c r="AD529" s="2246"/>
      <c r="AE529" s="2273">
        <f>F532</f>
        <v>12.5</v>
      </c>
      <c r="AF529" s="2241">
        <f>G532</f>
        <v>10</v>
      </c>
      <c r="AG529" s="2273"/>
      <c r="AH529" s="2242"/>
      <c r="AI529" s="2274">
        <f t="shared" si="245"/>
        <v>12.5</v>
      </c>
      <c r="AJ529" s="2214">
        <f t="shared" si="246"/>
        <v>10</v>
      </c>
      <c r="AK529" s="2271">
        <f t="shared" si="247"/>
        <v>12.5</v>
      </c>
      <c r="AL529" s="2243">
        <f t="shared" si="248"/>
        <v>10</v>
      </c>
      <c r="AM529" s="2286">
        <f t="shared" si="249"/>
        <v>12.5</v>
      </c>
      <c r="AN529" s="841">
        <f t="shared" si="250"/>
        <v>10</v>
      </c>
      <c r="AP529" s="11"/>
      <c r="AQ529" s="11"/>
    </row>
    <row r="530" spans="2:56">
      <c r="B530" s="1386" t="s">
        <v>838</v>
      </c>
      <c r="C530" s="2659" t="s">
        <v>137</v>
      </c>
      <c r="D530" s="1741"/>
      <c r="E530" s="155" t="s">
        <v>109</v>
      </c>
      <c r="F530" s="154">
        <v>64.38</v>
      </c>
      <c r="G530" s="1650">
        <v>51.5</v>
      </c>
      <c r="H530" s="1642" t="s">
        <v>83</v>
      </c>
      <c r="I530" s="1881">
        <v>20.5</v>
      </c>
      <c r="J530" s="1882">
        <v>20.5</v>
      </c>
      <c r="K530" s="231" t="s">
        <v>87</v>
      </c>
      <c r="L530" s="289">
        <v>6</v>
      </c>
      <c r="M530" s="291">
        <v>6</v>
      </c>
      <c r="N530" s="110"/>
      <c r="O530" s="235" t="s">
        <v>713</v>
      </c>
      <c r="P530" s="2295">
        <f>AC552</f>
        <v>112.27</v>
      </c>
      <c r="Q530" s="2213">
        <f>AD552</f>
        <v>86.1</v>
      </c>
      <c r="R530" s="2295">
        <f>AE552</f>
        <v>2.9449999999999998</v>
      </c>
      <c r="S530" s="2213">
        <f>AF552</f>
        <v>2.5</v>
      </c>
      <c r="T530" s="2295">
        <f>AG552</f>
        <v>0</v>
      </c>
      <c r="U530" s="2213"/>
      <c r="V530" s="2274">
        <f t="shared" si="239"/>
        <v>115.21499999999999</v>
      </c>
      <c r="W530" s="2214">
        <f t="shared" si="240"/>
        <v>88.6</v>
      </c>
      <c r="X530" s="2273">
        <f t="shared" si="241"/>
        <v>2.9449999999999998</v>
      </c>
      <c r="Y530" s="2209">
        <f t="shared" si="242"/>
        <v>2.5</v>
      </c>
      <c r="Z530" s="2372">
        <f t="shared" si="243"/>
        <v>115.21499999999999</v>
      </c>
      <c r="AA530" s="844">
        <f t="shared" si="244"/>
        <v>88.6</v>
      </c>
      <c r="AB530" s="157" t="s">
        <v>78</v>
      </c>
      <c r="AC530" s="2273"/>
      <c r="AD530" s="2249"/>
      <c r="AE530" s="2273">
        <f>L541</f>
        <v>71.180000000000007</v>
      </c>
      <c r="AF530" s="2241">
        <f>M541</f>
        <v>57</v>
      </c>
      <c r="AG530" s="2273"/>
      <c r="AH530" s="2242"/>
      <c r="AI530" s="2274">
        <f t="shared" si="245"/>
        <v>71.180000000000007</v>
      </c>
      <c r="AJ530" s="2214">
        <f t="shared" si="246"/>
        <v>57</v>
      </c>
      <c r="AK530" s="2271">
        <f t="shared" si="247"/>
        <v>71.180000000000007</v>
      </c>
      <c r="AL530" s="2243">
        <f t="shared" si="248"/>
        <v>57</v>
      </c>
      <c r="AM530" s="2286">
        <f t="shared" si="249"/>
        <v>71.180000000000007</v>
      </c>
      <c r="AN530" s="841">
        <f t="shared" si="250"/>
        <v>57</v>
      </c>
      <c r="AP530" s="11"/>
      <c r="AQ530" s="11"/>
    </row>
    <row r="531" spans="2:56">
      <c r="B531" s="195" t="s">
        <v>783</v>
      </c>
      <c r="C531" s="326" t="s">
        <v>559</v>
      </c>
      <c r="D531" s="1553" t="s">
        <v>352</v>
      </c>
      <c r="E531" s="230" t="s">
        <v>43</v>
      </c>
      <c r="F531" s="287">
        <v>40</v>
      </c>
      <c r="G531" s="820">
        <v>30</v>
      </c>
      <c r="H531" s="1642" t="s">
        <v>85</v>
      </c>
      <c r="I531" s="317">
        <v>11.1</v>
      </c>
      <c r="J531" s="820">
        <v>11.1</v>
      </c>
      <c r="K531" s="231" t="s">
        <v>86</v>
      </c>
      <c r="L531" s="289">
        <v>139.19999999999999</v>
      </c>
      <c r="M531" s="291"/>
      <c r="N531" s="110"/>
      <c r="O531" s="829" t="s">
        <v>379</v>
      </c>
      <c r="P531" s="2295">
        <f>AC549</f>
        <v>0</v>
      </c>
      <c r="Q531" s="2217"/>
      <c r="R531" s="2295">
        <f>AE549</f>
        <v>0</v>
      </c>
      <c r="S531" s="2217"/>
      <c r="T531" s="2295">
        <f>AG549</f>
        <v>0</v>
      </c>
      <c r="U531" s="2217"/>
      <c r="V531" s="2274">
        <f t="shared" si="239"/>
        <v>0</v>
      </c>
      <c r="W531" s="2214">
        <f t="shared" si="240"/>
        <v>0</v>
      </c>
      <c r="X531" s="2273">
        <f t="shared" si="241"/>
        <v>0</v>
      </c>
      <c r="Y531" s="2209">
        <f t="shared" si="242"/>
        <v>0</v>
      </c>
      <c r="Z531" s="2372">
        <f t="shared" si="243"/>
        <v>0</v>
      </c>
      <c r="AA531" s="844">
        <f t="shared" si="244"/>
        <v>0</v>
      </c>
      <c r="AB531" s="157" t="s">
        <v>149</v>
      </c>
      <c r="AC531" s="2273"/>
      <c r="AD531" s="2250"/>
      <c r="AE531" s="2273"/>
      <c r="AF531" s="2241"/>
      <c r="AG531" s="2273"/>
      <c r="AH531" s="2242"/>
      <c r="AI531" s="2274">
        <f t="shared" si="245"/>
        <v>0</v>
      </c>
      <c r="AJ531" s="2214">
        <f t="shared" si="246"/>
        <v>0</v>
      </c>
      <c r="AK531" s="2271">
        <f t="shared" si="247"/>
        <v>0</v>
      </c>
      <c r="AL531" s="2243">
        <f t="shared" si="248"/>
        <v>0</v>
      </c>
      <c r="AM531" s="2286">
        <f t="shared" si="249"/>
        <v>0</v>
      </c>
      <c r="AN531" s="841">
        <f t="shared" si="250"/>
        <v>0</v>
      </c>
      <c r="AP531" s="11"/>
      <c r="AQ531" s="11"/>
    </row>
    <row r="532" spans="2:56" ht="15.75" thickBot="1">
      <c r="B532" s="195" t="s">
        <v>782</v>
      </c>
      <c r="C532" s="1038" t="s">
        <v>501</v>
      </c>
      <c r="D532" s="1883">
        <v>180</v>
      </c>
      <c r="E532" s="230" t="s">
        <v>70</v>
      </c>
      <c r="F532" s="287">
        <v>12.5</v>
      </c>
      <c r="G532" s="820">
        <v>10</v>
      </c>
      <c r="H532" s="235" t="s">
        <v>52</v>
      </c>
      <c r="I532" s="1152">
        <v>0.38</v>
      </c>
      <c r="J532" s="1153">
        <v>0.38</v>
      </c>
      <c r="K532" s="303" t="s">
        <v>89</v>
      </c>
      <c r="L532" s="1589">
        <v>0.41</v>
      </c>
      <c r="M532" s="1884">
        <v>0.41</v>
      </c>
      <c r="N532" s="110"/>
      <c r="O532" s="829" t="s">
        <v>139</v>
      </c>
      <c r="P532" s="2295"/>
      <c r="Q532" s="2217"/>
      <c r="R532" s="2295">
        <f>I529</f>
        <v>121</v>
      </c>
      <c r="S532" s="2213">
        <f>J529</f>
        <v>83.22</v>
      </c>
      <c r="T532" s="2295"/>
      <c r="U532" s="2213"/>
      <c r="V532" s="2274">
        <f t="shared" si="239"/>
        <v>121</v>
      </c>
      <c r="W532" s="2214">
        <f t="shared" si="240"/>
        <v>83.22</v>
      </c>
      <c r="X532" s="2273">
        <f t="shared" si="241"/>
        <v>121</v>
      </c>
      <c r="Y532" s="2209">
        <f t="shared" si="242"/>
        <v>83.22</v>
      </c>
      <c r="Z532" s="2372">
        <f t="shared" si="243"/>
        <v>121</v>
      </c>
      <c r="AA532" s="844">
        <f t="shared" si="244"/>
        <v>83.22</v>
      </c>
      <c r="AB532" s="157" t="s">
        <v>459</v>
      </c>
      <c r="AC532" s="2273">
        <f>F526</f>
        <v>66</v>
      </c>
      <c r="AD532" s="2250">
        <f>G526</f>
        <v>60</v>
      </c>
      <c r="AE532" s="2273"/>
      <c r="AF532" s="2241"/>
      <c r="AG532" s="2273"/>
      <c r="AH532" s="2242"/>
      <c r="AI532" s="2274">
        <f t="shared" si="245"/>
        <v>66</v>
      </c>
      <c r="AJ532" s="2214">
        <f t="shared" si="246"/>
        <v>60</v>
      </c>
      <c r="AK532" s="2271">
        <f t="shared" si="247"/>
        <v>0</v>
      </c>
      <c r="AL532" s="2243">
        <f t="shared" si="248"/>
        <v>0</v>
      </c>
      <c r="AM532" s="2286">
        <f t="shared" si="249"/>
        <v>66</v>
      </c>
      <c r="AN532" s="841">
        <f t="shared" si="250"/>
        <v>60</v>
      </c>
      <c r="AP532" s="127"/>
      <c r="AQ532" s="11"/>
    </row>
    <row r="533" spans="2:56" ht="15.75" thickBot="1">
      <c r="B533" s="2729" t="s">
        <v>456</v>
      </c>
      <c r="C533" s="326" t="s">
        <v>314</v>
      </c>
      <c r="D533" s="476">
        <v>200</v>
      </c>
      <c r="E533" s="230" t="s">
        <v>210</v>
      </c>
      <c r="F533" s="287">
        <v>12</v>
      </c>
      <c r="G533" s="820">
        <v>10</v>
      </c>
      <c r="H533" s="235" t="s">
        <v>401</v>
      </c>
      <c r="I533" s="317">
        <v>9</v>
      </c>
      <c r="J533" s="820">
        <v>9</v>
      </c>
      <c r="K533" s="1035" t="s">
        <v>312</v>
      </c>
      <c r="L533" s="1036"/>
      <c r="M533" s="1037"/>
      <c r="N533" s="110"/>
      <c r="O533" s="829" t="s">
        <v>65</v>
      </c>
      <c r="P533" s="2295"/>
      <c r="Q533" s="2213"/>
      <c r="R533" s="2295"/>
      <c r="S533" s="2213"/>
      <c r="T533" s="2295"/>
      <c r="U533" s="2213"/>
      <c r="V533" s="2274">
        <f t="shared" si="239"/>
        <v>0</v>
      </c>
      <c r="W533" s="2214">
        <f t="shared" si="240"/>
        <v>0</v>
      </c>
      <c r="X533" s="2273">
        <f t="shared" si="241"/>
        <v>0</v>
      </c>
      <c r="Y533" s="2209">
        <f t="shared" si="242"/>
        <v>0</v>
      </c>
      <c r="Z533" s="2372">
        <f t="shared" si="243"/>
        <v>0</v>
      </c>
      <c r="AA533" s="844">
        <f t="shared" si="244"/>
        <v>0</v>
      </c>
      <c r="AB533" s="157" t="s">
        <v>145</v>
      </c>
      <c r="AC533" s="2273"/>
      <c r="AD533" s="2249"/>
      <c r="AE533" s="2273"/>
      <c r="AF533" s="2241"/>
      <c r="AG533" s="2273"/>
      <c r="AH533" s="2242"/>
      <c r="AI533" s="2274">
        <f t="shared" si="245"/>
        <v>0</v>
      </c>
      <c r="AJ533" s="2214">
        <f t="shared" si="246"/>
        <v>0</v>
      </c>
      <c r="AK533" s="2271">
        <f t="shared" si="247"/>
        <v>0</v>
      </c>
      <c r="AL533" s="2243">
        <f t="shared" si="248"/>
        <v>0</v>
      </c>
      <c r="AM533" s="2286">
        <f t="shared" si="249"/>
        <v>0</v>
      </c>
      <c r="AN533" s="841">
        <f t="shared" si="250"/>
        <v>0</v>
      </c>
      <c r="AP533" s="243"/>
      <c r="AQ533" s="11"/>
    </row>
    <row r="534" spans="2:56" ht="15.75" thickBot="1">
      <c r="B534" s="1386" t="s">
        <v>805</v>
      </c>
      <c r="C534" s="207" t="s">
        <v>313</v>
      </c>
      <c r="D534" s="1741"/>
      <c r="E534" s="230" t="s">
        <v>104</v>
      </c>
      <c r="F534" s="304">
        <v>2.5</v>
      </c>
      <c r="G534" s="1653">
        <v>2.5</v>
      </c>
      <c r="H534" s="1657" t="s">
        <v>95</v>
      </c>
      <c r="I534" s="289">
        <v>4.4000000000000004</v>
      </c>
      <c r="J534" s="291">
        <v>4.4000000000000004</v>
      </c>
      <c r="K534" s="1597" t="s">
        <v>110</v>
      </c>
      <c r="L534" s="1451" t="s">
        <v>111</v>
      </c>
      <c r="M534" s="1598" t="s">
        <v>112</v>
      </c>
      <c r="N534" s="110"/>
      <c r="O534" s="831" t="s">
        <v>58</v>
      </c>
      <c r="P534" s="2295"/>
      <c r="Q534" s="2222"/>
      <c r="R534" s="2295">
        <f>I531+L536</f>
        <v>226.1</v>
      </c>
      <c r="S534" s="2216">
        <f>J531+M536</f>
        <v>226.1</v>
      </c>
      <c r="T534" s="2295">
        <f>F553+I546</f>
        <v>42.01</v>
      </c>
      <c r="U534" s="2217">
        <f>J546+G553</f>
        <v>42.01</v>
      </c>
      <c r="V534" s="2274">
        <f t="shared" si="239"/>
        <v>226.1</v>
      </c>
      <c r="W534" s="2214">
        <f t="shared" si="240"/>
        <v>226.1</v>
      </c>
      <c r="X534" s="2273">
        <f t="shared" si="241"/>
        <v>268.11</v>
      </c>
      <c r="Y534" s="2209">
        <f t="shared" si="242"/>
        <v>268.11</v>
      </c>
      <c r="Z534" s="2372">
        <f t="shared" si="243"/>
        <v>268.11</v>
      </c>
      <c r="AA534" s="844">
        <f t="shared" si="244"/>
        <v>268.11</v>
      </c>
      <c r="AB534" s="160" t="s">
        <v>190</v>
      </c>
      <c r="AC534" s="2273"/>
      <c r="AD534" s="2245"/>
      <c r="AE534" s="2273"/>
      <c r="AF534" s="2241"/>
      <c r="AG534" s="2273"/>
      <c r="AH534" s="2242"/>
      <c r="AI534" s="2274">
        <f t="shared" si="245"/>
        <v>0</v>
      </c>
      <c r="AJ534" s="2214">
        <f t="shared" si="246"/>
        <v>0</v>
      </c>
      <c r="AK534" s="2271">
        <f t="shared" si="247"/>
        <v>0</v>
      </c>
      <c r="AL534" s="2243">
        <f t="shared" si="248"/>
        <v>0</v>
      </c>
      <c r="AM534" s="2286">
        <f t="shared" si="249"/>
        <v>0</v>
      </c>
      <c r="AN534" s="841">
        <f t="shared" si="250"/>
        <v>0</v>
      </c>
      <c r="AP534" s="156"/>
      <c r="AQ534" s="11"/>
    </row>
    <row r="535" spans="2:56">
      <c r="B535" s="234" t="s">
        <v>9</v>
      </c>
      <c r="C535" s="306" t="s">
        <v>10</v>
      </c>
      <c r="D535" s="316">
        <v>50</v>
      </c>
      <c r="E535" s="303" t="s">
        <v>87</v>
      </c>
      <c r="F535" s="289">
        <v>5</v>
      </c>
      <c r="G535" s="820">
        <v>5</v>
      </c>
      <c r="H535" s="235" t="s">
        <v>102</v>
      </c>
      <c r="I535" s="1011"/>
      <c r="J535" s="820"/>
      <c r="K535" s="159" t="s">
        <v>118</v>
      </c>
      <c r="L535" s="154">
        <v>3.5</v>
      </c>
      <c r="M535" s="1588">
        <v>3.5</v>
      </c>
      <c r="N535" s="110"/>
      <c r="O535" s="153" t="s">
        <v>159</v>
      </c>
      <c r="P535" s="2295"/>
      <c r="Q535" s="2213"/>
      <c r="R535" s="2295"/>
      <c r="S535" s="2213"/>
      <c r="T535" s="2295"/>
      <c r="U535" s="2213"/>
      <c r="V535" s="2274">
        <f t="shared" si="239"/>
        <v>0</v>
      </c>
      <c r="W535" s="2214">
        <f t="shared" si="240"/>
        <v>0</v>
      </c>
      <c r="X535" s="2273">
        <f t="shared" si="241"/>
        <v>0</v>
      </c>
      <c r="Y535" s="2209">
        <f t="shared" si="242"/>
        <v>0</v>
      </c>
      <c r="Z535" s="2373">
        <f t="shared" si="243"/>
        <v>0</v>
      </c>
      <c r="AA535" s="842">
        <f t="shared" si="244"/>
        <v>0</v>
      </c>
      <c r="AB535" s="222" t="s">
        <v>88</v>
      </c>
      <c r="AC535" s="2273">
        <f t="shared" ref="AC535:AL535" si="254">SUM(AC520:AC534)</f>
        <v>86.897999999999996</v>
      </c>
      <c r="AD535" s="2262">
        <f t="shared" si="254"/>
        <v>78.575000000000003</v>
      </c>
      <c r="AE535" s="2273">
        <f t="shared" si="254"/>
        <v>162.56</v>
      </c>
      <c r="AF535" s="2241">
        <f t="shared" si="254"/>
        <v>131</v>
      </c>
      <c r="AG535" s="2273">
        <f t="shared" si="254"/>
        <v>164.41</v>
      </c>
      <c r="AH535" s="2242">
        <f t="shared" si="254"/>
        <v>131.29</v>
      </c>
      <c r="AI535" s="2274">
        <f t="shared" si="254"/>
        <v>249.45800000000003</v>
      </c>
      <c r="AJ535" s="2214">
        <f t="shared" si="254"/>
        <v>209.57499999999999</v>
      </c>
      <c r="AK535" s="2271">
        <f t="shared" si="254"/>
        <v>326.97000000000003</v>
      </c>
      <c r="AL535" s="2243">
        <f t="shared" si="254"/>
        <v>262.28999999999996</v>
      </c>
      <c r="AM535" s="2286">
        <f t="shared" si="249"/>
        <v>413.86799999999999</v>
      </c>
      <c r="AN535" s="841">
        <f t="shared" si="250"/>
        <v>340.86500000000001</v>
      </c>
      <c r="AP535" s="127"/>
    </row>
    <row r="536" spans="2:56">
      <c r="B536" s="234" t="s">
        <v>9</v>
      </c>
      <c r="C536" s="306" t="s">
        <v>643</v>
      </c>
      <c r="D536" s="316">
        <v>40</v>
      </c>
      <c r="E536" s="230" t="s">
        <v>52</v>
      </c>
      <c r="F536" s="1152">
        <v>1.3</v>
      </c>
      <c r="G536" s="1153">
        <v>1.3</v>
      </c>
      <c r="H536" s="235" t="s">
        <v>99</v>
      </c>
      <c r="I536" s="1584">
        <v>5</v>
      </c>
      <c r="J536" s="2726">
        <v>5</v>
      </c>
      <c r="K536" s="231" t="s">
        <v>58</v>
      </c>
      <c r="L536" s="287">
        <v>215</v>
      </c>
      <c r="M536" s="290">
        <v>215</v>
      </c>
      <c r="N536" s="110"/>
      <c r="O536" s="153" t="s">
        <v>63</v>
      </c>
      <c r="P536" s="2295"/>
      <c r="Q536" s="2223"/>
      <c r="R536" s="2295"/>
      <c r="S536" s="2223"/>
      <c r="T536" s="2295"/>
      <c r="U536" s="2223"/>
      <c r="V536" s="2274">
        <f t="shared" si="239"/>
        <v>0</v>
      </c>
      <c r="W536" s="2214">
        <f t="shared" si="240"/>
        <v>0</v>
      </c>
      <c r="X536" s="2273">
        <f t="shared" si="241"/>
        <v>0</v>
      </c>
      <c r="Y536" s="2209">
        <f t="shared" si="242"/>
        <v>0</v>
      </c>
      <c r="Z536" s="2373">
        <f t="shared" si="243"/>
        <v>0</v>
      </c>
      <c r="AA536" s="842">
        <f t="shared" si="244"/>
        <v>0</v>
      </c>
      <c r="AB536" s="489" t="s">
        <v>155</v>
      </c>
      <c r="AC536" s="2273"/>
      <c r="AD536" s="2252"/>
      <c r="AE536" s="2273"/>
      <c r="AF536" s="2241">
        <f>G530+G532+G533+G534</f>
        <v>74</v>
      </c>
      <c r="AG536" s="2273"/>
      <c r="AH536" s="2241"/>
      <c r="AI536" s="2273"/>
      <c r="AJ536" s="2209"/>
      <c r="AK536" s="2271"/>
      <c r="AL536" s="2243"/>
      <c r="AM536" s="2287"/>
      <c r="AN536" s="832"/>
    </row>
    <row r="537" spans="2:56">
      <c r="B537" s="2699" t="s">
        <v>728</v>
      </c>
      <c r="C537" s="306" t="s">
        <v>739</v>
      </c>
      <c r="D537" s="989">
        <v>110</v>
      </c>
      <c r="E537" s="230" t="s">
        <v>199</v>
      </c>
      <c r="F537" s="287">
        <v>0.01</v>
      </c>
      <c r="G537" s="820">
        <v>0.01</v>
      </c>
      <c r="H537" s="1579" t="s">
        <v>84</v>
      </c>
      <c r="I537" s="1584">
        <v>1.5</v>
      </c>
      <c r="J537" s="2726">
        <v>1.5</v>
      </c>
      <c r="K537" s="201" t="s">
        <v>48</v>
      </c>
      <c r="L537" s="304">
        <v>19</v>
      </c>
      <c r="M537" s="311">
        <v>19</v>
      </c>
      <c r="N537" s="110"/>
      <c r="O537" s="153" t="s">
        <v>45</v>
      </c>
      <c r="P537" s="2295"/>
      <c r="Q537" s="2223"/>
      <c r="R537" s="2295"/>
      <c r="S537" s="2223"/>
      <c r="T537" s="2295"/>
      <c r="U537" s="2223"/>
      <c r="V537" s="2274">
        <f t="shared" si="239"/>
        <v>0</v>
      </c>
      <c r="W537" s="2214">
        <f t="shared" si="240"/>
        <v>0</v>
      </c>
      <c r="X537" s="2273">
        <f t="shared" si="241"/>
        <v>0</v>
      </c>
      <c r="Y537" s="2209">
        <f t="shared" si="242"/>
        <v>0</v>
      </c>
      <c r="Z537" s="2373">
        <f t="shared" si="243"/>
        <v>0</v>
      </c>
      <c r="AA537" s="842">
        <f t="shared" si="244"/>
        <v>0</v>
      </c>
      <c r="AB537" s="829" t="s">
        <v>305</v>
      </c>
      <c r="AC537" s="2273"/>
      <c r="AD537" s="2208"/>
      <c r="AE537" s="2378">
        <f>I543</f>
        <v>124.85</v>
      </c>
      <c r="AF537" s="2209">
        <f>D537</f>
        <v>110</v>
      </c>
      <c r="AG537" s="2273">
        <f>L550</f>
        <v>33.75</v>
      </c>
      <c r="AH537" s="2209">
        <f>M550</f>
        <v>30.5</v>
      </c>
      <c r="AI537" s="2274">
        <f t="shared" ref="AI537:AI561" si="255">AC537+AE537</f>
        <v>124.85</v>
      </c>
      <c r="AJ537" s="2214">
        <f t="shared" ref="AJ537:AJ561" si="256">AD537+AF537</f>
        <v>110</v>
      </c>
      <c r="AK537" s="2273">
        <f t="shared" ref="AK537:AK561" si="257">AE537+AG537</f>
        <v>158.6</v>
      </c>
      <c r="AL537" s="2209">
        <f t="shared" ref="AL537:AL561" si="258">AF537+AH537</f>
        <v>140.5</v>
      </c>
      <c r="AM537" s="2272"/>
    </row>
    <row r="538" spans="2:56" ht="15.75" thickBot="1">
      <c r="B538" s="124"/>
      <c r="C538" s="1392"/>
      <c r="D538" s="127"/>
      <c r="E538" s="1767" t="s">
        <v>718</v>
      </c>
      <c r="F538" s="287">
        <v>200</v>
      </c>
      <c r="G538" s="820">
        <v>200</v>
      </c>
      <c r="H538" s="1579" t="s">
        <v>86</v>
      </c>
      <c r="I538" s="287">
        <v>15</v>
      </c>
      <c r="J538" s="2727">
        <v>15</v>
      </c>
      <c r="K538" s="303" t="s">
        <v>86</v>
      </c>
      <c r="L538" s="304">
        <v>5</v>
      </c>
      <c r="M538" s="311">
        <v>5</v>
      </c>
      <c r="N538" s="110"/>
      <c r="O538" s="153" t="s">
        <v>68</v>
      </c>
      <c r="P538" s="2295"/>
      <c r="Q538" s="2235"/>
      <c r="R538" s="2295">
        <f>I536</f>
        <v>5</v>
      </c>
      <c r="S538" s="2223">
        <f>J536</f>
        <v>5</v>
      </c>
      <c r="T538" s="2295">
        <f>F552</f>
        <v>0.55000000000000004</v>
      </c>
      <c r="U538" s="2223">
        <f>G552</f>
        <v>0.55000000000000004</v>
      </c>
      <c r="V538" s="2274">
        <f t="shared" si="239"/>
        <v>5</v>
      </c>
      <c r="W538" s="2214">
        <f t="shared" si="240"/>
        <v>5</v>
      </c>
      <c r="X538" s="2273">
        <f t="shared" si="241"/>
        <v>5.55</v>
      </c>
      <c r="Y538" s="2209">
        <f t="shared" si="242"/>
        <v>5.55</v>
      </c>
      <c r="Z538" s="2373">
        <f t="shared" si="243"/>
        <v>5.55</v>
      </c>
      <c r="AA538" s="842">
        <f t="shared" si="244"/>
        <v>5.55</v>
      </c>
      <c r="AB538" s="279" t="s">
        <v>553</v>
      </c>
      <c r="AC538" s="2275">
        <f>L523</f>
        <v>6</v>
      </c>
      <c r="AD538" s="2226">
        <f>M523</f>
        <v>5</v>
      </c>
      <c r="AE538" s="2312"/>
      <c r="AF538" s="2226"/>
      <c r="AG538" s="2312"/>
      <c r="AH538" s="2226"/>
      <c r="AI538" s="2274">
        <f t="shared" si="255"/>
        <v>6</v>
      </c>
      <c r="AJ538" s="2214">
        <f t="shared" si="256"/>
        <v>5</v>
      </c>
      <c r="AK538" s="2273">
        <f t="shared" si="257"/>
        <v>0</v>
      </c>
      <c r="AL538" s="2209">
        <f t="shared" si="258"/>
        <v>0</v>
      </c>
      <c r="AM538" s="2272"/>
    </row>
    <row r="539" spans="2:56" ht="15.75" thickBot="1">
      <c r="B539" s="124"/>
      <c r="C539" s="1392"/>
      <c r="D539" s="127"/>
      <c r="E539" s="1659" t="s">
        <v>632</v>
      </c>
      <c r="F539" s="304"/>
      <c r="G539" s="1885">
        <v>1.3</v>
      </c>
      <c r="H539" s="2656" t="s">
        <v>90</v>
      </c>
      <c r="I539" s="1886">
        <v>4.0000000000000001E-3</v>
      </c>
      <c r="J539" s="291">
        <v>4.0000000000000001E-3</v>
      </c>
      <c r="K539" s="1751" t="s">
        <v>837</v>
      </c>
      <c r="L539" s="146"/>
      <c r="M539" s="133"/>
      <c r="N539" s="110"/>
      <c r="O539" s="153" t="s">
        <v>87</v>
      </c>
      <c r="P539" s="2295">
        <f>I519</f>
        <v>0.2</v>
      </c>
      <c r="Q539" s="2217">
        <f>J519</f>
        <v>0.2</v>
      </c>
      <c r="R539" s="2295">
        <f>F535+L530</f>
        <v>11</v>
      </c>
      <c r="S539" s="2217">
        <f>G535+M530</f>
        <v>11</v>
      </c>
      <c r="T539" s="2295">
        <f>F548+I547</f>
        <v>8</v>
      </c>
      <c r="U539" s="2217">
        <f>G548+J547</f>
        <v>8</v>
      </c>
      <c r="V539" s="2274">
        <f t="shared" si="239"/>
        <v>11.2</v>
      </c>
      <c r="W539" s="2214">
        <f t="shared" si="240"/>
        <v>11.2</v>
      </c>
      <c r="X539" s="2273">
        <f t="shared" si="241"/>
        <v>19</v>
      </c>
      <c r="Y539" s="2209">
        <f t="shared" si="242"/>
        <v>19</v>
      </c>
      <c r="Z539" s="2373">
        <f t="shared" si="243"/>
        <v>19.2</v>
      </c>
      <c r="AA539" s="842">
        <f t="shared" si="244"/>
        <v>19.2</v>
      </c>
      <c r="AB539" s="279" t="s">
        <v>695</v>
      </c>
      <c r="AC539" s="2273"/>
      <c r="AD539" s="2208"/>
      <c r="AE539" s="2312"/>
      <c r="AF539" s="2208"/>
      <c r="AG539" s="2312"/>
      <c r="AH539" s="2208"/>
      <c r="AI539" s="2274">
        <f t="shared" si="255"/>
        <v>0</v>
      </c>
      <c r="AJ539" s="2214">
        <f t="shared" si="256"/>
        <v>0</v>
      </c>
      <c r="AK539" s="2273">
        <f t="shared" si="257"/>
        <v>0</v>
      </c>
      <c r="AL539" s="2209">
        <f t="shared" si="258"/>
        <v>0</v>
      </c>
      <c r="AM539" s="2290"/>
      <c r="AN539" s="11"/>
    </row>
    <row r="540" spans="2:56" ht="15.75" thickBot="1">
      <c r="B540" s="124"/>
      <c r="C540" s="1392"/>
      <c r="D540" s="127"/>
      <c r="E540" s="230" t="s">
        <v>91</v>
      </c>
      <c r="F540" s="287">
        <v>2.9449999999999998</v>
      </c>
      <c r="G540" s="291">
        <v>2.5</v>
      </c>
      <c r="H540" s="1030" t="s">
        <v>89</v>
      </c>
      <c r="I540" s="287">
        <v>0.2</v>
      </c>
      <c r="J540" s="1024">
        <v>0.2</v>
      </c>
      <c r="K540" s="428" t="s">
        <v>110</v>
      </c>
      <c r="L540" s="192" t="s">
        <v>111</v>
      </c>
      <c r="M540" s="193" t="s">
        <v>112</v>
      </c>
      <c r="N540" s="110"/>
      <c r="O540" s="153" t="s">
        <v>95</v>
      </c>
      <c r="P540" s="2295">
        <f>I520</f>
        <v>8.8000000000000007</v>
      </c>
      <c r="Q540" s="2213">
        <f>J520</f>
        <v>8.8000000000000007</v>
      </c>
      <c r="R540" s="2295">
        <f>I534+L542</f>
        <v>7.4</v>
      </c>
      <c r="S540" s="2213">
        <f>J534+M542</f>
        <v>7.4</v>
      </c>
      <c r="T540" s="2295"/>
      <c r="U540" s="2213"/>
      <c r="V540" s="2274">
        <f t="shared" si="239"/>
        <v>16.200000000000003</v>
      </c>
      <c r="W540" s="2214">
        <f t="shared" si="240"/>
        <v>16.200000000000003</v>
      </c>
      <c r="X540" s="2273">
        <f t="shared" si="241"/>
        <v>7.4</v>
      </c>
      <c r="Y540" s="2209">
        <f t="shared" si="242"/>
        <v>7.4</v>
      </c>
      <c r="Z540" s="2373">
        <f t="shared" si="243"/>
        <v>16.200000000000003</v>
      </c>
      <c r="AA540" s="842">
        <f t="shared" si="244"/>
        <v>16.200000000000003</v>
      </c>
      <c r="AB540" s="279" t="s">
        <v>552</v>
      </c>
      <c r="AC540" s="2273"/>
      <c r="AD540" s="2226"/>
      <c r="AE540" s="2312"/>
      <c r="AF540" s="2226"/>
      <c r="AG540" s="2312"/>
      <c r="AH540" s="2226"/>
      <c r="AI540" s="2274">
        <f t="shared" si="255"/>
        <v>0</v>
      </c>
      <c r="AJ540" s="2214">
        <f t="shared" si="256"/>
        <v>0</v>
      </c>
      <c r="AK540" s="2273">
        <f t="shared" si="257"/>
        <v>0</v>
      </c>
      <c r="AL540" s="2209">
        <f t="shared" si="258"/>
        <v>0</v>
      </c>
      <c r="AM540" s="241"/>
      <c r="AN540" s="127"/>
    </row>
    <row r="541" spans="2:56" ht="15.75" thickBot="1">
      <c r="B541" s="124"/>
      <c r="C541" s="1392"/>
      <c r="D541" s="127"/>
      <c r="E541" s="1428"/>
      <c r="F541" s="125"/>
      <c r="G541" s="123"/>
      <c r="H541" s="2655" t="s">
        <v>739</v>
      </c>
      <c r="I541" s="146"/>
      <c r="J541" s="133"/>
      <c r="K541" s="159" t="s">
        <v>78</v>
      </c>
      <c r="L541" s="154">
        <v>71.180000000000007</v>
      </c>
      <c r="M541" s="1415">
        <v>57</v>
      </c>
      <c r="N541" s="110"/>
      <c r="O541" s="153" t="s">
        <v>219</v>
      </c>
      <c r="P541" s="2295"/>
      <c r="Q541" s="2217"/>
      <c r="R541" s="2295"/>
      <c r="S541" s="2217"/>
      <c r="T541" s="2295">
        <f>U541/1000/0.04</f>
        <v>7.3499999999999996E-2</v>
      </c>
      <c r="U541" s="2217">
        <f>G551</f>
        <v>2.94</v>
      </c>
      <c r="V541" s="2274">
        <f t="shared" si="239"/>
        <v>0</v>
      </c>
      <c r="W541" s="2214">
        <f t="shared" si="240"/>
        <v>0</v>
      </c>
      <c r="X541" s="2273">
        <f t="shared" si="241"/>
        <v>7.3499999999999996E-2</v>
      </c>
      <c r="Y541" s="2209">
        <f t="shared" si="242"/>
        <v>2.94</v>
      </c>
      <c r="Z541" s="2373">
        <f t="shared" si="243"/>
        <v>7.3499999999999996E-2</v>
      </c>
      <c r="AA541" s="842">
        <f t="shared" si="244"/>
        <v>2.94</v>
      </c>
      <c r="AB541" s="2314" t="s">
        <v>694</v>
      </c>
      <c r="AC541" s="2315">
        <f t="shared" ref="AC541:AH541" si="259">SUM(AC537:AC540)</f>
        <v>6</v>
      </c>
      <c r="AD541" s="2316">
        <f t="shared" si="259"/>
        <v>5</v>
      </c>
      <c r="AE541" s="2315">
        <f t="shared" si="259"/>
        <v>124.85</v>
      </c>
      <c r="AF541" s="2316">
        <f t="shared" si="259"/>
        <v>110</v>
      </c>
      <c r="AG541" s="2315">
        <f t="shared" si="259"/>
        <v>33.75</v>
      </c>
      <c r="AH541" s="2316">
        <f t="shared" si="259"/>
        <v>30.5</v>
      </c>
      <c r="AI541" s="2317">
        <f t="shared" si="255"/>
        <v>130.85</v>
      </c>
      <c r="AJ541" s="2318">
        <f t="shared" si="256"/>
        <v>115</v>
      </c>
      <c r="AK541" s="2319">
        <f t="shared" si="257"/>
        <v>158.6</v>
      </c>
      <c r="AL541" s="2242">
        <f t="shared" si="258"/>
        <v>140.5</v>
      </c>
      <c r="AM541" s="241"/>
      <c r="AN541" s="127"/>
      <c r="AS541" s="127"/>
      <c r="AT541" s="127"/>
      <c r="AU541" s="127"/>
      <c r="AV541" s="127"/>
      <c r="AW541" s="127"/>
      <c r="AX541" s="127"/>
      <c r="AY541" s="127"/>
      <c r="AZ541" s="127"/>
      <c r="BA541" s="127"/>
      <c r="BB541" s="127"/>
      <c r="BC541" s="127"/>
      <c r="BD541" s="127"/>
    </row>
    <row r="542" spans="2:56" ht="15.75" thickBot="1">
      <c r="B542" s="124"/>
      <c r="C542" s="1392"/>
      <c r="D542" s="127"/>
      <c r="E542" s="1162"/>
      <c r="F542" s="242"/>
      <c r="G542" s="1815"/>
      <c r="H542" s="1429" t="s">
        <v>110</v>
      </c>
      <c r="I542" s="192" t="s">
        <v>111</v>
      </c>
      <c r="J542" s="193" t="s">
        <v>112</v>
      </c>
      <c r="K542" s="1438" t="s">
        <v>95</v>
      </c>
      <c r="L542" s="287">
        <v>3</v>
      </c>
      <c r="M542" s="1024">
        <v>3</v>
      </c>
      <c r="N542" s="110"/>
      <c r="O542" s="153" t="s">
        <v>48</v>
      </c>
      <c r="P542" s="2295">
        <f>L521</f>
        <v>7</v>
      </c>
      <c r="Q542" s="2216">
        <f>M521</f>
        <v>7</v>
      </c>
      <c r="R542" s="2295">
        <f>L537</f>
        <v>19</v>
      </c>
      <c r="S542" s="2216">
        <f>M537</f>
        <v>19</v>
      </c>
      <c r="T542" s="2295">
        <f>L548</f>
        <v>0.5</v>
      </c>
      <c r="U542" s="2216">
        <f>M548</f>
        <v>0.5</v>
      </c>
      <c r="V542" s="2274">
        <f t="shared" si="239"/>
        <v>26</v>
      </c>
      <c r="W542" s="2214">
        <f t="shared" si="240"/>
        <v>26</v>
      </c>
      <c r="X542" s="2273">
        <f t="shared" si="241"/>
        <v>19.5</v>
      </c>
      <c r="Y542" s="2209">
        <f t="shared" si="242"/>
        <v>19.5</v>
      </c>
      <c r="Z542" s="2373">
        <f t="shared" si="243"/>
        <v>26.5</v>
      </c>
      <c r="AA542" s="842">
        <f t="shared" si="244"/>
        <v>26.5</v>
      </c>
      <c r="AB542" s="829" t="s">
        <v>697</v>
      </c>
      <c r="AC542" s="2273"/>
      <c r="AD542" s="2208"/>
      <c r="AE542" s="2312"/>
      <c r="AF542" s="2208"/>
      <c r="AG542" s="2312"/>
      <c r="AH542" s="2208"/>
      <c r="AI542" s="2274">
        <f t="shared" si="255"/>
        <v>0</v>
      </c>
      <c r="AJ542" s="2214">
        <f t="shared" si="256"/>
        <v>0</v>
      </c>
      <c r="AK542" s="2273">
        <f t="shared" si="257"/>
        <v>0</v>
      </c>
      <c r="AL542" s="2209">
        <f t="shared" si="258"/>
        <v>0</v>
      </c>
      <c r="AM542" s="2272"/>
      <c r="AS542" s="118"/>
      <c r="AT542" s="2280"/>
      <c r="AU542" s="2202"/>
      <c r="AV542" s="2280"/>
      <c r="AW542" s="2202"/>
      <c r="AX542" s="2280"/>
      <c r="AY542" s="2202"/>
      <c r="AZ542" s="2280"/>
      <c r="BA542" s="2202"/>
      <c r="BB542" s="2280"/>
      <c r="BC542" s="2202"/>
      <c r="BD542" s="127"/>
    </row>
    <row r="543" spans="2:56" ht="15.75" thickBot="1">
      <c r="B543" s="1385"/>
      <c r="C543" s="1389"/>
      <c r="D543" s="1430"/>
      <c r="E543" s="1585"/>
      <c r="F543" s="2657"/>
      <c r="G543" s="2658"/>
      <c r="H543" s="1691" t="s">
        <v>206</v>
      </c>
      <c r="I543" s="1669">
        <v>124.85</v>
      </c>
      <c r="J543" s="1588">
        <v>110</v>
      </c>
      <c r="K543" s="1749" t="s">
        <v>52</v>
      </c>
      <c r="L543" s="1455">
        <v>0.15</v>
      </c>
      <c r="M543" s="1845">
        <v>0.15</v>
      </c>
      <c r="N543" s="110"/>
      <c r="O543" s="153" t="s">
        <v>160</v>
      </c>
      <c r="P543" s="2295"/>
      <c r="Q543" s="2213"/>
      <c r="R543" s="2295"/>
      <c r="S543" s="2213"/>
      <c r="T543" s="2295"/>
      <c r="U543" s="2213"/>
      <c r="V543" s="2274">
        <f t="shared" si="239"/>
        <v>0</v>
      </c>
      <c r="W543" s="2214">
        <f t="shared" si="240"/>
        <v>0</v>
      </c>
      <c r="X543" s="2273">
        <f t="shared" si="241"/>
        <v>0</v>
      </c>
      <c r="Y543" s="2209">
        <f t="shared" si="242"/>
        <v>0</v>
      </c>
      <c r="Z543" s="2373">
        <f t="shared" si="243"/>
        <v>0</v>
      </c>
      <c r="AA543" s="842">
        <f t="shared" si="244"/>
        <v>0</v>
      </c>
      <c r="AB543" s="279" t="s">
        <v>698</v>
      </c>
      <c r="AC543" s="2273"/>
      <c r="AD543" s="2226"/>
      <c r="AE543" s="2312"/>
      <c r="AF543" s="2226"/>
      <c r="AG543" s="2312"/>
      <c r="AH543" s="2226"/>
      <c r="AI543" s="2274">
        <f t="shared" si="255"/>
        <v>0</v>
      </c>
      <c r="AJ543" s="2214">
        <f t="shared" si="256"/>
        <v>0</v>
      </c>
      <c r="AK543" s="2273">
        <f t="shared" si="257"/>
        <v>0</v>
      </c>
      <c r="AL543" s="2209">
        <f t="shared" si="258"/>
        <v>0</v>
      </c>
      <c r="AM543" s="2272"/>
      <c r="AS543" s="125"/>
      <c r="AT543" s="127"/>
      <c r="AU543" s="127"/>
      <c r="AV543" s="127"/>
      <c r="AW543" s="127"/>
      <c r="AX543" s="127"/>
      <c r="AY543" s="127"/>
      <c r="AZ543" s="127"/>
      <c r="BA543" s="127"/>
      <c r="BB543" s="127"/>
      <c r="BC543" s="127"/>
      <c r="BD543" s="127"/>
    </row>
    <row r="544" spans="2:56" ht="15.75" thickBot="1">
      <c r="B544" s="826"/>
      <c r="C544" s="411" t="s">
        <v>303</v>
      </c>
      <c r="D544" s="1668"/>
      <c r="E544" s="1887" t="s">
        <v>341</v>
      </c>
      <c r="F544" s="1760"/>
      <c r="G544" s="1419"/>
      <c r="H544" s="1437" t="s">
        <v>917</v>
      </c>
      <c r="I544" s="1036"/>
      <c r="J544" s="133"/>
      <c r="K544" s="1595" t="s">
        <v>414</v>
      </c>
      <c r="L544" s="1596"/>
      <c r="M544" s="133"/>
      <c r="N544" s="110"/>
      <c r="O544" s="153" t="s">
        <v>50</v>
      </c>
      <c r="P544" s="2295">
        <f>L519</f>
        <v>1</v>
      </c>
      <c r="Q544" s="2213">
        <f>M519</f>
        <v>1</v>
      </c>
      <c r="R544" s="2295"/>
      <c r="S544" s="2213"/>
      <c r="T544" s="2295">
        <f>L546</f>
        <v>1</v>
      </c>
      <c r="U544" s="2213">
        <f>M546</f>
        <v>1</v>
      </c>
      <c r="V544" s="2274">
        <f t="shared" si="239"/>
        <v>1</v>
      </c>
      <c r="W544" s="2214">
        <f t="shared" si="240"/>
        <v>1</v>
      </c>
      <c r="X544" s="2273">
        <f t="shared" si="241"/>
        <v>1</v>
      </c>
      <c r="Y544" s="2209">
        <f t="shared" si="242"/>
        <v>1</v>
      </c>
      <c r="Z544" s="2373">
        <f t="shared" si="243"/>
        <v>2</v>
      </c>
      <c r="AA544" s="842">
        <f t="shared" si="244"/>
        <v>2</v>
      </c>
      <c r="AB544" s="279" t="s">
        <v>699</v>
      </c>
      <c r="AC544" s="2273"/>
      <c r="AD544" s="2208"/>
      <c r="AE544" s="2312"/>
      <c r="AF544" s="2208"/>
      <c r="AG544" s="2312"/>
      <c r="AH544" s="2208"/>
      <c r="AI544" s="2274">
        <f t="shared" si="255"/>
        <v>0</v>
      </c>
      <c r="AJ544" s="2214">
        <f t="shared" si="256"/>
        <v>0</v>
      </c>
      <c r="AK544" s="2273">
        <f t="shared" si="257"/>
        <v>0</v>
      </c>
      <c r="AL544" s="2209">
        <f t="shared" si="258"/>
        <v>0</v>
      </c>
      <c r="AM544" s="2272"/>
      <c r="AS544" s="125"/>
      <c r="AT544" s="127"/>
      <c r="AU544" s="127"/>
      <c r="AV544" s="127"/>
      <c r="AW544" s="127"/>
      <c r="AX544" s="127"/>
      <c r="AY544" s="127"/>
      <c r="AZ544" s="127"/>
      <c r="BA544" s="127"/>
      <c r="BB544" s="127"/>
      <c r="BC544" s="127"/>
      <c r="BD544" s="127"/>
    </row>
    <row r="545" spans="2:56" ht="15.75" thickBot="1">
      <c r="B545" s="195" t="s">
        <v>456</v>
      </c>
      <c r="C545" s="326" t="s">
        <v>639</v>
      </c>
      <c r="D545" s="206">
        <v>200</v>
      </c>
      <c r="E545" s="452" t="s">
        <v>110</v>
      </c>
      <c r="F545" s="192" t="s">
        <v>111</v>
      </c>
      <c r="G545" s="193" t="s">
        <v>112</v>
      </c>
      <c r="H545" s="452" t="s">
        <v>110</v>
      </c>
      <c r="I545" s="1413" t="s">
        <v>111</v>
      </c>
      <c r="J545" s="1414" t="s">
        <v>112</v>
      </c>
      <c r="K545" s="1597" t="s">
        <v>110</v>
      </c>
      <c r="L545" s="1451" t="s">
        <v>111</v>
      </c>
      <c r="M545" s="1598" t="s">
        <v>112</v>
      </c>
      <c r="N545" s="110"/>
      <c r="O545" s="153" t="s">
        <v>158</v>
      </c>
      <c r="P545" s="2295"/>
      <c r="Q545" s="2213"/>
      <c r="R545" s="2295"/>
      <c r="S545" s="2213"/>
      <c r="T545" s="2295"/>
      <c r="U545" s="2213"/>
      <c r="V545" s="2274">
        <f t="shared" si="239"/>
        <v>0</v>
      </c>
      <c r="W545" s="2214">
        <f t="shared" si="240"/>
        <v>0</v>
      </c>
      <c r="X545" s="2273">
        <f t="shared" si="241"/>
        <v>0</v>
      </c>
      <c r="Y545" s="2209">
        <f t="shared" si="242"/>
        <v>0</v>
      </c>
      <c r="Z545" s="2373">
        <f t="shared" si="243"/>
        <v>0</v>
      </c>
      <c r="AA545" s="842">
        <f t="shared" si="244"/>
        <v>0</v>
      </c>
      <c r="AB545" s="2311" t="s">
        <v>700</v>
      </c>
      <c r="AC545" s="2273"/>
      <c r="AD545" s="2226"/>
      <c r="AE545" s="2312"/>
      <c r="AF545" s="2226"/>
      <c r="AG545" s="2312"/>
      <c r="AH545" s="2226"/>
      <c r="AI545" s="2274">
        <f t="shared" si="255"/>
        <v>0</v>
      </c>
      <c r="AJ545" s="2214">
        <f t="shared" si="256"/>
        <v>0</v>
      </c>
      <c r="AK545" s="2273">
        <f t="shared" si="257"/>
        <v>0</v>
      </c>
      <c r="AL545" s="2209">
        <f t="shared" si="258"/>
        <v>0</v>
      </c>
      <c r="AM545" s="2272"/>
      <c r="AS545" s="125"/>
      <c r="AT545" s="127"/>
      <c r="AU545" s="127"/>
      <c r="AV545" s="127"/>
      <c r="AW545" s="127"/>
      <c r="AX545" s="127"/>
      <c r="AY545" s="127"/>
      <c r="AZ545" s="127"/>
      <c r="BA545" s="127"/>
      <c r="BB545" s="127"/>
      <c r="BC545" s="127"/>
      <c r="BD545" s="127"/>
    </row>
    <row r="546" spans="2:56" ht="11.25" customHeight="1">
      <c r="B546" s="2730" t="s">
        <v>640</v>
      </c>
      <c r="C546" s="2468"/>
      <c r="D546" s="429"/>
      <c r="E546" s="159" t="s">
        <v>422</v>
      </c>
      <c r="F546" s="1823">
        <v>30.8</v>
      </c>
      <c r="G546" s="1824">
        <v>23.55</v>
      </c>
      <c r="H546" s="1008" t="s">
        <v>85</v>
      </c>
      <c r="I546" s="154">
        <v>40.01</v>
      </c>
      <c r="J546" s="1415">
        <v>40.01</v>
      </c>
      <c r="K546" s="155" t="s">
        <v>98</v>
      </c>
      <c r="L546" s="154">
        <v>1</v>
      </c>
      <c r="M546" s="1588">
        <v>1</v>
      </c>
      <c r="N546" s="110"/>
      <c r="O546" s="153" t="s">
        <v>157</v>
      </c>
      <c r="P546" s="2295"/>
      <c r="Q546" s="2224"/>
      <c r="R546" s="2295">
        <f>L535</f>
        <v>3.5</v>
      </c>
      <c r="S546" s="2224">
        <f>M535</f>
        <v>3.5</v>
      </c>
      <c r="T546" s="2295"/>
      <c r="U546" s="2224"/>
      <c r="V546" s="2274">
        <f t="shared" si="239"/>
        <v>3.5</v>
      </c>
      <c r="W546" s="2214">
        <f t="shared" si="240"/>
        <v>3.5</v>
      </c>
      <c r="X546" s="2273">
        <f t="shared" si="241"/>
        <v>3.5</v>
      </c>
      <c r="Y546" s="2209">
        <f t="shared" si="242"/>
        <v>3.5</v>
      </c>
      <c r="Z546" s="2373">
        <f t="shared" si="243"/>
        <v>3.5</v>
      </c>
      <c r="AA546" s="842">
        <f t="shared" si="244"/>
        <v>3.5</v>
      </c>
      <c r="AB546" s="2320" t="s">
        <v>696</v>
      </c>
      <c r="AC546" s="2321">
        <f t="shared" ref="AC546:AH546" si="260">SUM(AC542:AC545)</f>
        <v>0</v>
      </c>
      <c r="AD546" s="2322">
        <f t="shared" si="260"/>
        <v>0</v>
      </c>
      <c r="AE546" s="2321">
        <f t="shared" si="260"/>
        <v>0</v>
      </c>
      <c r="AF546" s="2322">
        <f t="shared" si="260"/>
        <v>0</v>
      </c>
      <c r="AG546" s="2321">
        <f t="shared" si="260"/>
        <v>0</v>
      </c>
      <c r="AH546" s="2322">
        <f t="shared" si="260"/>
        <v>0</v>
      </c>
      <c r="AI546" s="2323">
        <f t="shared" si="255"/>
        <v>0</v>
      </c>
      <c r="AJ546" s="2324">
        <f t="shared" si="256"/>
        <v>0</v>
      </c>
      <c r="AK546" s="2325">
        <f t="shared" si="257"/>
        <v>0</v>
      </c>
      <c r="AL546" s="2326">
        <f t="shared" si="258"/>
        <v>0</v>
      </c>
      <c r="AM546" s="2272"/>
      <c r="AS546" s="125"/>
      <c r="AT546" s="127"/>
      <c r="AU546" s="127"/>
      <c r="AV546" s="127"/>
      <c r="AW546" s="127"/>
      <c r="AX546" s="127"/>
      <c r="AY546" s="127"/>
      <c r="AZ546" s="127"/>
      <c r="BA546" s="127"/>
      <c r="BB546" s="127"/>
      <c r="BC546" s="127"/>
      <c r="BD546" s="127"/>
    </row>
    <row r="547" spans="2:56">
      <c r="B547" s="847" t="s">
        <v>839</v>
      </c>
      <c r="C547" s="326" t="s">
        <v>341</v>
      </c>
      <c r="D547" s="138" t="s">
        <v>511</v>
      </c>
      <c r="E547" s="230" t="s">
        <v>423</v>
      </c>
      <c r="F547" s="287">
        <v>164.41</v>
      </c>
      <c r="G547" s="1453">
        <v>131.29</v>
      </c>
      <c r="H547" s="306" t="s">
        <v>87</v>
      </c>
      <c r="I547" s="317">
        <v>1</v>
      </c>
      <c r="J547" s="820">
        <v>1</v>
      </c>
      <c r="K547" s="303" t="s">
        <v>86</v>
      </c>
      <c r="L547" s="304">
        <v>50</v>
      </c>
      <c r="M547" s="311">
        <v>50</v>
      </c>
      <c r="N547" s="127"/>
      <c r="O547" s="153" t="s">
        <v>81</v>
      </c>
      <c r="P547" s="2295"/>
      <c r="Q547" s="2224"/>
      <c r="R547" s="2295"/>
      <c r="S547" s="2224"/>
      <c r="T547" s="2295"/>
      <c r="U547" s="2224"/>
      <c r="V547" s="2274">
        <f t="shared" si="239"/>
        <v>0</v>
      </c>
      <c r="W547" s="2214">
        <f t="shared" si="240"/>
        <v>0</v>
      </c>
      <c r="X547" s="2273">
        <f t="shared" si="241"/>
        <v>0</v>
      </c>
      <c r="Y547" s="2209">
        <f t="shared" si="242"/>
        <v>0</v>
      </c>
      <c r="Z547" s="2373">
        <f t="shared" si="243"/>
        <v>0</v>
      </c>
      <c r="AA547" s="842">
        <f t="shared" si="244"/>
        <v>0</v>
      </c>
      <c r="AB547" s="2327" t="s">
        <v>113</v>
      </c>
      <c r="AC547" s="2312"/>
      <c r="AD547" s="2226"/>
      <c r="AE547" s="2312"/>
      <c r="AF547" s="2226"/>
      <c r="AG547" s="2312"/>
      <c r="AH547" s="2226"/>
      <c r="AI547" s="2343">
        <f t="shared" si="255"/>
        <v>0</v>
      </c>
      <c r="AJ547" s="2354">
        <f t="shared" si="256"/>
        <v>0</v>
      </c>
      <c r="AK547" s="2312">
        <f t="shared" si="257"/>
        <v>0</v>
      </c>
      <c r="AL547" s="2208">
        <f t="shared" si="258"/>
        <v>0</v>
      </c>
      <c r="AM547" s="2272"/>
      <c r="AS547" s="125"/>
      <c r="AT547" s="127"/>
      <c r="AU547" s="127"/>
      <c r="AV547" s="127"/>
      <c r="AW547" s="127"/>
      <c r="AX547" s="127"/>
      <c r="AY547" s="127"/>
      <c r="AZ547" s="127"/>
      <c r="BA547" s="127"/>
      <c r="BB547" s="127"/>
      <c r="BC547" s="127"/>
      <c r="BD547" s="127"/>
    </row>
    <row r="548" spans="2:56">
      <c r="B548" s="234" t="s">
        <v>9</v>
      </c>
      <c r="C548" s="306" t="s">
        <v>643</v>
      </c>
      <c r="D548" s="316">
        <v>20</v>
      </c>
      <c r="E548" s="303" t="s">
        <v>87</v>
      </c>
      <c r="F548" s="1027">
        <v>7</v>
      </c>
      <c r="G548" s="1028">
        <v>7</v>
      </c>
      <c r="H548" s="207" t="s">
        <v>84</v>
      </c>
      <c r="I548" s="287">
        <v>4.4000000000000004</v>
      </c>
      <c r="J548" s="290">
        <v>4.4000000000000004</v>
      </c>
      <c r="K548" s="231" t="s">
        <v>48</v>
      </c>
      <c r="L548" s="1589">
        <v>0.5</v>
      </c>
      <c r="M548" s="1156">
        <v>0.5</v>
      </c>
      <c r="N548" s="127"/>
      <c r="O548" s="153" t="s">
        <v>52</v>
      </c>
      <c r="P548" s="2295">
        <f>I522</f>
        <v>1.5</v>
      </c>
      <c r="Q548" s="2224">
        <f>J522</f>
        <v>1.5</v>
      </c>
      <c r="R548" s="2295">
        <f>F536+I532+I540+L532+L543</f>
        <v>2.44</v>
      </c>
      <c r="S548" s="2224">
        <f>G536+J540+M532+J532+M543</f>
        <v>2.44</v>
      </c>
      <c r="T548" s="2295">
        <f>F554+I550</f>
        <v>0.7</v>
      </c>
      <c r="U548" s="2224">
        <f>G554+J550</f>
        <v>0.7</v>
      </c>
      <c r="V548" s="2274">
        <f t="shared" si="239"/>
        <v>3.94</v>
      </c>
      <c r="W548" s="2214">
        <f t="shared" si="240"/>
        <v>3.94</v>
      </c>
      <c r="X548" s="2273">
        <f t="shared" si="241"/>
        <v>3.1399999999999997</v>
      </c>
      <c r="Y548" s="2209">
        <f t="shared" si="242"/>
        <v>3.1399999999999997</v>
      </c>
      <c r="Z548" s="2373">
        <f t="shared" si="243"/>
        <v>4.6399999999999997</v>
      </c>
      <c r="AA548" s="842">
        <f t="shared" si="244"/>
        <v>4.6399999999999997</v>
      </c>
      <c r="AB548" s="2327" t="s">
        <v>354</v>
      </c>
      <c r="AC548" s="2313">
        <f t="shared" ref="AC548:AH548" si="261">SUM(AT542:AT543)</f>
        <v>0</v>
      </c>
      <c r="AD548" s="2226">
        <f t="shared" si="261"/>
        <v>0</v>
      </c>
      <c r="AE548" s="2313">
        <f t="shared" si="261"/>
        <v>0</v>
      </c>
      <c r="AF548" s="2226">
        <f t="shared" si="261"/>
        <v>0</v>
      </c>
      <c r="AG548" s="2313">
        <f t="shared" si="261"/>
        <v>0</v>
      </c>
      <c r="AH548" s="2226">
        <f t="shared" si="261"/>
        <v>0</v>
      </c>
      <c r="AI548" s="2343">
        <f t="shared" si="255"/>
        <v>0</v>
      </c>
      <c r="AJ548" s="2354">
        <f t="shared" si="256"/>
        <v>0</v>
      </c>
      <c r="AK548" s="2312">
        <f t="shared" si="257"/>
        <v>0</v>
      </c>
      <c r="AL548" s="2208">
        <f t="shared" si="258"/>
        <v>0</v>
      </c>
      <c r="AM548" s="2272"/>
      <c r="AS548" s="122"/>
      <c r="AT548" s="127"/>
      <c r="AU548" s="127"/>
      <c r="AV548" s="127"/>
      <c r="AW548" s="127"/>
      <c r="AX548" s="127"/>
      <c r="AY548" s="127"/>
      <c r="AZ548" s="127"/>
      <c r="BA548" s="127"/>
      <c r="BB548" s="127"/>
      <c r="BC548" s="127"/>
      <c r="BD548" s="127"/>
    </row>
    <row r="549" spans="2:56" ht="12.75" customHeight="1">
      <c r="B549" s="124"/>
      <c r="C549" s="1392"/>
      <c r="D549" s="127"/>
      <c r="E549" s="1888" t="s">
        <v>412</v>
      </c>
      <c r="F549" s="1006">
        <v>13.59</v>
      </c>
      <c r="G549" s="920">
        <v>13.59</v>
      </c>
      <c r="H549" s="1808" t="s">
        <v>90</v>
      </c>
      <c r="I549" s="287">
        <v>8.0000000000000002E-3</v>
      </c>
      <c r="J549" s="1024">
        <v>8.0000000000000002E-3</v>
      </c>
      <c r="K549" s="303" t="s">
        <v>86</v>
      </c>
      <c r="L549" s="304">
        <v>152</v>
      </c>
      <c r="M549" s="311">
        <v>152</v>
      </c>
      <c r="N549" s="127"/>
      <c r="O549" s="153" t="s">
        <v>132</v>
      </c>
      <c r="P549" s="2295"/>
      <c r="Q549" s="2224"/>
      <c r="R549" s="2295"/>
      <c r="S549" s="2224"/>
      <c r="T549" s="2295"/>
      <c r="U549" s="2224"/>
      <c r="V549" s="2274">
        <f t="shared" si="239"/>
        <v>0</v>
      </c>
      <c r="W549" s="2214">
        <f t="shared" si="240"/>
        <v>0</v>
      </c>
      <c r="X549" s="2273">
        <f t="shared" si="241"/>
        <v>0</v>
      </c>
      <c r="Y549" s="2209">
        <f t="shared" si="242"/>
        <v>0</v>
      </c>
      <c r="Z549" s="2373">
        <f t="shared" si="243"/>
        <v>0</v>
      </c>
      <c r="AA549" s="842">
        <f t="shared" si="244"/>
        <v>0</v>
      </c>
      <c r="AB549" s="2328" t="s">
        <v>687</v>
      </c>
      <c r="AC549" s="2329">
        <f t="shared" ref="AC549:AH549" si="262">SUM(AC547:AC548)</f>
        <v>0</v>
      </c>
      <c r="AD549" s="2330">
        <f t="shared" si="262"/>
        <v>0</v>
      </c>
      <c r="AE549" s="2329">
        <f t="shared" si="262"/>
        <v>0</v>
      </c>
      <c r="AF549" s="2330">
        <f t="shared" si="262"/>
        <v>0</v>
      </c>
      <c r="AG549" s="2329">
        <f t="shared" si="262"/>
        <v>0</v>
      </c>
      <c r="AH549" s="2330">
        <f t="shared" si="262"/>
        <v>0</v>
      </c>
      <c r="AI549" s="2331">
        <f t="shared" si="255"/>
        <v>0</v>
      </c>
      <c r="AJ549" s="2332">
        <f t="shared" si="256"/>
        <v>0</v>
      </c>
      <c r="AK549" s="2333">
        <f t="shared" si="257"/>
        <v>0</v>
      </c>
      <c r="AL549" s="2334">
        <f t="shared" si="258"/>
        <v>0</v>
      </c>
      <c r="AM549" s="2272"/>
      <c r="AS549" s="122"/>
      <c r="AT549" s="127"/>
      <c r="AU549" s="127"/>
      <c r="AV549" s="127"/>
      <c r="AW549" s="127"/>
      <c r="AX549" s="127"/>
      <c r="AY549" s="127"/>
      <c r="AZ549" s="127"/>
      <c r="BA549" s="127"/>
      <c r="BB549" s="127"/>
      <c r="BC549" s="127"/>
      <c r="BD549" s="127"/>
    </row>
    <row r="550" spans="2:56">
      <c r="B550" s="124"/>
      <c r="C550" s="1392"/>
      <c r="D550" s="127"/>
      <c r="E550" s="230" t="s">
        <v>431</v>
      </c>
      <c r="F550" s="287">
        <v>5.2</v>
      </c>
      <c r="G550" s="1825">
        <v>5.2</v>
      </c>
      <c r="H550" s="306" t="s">
        <v>89</v>
      </c>
      <c r="I550" s="287">
        <v>0.4</v>
      </c>
      <c r="J550" s="1024">
        <v>0.4</v>
      </c>
      <c r="K550" s="230" t="s">
        <v>415</v>
      </c>
      <c r="L550" s="1006">
        <v>33.75</v>
      </c>
      <c r="M550" s="1590">
        <v>30.5</v>
      </c>
      <c r="N550" s="1620"/>
      <c r="O550" s="479" t="s">
        <v>207</v>
      </c>
      <c r="P550" s="2309">
        <f t="shared" ref="P550:U550" si="263">P551+P552+P553+P554</f>
        <v>1.43598</v>
      </c>
      <c r="Q550" s="2225">
        <f t="shared" si="263"/>
        <v>1.43598</v>
      </c>
      <c r="R550" s="2309">
        <f t="shared" si="263"/>
        <v>1.3140000000000001</v>
      </c>
      <c r="S550" s="2225">
        <f t="shared" si="263"/>
        <v>1.3140000000000001</v>
      </c>
      <c r="T550" s="2309">
        <f t="shared" si="263"/>
        <v>1.00806</v>
      </c>
      <c r="U550" s="2225">
        <f t="shared" si="263"/>
        <v>1.00806</v>
      </c>
      <c r="V550" s="2368">
        <f t="shared" si="239"/>
        <v>2.7499799999999999</v>
      </c>
      <c r="W550" s="2231">
        <f t="shared" si="240"/>
        <v>2.7499799999999999</v>
      </c>
      <c r="X550" s="2368">
        <f t="shared" si="241"/>
        <v>2.32206</v>
      </c>
      <c r="Y550" s="2231">
        <f t="shared" si="242"/>
        <v>2.32206</v>
      </c>
      <c r="Z550" s="2373">
        <f t="shared" si="243"/>
        <v>3.7580399999999998</v>
      </c>
      <c r="AA550" s="842">
        <f t="shared" si="244"/>
        <v>3.7580399999999998</v>
      </c>
      <c r="AB550" s="2327" t="s">
        <v>355</v>
      </c>
      <c r="AC550" s="2312"/>
      <c r="AD550" s="2226"/>
      <c r="AE550" s="2312">
        <f>F540</f>
        <v>2.9449999999999998</v>
      </c>
      <c r="AF550" s="2226">
        <f>G540</f>
        <v>2.5</v>
      </c>
      <c r="AG550" s="2312"/>
      <c r="AH550" s="2226"/>
      <c r="AI550" s="2343">
        <f t="shared" si="255"/>
        <v>2.9449999999999998</v>
      </c>
      <c r="AJ550" s="2354">
        <f t="shared" si="256"/>
        <v>2.5</v>
      </c>
      <c r="AK550" s="2312">
        <f t="shared" si="257"/>
        <v>2.9449999999999998</v>
      </c>
      <c r="AL550" s="2208">
        <f t="shared" si="258"/>
        <v>2.5</v>
      </c>
      <c r="AM550" s="2272"/>
      <c r="AS550" s="122"/>
      <c r="AT550" s="127"/>
      <c r="AU550" s="127"/>
      <c r="AV550" s="127"/>
      <c r="AW550" s="127"/>
      <c r="AX550" s="127"/>
      <c r="AY550" s="127"/>
      <c r="AZ550" s="127"/>
      <c r="BA550" s="127"/>
      <c r="BB550" s="127"/>
      <c r="BC550" s="127"/>
      <c r="BD550" s="127"/>
    </row>
    <row r="551" spans="2:56">
      <c r="B551" s="124"/>
      <c r="C551" s="1392"/>
      <c r="D551" s="127"/>
      <c r="E551" s="230" t="s">
        <v>203</v>
      </c>
      <c r="F551" s="1860" t="s">
        <v>716</v>
      </c>
      <c r="G551" s="1729">
        <v>2.94</v>
      </c>
      <c r="H551" s="1737" t="s">
        <v>86</v>
      </c>
      <c r="I551" s="287">
        <v>1</v>
      </c>
      <c r="J551" s="1024">
        <v>1</v>
      </c>
      <c r="K551" s="1162"/>
      <c r="L551" s="242"/>
      <c r="M551" s="1163"/>
      <c r="N551" s="127"/>
      <c r="O551" s="480" t="s">
        <v>199</v>
      </c>
      <c r="P551" s="2390">
        <f>I521</f>
        <v>5.9800000000000001E-3</v>
      </c>
      <c r="Q551" s="2227">
        <f>J521</f>
        <v>5.9800000000000001E-3</v>
      </c>
      <c r="R551" s="2295">
        <f>F537+I539</f>
        <v>1.4E-2</v>
      </c>
      <c r="S551" s="2227">
        <f>G537+J539</f>
        <v>1.4E-2</v>
      </c>
      <c r="T551" s="2295">
        <f>G556+I549</f>
        <v>8.0599999999999995E-3</v>
      </c>
      <c r="U551" s="2227">
        <f>G556+J549</f>
        <v>8.0599999999999995E-3</v>
      </c>
      <c r="V551" s="2363"/>
      <c r="W551" s="2227"/>
      <c r="X551" s="2363"/>
      <c r="Y551" s="2227"/>
      <c r="Z551" s="2374"/>
      <c r="AA551" s="843"/>
      <c r="AB551" s="2327" t="s">
        <v>174</v>
      </c>
      <c r="AC551" s="2312">
        <f>F519</f>
        <v>112.27</v>
      </c>
      <c r="AD551" s="2226">
        <f>G519</f>
        <v>86.1</v>
      </c>
      <c r="AE551" s="2312"/>
      <c r="AF551" s="2226"/>
      <c r="AG551" s="2312"/>
      <c r="AH551" s="2226"/>
      <c r="AI551" s="2343">
        <f t="shared" si="255"/>
        <v>112.27</v>
      </c>
      <c r="AJ551" s="2354">
        <f t="shared" si="256"/>
        <v>86.1</v>
      </c>
      <c r="AK551" s="2312">
        <f t="shared" si="257"/>
        <v>0</v>
      </c>
      <c r="AL551" s="2208">
        <f t="shared" si="258"/>
        <v>0</v>
      </c>
      <c r="AM551" s="2272"/>
      <c r="AS551" s="122"/>
      <c r="AT551" s="127"/>
      <c r="AU551" s="127"/>
      <c r="AV551" s="127"/>
      <c r="AW551" s="127"/>
      <c r="AX551" s="127"/>
      <c r="AY551" s="127"/>
      <c r="AZ551" s="127"/>
      <c r="BA551" s="127"/>
      <c r="BB551" s="127"/>
      <c r="BC551" s="127"/>
      <c r="BD551" s="127"/>
    </row>
    <row r="552" spans="2:56" ht="12" customHeight="1">
      <c r="B552" s="124"/>
      <c r="C552" s="1392"/>
      <c r="D552" s="127"/>
      <c r="E552" s="303" t="s">
        <v>99</v>
      </c>
      <c r="F552" s="304">
        <v>0.55000000000000004</v>
      </c>
      <c r="G552" s="1610">
        <v>0.55000000000000004</v>
      </c>
      <c r="H552" s="1807"/>
      <c r="I552" s="127"/>
      <c r="J552" s="123"/>
      <c r="K552" s="124"/>
      <c r="L552" s="127"/>
      <c r="M552" s="123"/>
      <c r="N552" s="127"/>
      <c r="O552" s="481" t="s">
        <v>632</v>
      </c>
      <c r="P552" s="2295">
        <f>J523</f>
        <v>1.43</v>
      </c>
      <c r="Q552" s="2228">
        <f>J523</f>
        <v>1.43</v>
      </c>
      <c r="R552" s="2388">
        <f>G539</f>
        <v>1.3</v>
      </c>
      <c r="S552" s="2228">
        <f>G539</f>
        <v>1.3</v>
      </c>
      <c r="T552" s="2295">
        <f>G555</f>
        <v>1</v>
      </c>
      <c r="U552" s="2228">
        <f>G555</f>
        <v>1</v>
      </c>
      <c r="V552" s="2364"/>
      <c r="W552" s="2228"/>
      <c r="X552" s="2364"/>
      <c r="Y552" s="2228"/>
      <c r="Z552" s="2272"/>
      <c r="AB552" s="2335" t="s">
        <v>69</v>
      </c>
      <c r="AC552" s="2336">
        <f t="shared" ref="AC552:AH552" si="264">SUM(AC550:AC551)</f>
        <v>112.27</v>
      </c>
      <c r="AD552" s="2337">
        <f t="shared" si="264"/>
        <v>86.1</v>
      </c>
      <c r="AE552" s="2336">
        <f t="shared" si="264"/>
        <v>2.9449999999999998</v>
      </c>
      <c r="AF552" s="2337">
        <f t="shared" si="264"/>
        <v>2.5</v>
      </c>
      <c r="AG552" s="2336">
        <f t="shared" si="264"/>
        <v>0</v>
      </c>
      <c r="AH552" s="2337">
        <f t="shared" si="264"/>
        <v>0</v>
      </c>
      <c r="AI552" s="2338">
        <f t="shared" si="255"/>
        <v>115.21499999999999</v>
      </c>
      <c r="AJ552" s="2339">
        <f t="shared" si="256"/>
        <v>88.6</v>
      </c>
      <c r="AK552" s="2340">
        <f t="shared" si="257"/>
        <v>2.9449999999999998</v>
      </c>
      <c r="AL552" s="2341">
        <f t="shared" si="258"/>
        <v>2.5</v>
      </c>
      <c r="AM552" s="2272"/>
      <c r="AS552" s="122"/>
      <c r="AT552" s="127"/>
      <c r="AU552" s="127"/>
      <c r="AV552" s="127"/>
      <c r="AW552" s="127"/>
      <c r="AX552" s="127"/>
      <c r="AY552" s="127"/>
      <c r="AZ552" s="127"/>
      <c r="BA552" s="127"/>
      <c r="BB552" s="127"/>
      <c r="BC552" s="127"/>
      <c r="BD552" s="127"/>
    </row>
    <row r="553" spans="2:56">
      <c r="B553" s="124"/>
      <c r="C553" s="1392"/>
      <c r="D553" s="127"/>
      <c r="E553" s="230" t="s">
        <v>85</v>
      </c>
      <c r="F553" s="287">
        <v>2</v>
      </c>
      <c r="G553" s="1007">
        <v>2</v>
      </c>
      <c r="H553" s="1807"/>
      <c r="I553" s="127"/>
      <c r="J553" s="123"/>
      <c r="K553" s="124"/>
      <c r="L553" s="127"/>
      <c r="M553" s="123"/>
      <c r="N553" s="127"/>
      <c r="O553" s="488" t="s">
        <v>364</v>
      </c>
      <c r="P553" s="2359"/>
      <c r="Q553" s="2229"/>
      <c r="R553" s="2359"/>
      <c r="S553" s="2229"/>
      <c r="T553" s="2359"/>
      <c r="U553" s="2229"/>
      <c r="V553" s="2366"/>
      <c r="W553" s="2229"/>
      <c r="X553" s="2366"/>
      <c r="Y553" s="2229"/>
      <c r="Z553" s="2272"/>
      <c r="AB553" s="2342" t="s">
        <v>189</v>
      </c>
      <c r="AC553" s="2312"/>
      <c r="AD553" s="2226"/>
      <c r="AE553" s="2312"/>
      <c r="AF553" s="2226"/>
      <c r="AG553" s="2312"/>
      <c r="AH553" s="2226"/>
      <c r="AI553" s="2343">
        <f t="shared" si="255"/>
        <v>0</v>
      </c>
      <c r="AJ553" s="2354">
        <f t="shared" si="256"/>
        <v>0</v>
      </c>
      <c r="AK553" s="2312">
        <f t="shared" si="257"/>
        <v>0</v>
      </c>
      <c r="AL553" s="2208">
        <f t="shared" si="258"/>
        <v>0</v>
      </c>
      <c r="AM553" s="2272"/>
      <c r="AS553" s="122"/>
      <c r="AT553" s="127"/>
      <c r="AU553" s="127"/>
      <c r="AV553" s="127"/>
      <c r="AW553" s="127"/>
      <c r="AX553" s="127"/>
      <c r="AY553" s="127"/>
      <c r="AZ553" s="127"/>
      <c r="BA553" s="127"/>
      <c r="BB553" s="127"/>
      <c r="BC553" s="127"/>
      <c r="BD553" s="127"/>
    </row>
    <row r="554" spans="2:56">
      <c r="B554" s="124"/>
      <c r="C554" s="1392"/>
      <c r="D554" s="127"/>
      <c r="E554" s="303" t="s">
        <v>89</v>
      </c>
      <c r="F554" s="1589">
        <v>0.3</v>
      </c>
      <c r="G554" s="818">
        <v>0.3</v>
      </c>
      <c r="H554" s="1807"/>
      <c r="I554" s="127"/>
      <c r="J554" s="123"/>
      <c r="K554" s="124"/>
      <c r="L554" s="127"/>
      <c r="M554" s="123"/>
      <c r="N554" s="110"/>
      <c r="O554" s="2358" t="s">
        <v>156</v>
      </c>
      <c r="P554" s="2362"/>
      <c r="Q554" s="2360"/>
      <c r="R554" s="2362"/>
      <c r="S554" s="2360"/>
      <c r="T554" s="2362"/>
      <c r="U554" s="2360"/>
      <c r="V554" s="2365"/>
      <c r="W554" s="2360"/>
      <c r="X554" s="2365"/>
      <c r="Y554" s="2360"/>
      <c r="Z554" s="2272"/>
      <c r="AB554" s="2342" t="s">
        <v>73</v>
      </c>
      <c r="AC554" s="2312"/>
      <c r="AD554" s="2226"/>
      <c r="AE554" s="2312"/>
      <c r="AF554" s="2226"/>
      <c r="AG554" s="2312"/>
      <c r="AH554" s="2226"/>
      <c r="AI554" s="2343">
        <f t="shared" si="255"/>
        <v>0</v>
      </c>
      <c r="AJ554" s="2354">
        <f t="shared" si="256"/>
        <v>0</v>
      </c>
      <c r="AK554" s="2312">
        <f t="shared" si="257"/>
        <v>0</v>
      </c>
      <c r="AL554" s="2208">
        <f t="shared" si="258"/>
        <v>0</v>
      </c>
      <c r="AM554" s="2272"/>
      <c r="AS554" s="122"/>
      <c r="AT554" s="127"/>
      <c r="AU554" s="127"/>
      <c r="AV554" s="127"/>
      <c r="AW554" s="127"/>
      <c r="AX554" s="127"/>
      <c r="AY554" s="127"/>
      <c r="AZ554" s="127"/>
      <c r="BA554" s="127"/>
      <c r="BB554" s="127"/>
      <c r="BC554" s="127"/>
      <c r="BD554" s="127"/>
    </row>
    <row r="555" spans="2:56" ht="12" customHeight="1">
      <c r="B555" s="124"/>
      <c r="C555" s="1392"/>
      <c r="D555" s="127"/>
      <c r="E555" s="231" t="s">
        <v>632</v>
      </c>
      <c r="F555" s="287"/>
      <c r="G555" s="1453">
        <v>1</v>
      </c>
      <c r="H555" s="1807"/>
      <c r="I555" s="127"/>
      <c r="J555" s="123"/>
      <c r="K555" s="124"/>
      <c r="L555" s="127"/>
      <c r="M555" s="123"/>
      <c r="N555" s="110"/>
      <c r="O555" s="295" t="s">
        <v>108</v>
      </c>
      <c r="P555" s="279"/>
      <c r="Q555" s="2361"/>
      <c r="R555" s="279">
        <f>I533</f>
        <v>9</v>
      </c>
      <c r="S555" s="2361">
        <f>J533</f>
        <v>9</v>
      </c>
      <c r="T555" s="279">
        <f>F550</f>
        <v>5.2</v>
      </c>
      <c r="U555" s="2361">
        <f>G550</f>
        <v>5.2</v>
      </c>
      <c r="V555" s="2275"/>
      <c r="W555" s="2361"/>
      <c r="X555" s="2275"/>
      <c r="Y555" s="2361"/>
      <c r="Z555" s="240"/>
      <c r="AA555" s="125"/>
      <c r="AB555" s="2342" t="s">
        <v>75</v>
      </c>
      <c r="AC555" s="2343"/>
      <c r="AD555" s="2344"/>
      <c r="AE555" s="2343"/>
      <c r="AF555" s="2344"/>
      <c r="AG555" s="2343">
        <f>F549</f>
        <v>13.59</v>
      </c>
      <c r="AH555" s="2221">
        <f>G549</f>
        <v>13.59</v>
      </c>
      <c r="AI555" s="2343">
        <f t="shared" si="255"/>
        <v>0</v>
      </c>
      <c r="AJ555" s="2354">
        <f t="shared" si="256"/>
        <v>0</v>
      </c>
      <c r="AK555" s="2312">
        <f t="shared" si="257"/>
        <v>13.59</v>
      </c>
      <c r="AL555" s="2208">
        <f t="shared" si="258"/>
        <v>13.59</v>
      </c>
      <c r="AM555" s="2272"/>
      <c r="AS555" s="122"/>
      <c r="AT555" s="127"/>
      <c r="AU555" s="127"/>
      <c r="AV555" s="127"/>
      <c r="AW555" s="127"/>
      <c r="AX555" s="127"/>
      <c r="AY555" s="127"/>
      <c r="AZ555" s="127"/>
      <c r="BA555" s="127"/>
      <c r="BB555" s="127"/>
      <c r="BC555" s="127"/>
      <c r="BD555" s="127"/>
    </row>
    <row r="556" spans="2:56" ht="13.5" customHeight="1" thickBot="1">
      <c r="B556" s="1820"/>
      <c r="C556" s="1169"/>
      <c r="D556" s="1667"/>
      <c r="E556" s="1987" t="s">
        <v>90</v>
      </c>
      <c r="F556" s="1889">
        <v>6.0000000000000002E-5</v>
      </c>
      <c r="G556" s="1890">
        <v>6.0000000000000002E-5</v>
      </c>
      <c r="H556" s="1746"/>
      <c r="I556" s="1430"/>
      <c r="J556" s="1431"/>
      <c r="K556" s="1385"/>
      <c r="L556" s="1430"/>
      <c r="M556" s="1431"/>
      <c r="N556" s="110"/>
      <c r="O556" s="264"/>
      <c r="Q556" s="2202"/>
      <c r="S556" s="2230"/>
      <c r="U556" s="2230"/>
      <c r="V556" s="2277"/>
      <c r="W556" s="2230"/>
      <c r="X556" s="2277"/>
      <c r="Y556" s="2230"/>
      <c r="Z556" s="2272"/>
      <c r="AB556" s="2342" t="s">
        <v>76</v>
      </c>
      <c r="AC556" s="2312"/>
      <c r="AD556" s="2344"/>
      <c r="AE556" s="2312"/>
      <c r="AF556" s="2344"/>
      <c r="AG556" s="2312"/>
      <c r="AH556" s="2344"/>
      <c r="AI556" s="2343">
        <f t="shared" si="255"/>
        <v>0</v>
      </c>
      <c r="AJ556" s="2354">
        <f t="shared" si="256"/>
        <v>0</v>
      </c>
      <c r="AK556" s="2312">
        <f t="shared" si="257"/>
        <v>0</v>
      </c>
      <c r="AL556" s="2208">
        <f t="shared" si="258"/>
        <v>0</v>
      </c>
      <c r="AM556" s="2272"/>
      <c r="AS556" s="150"/>
      <c r="AT556" s="127"/>
      <c r="AU556" s="127"/>
      <c r="AV556" s="127"/>
      <c r="AW556" s="127"/>
      <c r="AX556" s="127"/>
      <c r="AY556" s="127"/>
      <c r="AZ556" s="127"/>
      <c r="BA556" s="127"/>
      <c r="BB556" s="127"/>
      <c r="BC556" s="127"/>
      <c r="BD556" s="127"/>
    </row>
    <row r="557" spans="2:56">
      <c r="B557" s="110"/>
      <c r="C557" s="158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Q557" s="2230"/>
      <c r="S557" s="2230"/>
      <c r="U557" s="2230"/>
      <c r="V557" s="2277"/>
      <c r="W557" s="2230"/>
      <c r="X557" s="2277"/>
      <c r="Y557" s="2230"/>
      <c r="Z557" s="2272"/>
      <c r="AB557" s="2342" t="s">
        <v>77</v>
      </c>
      <c r="AC557" s="2312"/>
      <c r="AD557" s="2220"/>
      <c r="AE557" s="2312"/>
      <c r="AF557" s="2220"/>
      <c r="AG557" s="2312"/>
      <c r="AH557" s="2220"/>
      <c r="AI557" s="2343">
        <f t="shared" si="255"/>
        <v>0</v>
      </c>
      <c r="AJ557" s="2354">
        <f t="shared" si="256"/>
        <v>0</v>
      </c>
      <c r="AK557" s="2312">
        <f t="shared" si="257"/>
        <v>0</v>
      </c>
      <c r="AL557" s="2208">
        <f t="shared" si="258"/>
        <v>0</v>
      </c>
      <c r="AM557" s="2272"/>
      <c r="AS557" s="127"/>
      <c r="AT557" s="127"/>
      <c r="AU557" s="127"/>
      <c r="AV557" s="127"/>
      <c r="AW557" s="127"/>
      <c r="AX557" s="127"/>
      <c r="AY557" s="127"/>
      <c r="AZ557" s="127"/>
      <c r="BA557" s="127"/>
      <c r="BB557" s="127"/>
      <c r="BC557" s="127"/>
      <c r="BD557" s="127"/>
    </row>
    <row r="558" spans="2:56">
      <c r="B558" s="110"/>
      <c r="C558" s="1580"/>
      <c r="D558" s="110"/>
      <c r="E558" s="110"/>
      <c r="F558" s="110"/>
      <c r="G558" s="110"/>
      <c r="H558" s="122"/>
      <c r="I558" s="135"/>
      <c r="J558" s="170"/>
      <c r="K558" s="127"/>
      <c r="L558" s="127"/>
      <c r="M558" s="127"/>
      <c r="N558" s="127"/>
      <c r="O558" s="11"/>
      <c r="Q558" s="2207"/>
      <c r="S558" s="2207"/>
      <c r="U558" s="2207"/>
      <c r="V558" s="2279"/>
      <c r="W558" s="2207"/>
      <c r="X558" s="2277"/>
      <c r="Y558" s="2230"/>
      <c r="Z558" s="2272"/>
      <c r="AB558" s="2342" t="s">
        <v>79</v>
      </c>
      <c r="AC558" s="2312"/>
      <c r="AD558" s="2221"/>
      <c r="AE558" s="2312">
        <f>L529</f>
        <v>43.5</v>
      </c>
      <c r="AF558" s="2220">
        <f>M529</f>
        <v>43.5</v>
      </c>
      <c r="AG558" s="2312"/>
      <c r="AH558" s="2220"/>
      <c r="AI558" s="2343">
        <f t="shared" si="255"/>
        <v>43.5</v>
      </c>
      <c r="AJ558" s="2354">
        <f t="shared" si="256"/>
        <v>43.5</v>
      </c>
      <c r="AK558" s="2312">
        <f t="shared" si="257"/>
        <v>43.5</v>
      </c>
      <c r="AL558" s="2208">
        <f t="shared" si="258"/>
        <v>43.5</v>
      </c>
      <c r="AM558" s="2272"/>
      <c r="AS558" s="127"/>
      <c r="AT558" s="127"/>
      <c r="AU558" s="127"/>
      <c r="AV558" s="127"/>
      <c r="AW558" s="127"/>
      <c r="AX558" s="127"/>
      <c r="AY558" s="127"/>
      <c r="AZ558" s="127"/>
      <c r="BA558" s="127"/>
      <c r="BB558" s="127"/>
      <c r="BC558" s="127"/>
      <c r="BD558" s="127"/>
    </row>
    <row r="559" spans="2:56">
      <c r="B559" s="110"/>
      <c r="C559" s="1580"/>
      <c r="D559" s="110"/>
      <c r="E559" s="110"/>
      <c r="F559" s="110"/>
      <c r="G559" s="110"/>
      <c r="H559" s="122"/>
      <c r="I559" s="121"/>
      <c r="J559" s="166"/>
      <c r="K559" s="127"/>
      <c r="L559" s="127"/>
      <c r="M559" s="127"/>
      <c r="N559" s="127"/>
      <c r="O559" s="1003"/>
      <c r="Q559" s="2207"/>
      <c r="S559" s="2207"/>
      <c r="U559" s="2207"/>
      <c r="V559" s="2279"/>
      <c r="W559" s="2207"/>
      <c r="X559" s="2277"/>
      <c r="Y559" s="2230"/>
      <c r="Z559" s="2272"/>
      <c r="AB559" s="2342" t="s">
        <v>80</v>
      </c>
      <c r="AC559" s="2312"/>
      <c r="AD559" s="2226"/>
      <c r="AE559" s="2312"/>
      <c r="AF559" s="2226"/>
      <c r="AG559" s="2312"/>
      <c r="AH559" s="2226"/>
      <c r="AI559" s="2343">
        <f t="shared" si="255"/>
        <v>0</v>
      </c>
      <c r="AJ559" s="2354">
        <f t="shared" si="256"/>
        <v>0</v>
      </c>
      <c r="AK559" s="2312">
        <f t="shared" si="257"/>
        <v>0</v>
      </c>
      <c r="AL559" s="2208">
        <f t="shared" si="258"/>
        <v>0</v>
      </c>
      <c r="AM559" s="2272"/>
      <c r="AS559" s="127"/>
      <c r="AT559" s="127"/>
      <c r="AU559" s="127"/>
      <c r="AV559" s="127"/>
      <c r="AW559" s="127"/>
      <c r="AX559" s="127"/>
      <c r="AY559" s="127"/>
      <c r="AZ559" s="127"/>
      <c r="BA559" s="127"/>
      <c r="BB559" s="127"/>
      <c r="BC559" s="127"/>
      <c r="BD559" s="127"/>
    </row>
    <row r="560" spans="2:56">
      <c r="B560" s="110"/>
      <c r="C560" s="1580"/>
      <c r="D560" s="110"/>
      <c r="E560" s="110"/>
      <c r="F560" s="110"/>
      <c r="G560" s="110"/>
      <c r="H560" s="122"/>
      <c r="I560" s="121"/>
      <c r="J560" s="173"/>
      <c r="K560" s="127"/>
      <c r="L560" s="127"/>
      <c r="M560" s="127"/>
      <c r="N560" s="164"/>
      <c r="O560" s="11"/>
      <c r="Q560" s="2207"/>
      <c r="S560" s="2207"/>
      <c r="U560" s="2207"/>
      <c r="V560" s="2279"/>
      <c r="W560" s="2207"/>
      <c r="X560" s="2277"/>
      <c r="Y560" s="2230"/>
      <c r="Z560" s="2272"/>
      <c r="AB560" s="2342" t="s">
        <v>82</v>
      </c>
      <c r="AC560" s="2345"/>
      <c r="AD560" s="2346"/>
      <c r="AE560" s="2345"/>
      <c r="AF560" s="2346"/>
      <c r="AG560" s="2345"/>
      <c r="AH560" s="2346"/>
      <c r="AI560" s="2343">
        <f t="shared" si="255"/>
        <v>0</v>
      </c>
      <c r="AJ560" s="2354">
        <f t="shared" si="256"/>
        <v>0</v>
      </c>
      <c r="AK560" s="2312">
        <f t="shared" si="257"/>
        <v>0</v>
      </c>
      <c r="AL560" s="2208">
        <f t="shared" si="258"/>
        <v>0</v>
      </c>
      <c r="AM560" s="2272"/>
    </row>
    <row r="561" spans="2:39">
      <c r="B561" s="110"/>
      <c r="C561" s="1580"/>
      <c r="D561" s="110"/>
      <c r="E561" s="121"/>
      <c r="F561" s="137"/>
      <c r="G561" s="156"/>
      <c r="H561" s="128"/>
      <c r="I561" s="121"/>
      <c r="J561" s="166"/>
      <c r="K561" s="127"/>
      <c r="L561" s="127"/>
      <c r="M561" s="127"/>
      <c r="N561" s="164"/>
      <c r="O561" s="11"/>
      <c r="Q561" s="2207"/>
      <c r="S561" s="2240"/>
      <c r="U561" s="2207"/>
      <c r="V561" s="2279"/>
      <c r="W561" s="2207"/>
      <c r="X561" s="2277"/>
      <c r="Y561" s="2230"/>
      <c r="Z561" s="2272"/>
      <c r="AB561" s="2352" t="s">
        <v>701</v>
      </c>
      <c r="AC561" s="2350">
        <f t="shared" ref="AC561:AH561" si="265">SUM(AC553:AC560)</f>
        <v>0</v>
      </c>
      <c r="AD561" s="2351">
        <f t="shared" si="265"/>
        <v>0</v>
      </c>
      <c r="AE561" s="2350">
        <f t="shared" si="265"/>
        <v>43.5</v>
      </c>
      <c r="AF561" s="2351">
        <f t="shared" si="265"/>
        <v>43.5</v>
      </c>
      <c r="AG561" s="2350">
        <f t="shared" si="265"/>
        <v>13.59</v>
      </c>
      <c r="AH561" s="2351">
        <f t="shared" si="265"/>
        <v>13.59</v>
      </c>
      <c r="AI561" s="2348">
        <f t="shared" si="255"/>
        <v>43.5</v>
      </c>
      <c r="AJ561" s="2349">
        <f t="shared" si="256"/>
        <v>43.5</v>
      </c>
      <c r="AK561" s="2350">
        <f t="shared" si="257"/>
        <v>57.09</v>
      </c>
      <c r="AL561" s="2351">
        <f t="shared" si="258"/>
        <v>57.09</v>
      </c>
      <c r="AM561" s="2272"/>
    </row>
    <row r="562" spans="2:39">
      <c r="B562" s="110"/>
      <c r="C562" s="1580"/>
      <c r="D562" s="110"/>
      <c r="E562" s="122"/>
      <c r="F562" s="135"/>
      <c r="G562" s="170"/>
      <c r="H562" s="122"/>
      <c r="I562" s="121"/>
      <c r="J562" s="166"/>
      <c r="K562" s="127"/>
      <c r="L562" s="127"/>
      <c r="M562" s="127"/>
      <c r="N562" s="127"/>
      <c r="O562" s="11"/>
      <c r="Q562" s="2207"/>
      <c r="S562" s="2240"/>
      <c r="U562" s="2207"/>
      <c r="V562" s="2279"/>
      <c r="W562" s="2207"/>
      <c r="X562" s="2277"/>
      <c r="Y562" s="2230"/>
      <c r="Z562" s="2272"/>
      <c r="AC562" s="2276"/>
      <c r="AD562" s="2230"/>
      <c r="AE562" s="2276"/>
      <c r="AF562" s="2230"/>
      <c r="AG562" s="2276"/>
      <c r="AH562" s="2230"/>
      <c r="AI562" s="2277"/>
      <c r="AJ562" s="2230"/>
      <c r="AK562" s="2277"/>
      <c r="AL562" s="2230"/>
      <c r="AM562" s="2272"/>
    </row>
    <row r="563" spans="2:39">
      <c r="B563" s="110"/>
      <c r="C563" s="1580"/>
      <c r="D563" s="110"/>
      <c r="E563" s="122"/>
      <c r="F563" s="121"/>
      <c r="G563" s="156"/>
      <c r="H563" s="122"/>
      <c r="I563" s="126"/>
      <c r="J563" s="156"/>
      <c r="K563" s="127"/>
      <c r="L563" s="127"/>
      <c r="M563" s="127"/>
      <c r="N563" s="127"/>
      <c r="O563" s="11"/>
      <c r="Q563" s="2207"/>
      <c r="S563" s="2207"/>
      <c r="U563" s="2207"/>
      <c r="V563" s="2279"/>
      <c r="W563" s="2207"/>
      <c r="X563" s="2277"/>
      <c r="Y563" s="2230"/>
      <c r="Z563" s="2272"/>
      <c r="AC563" s="2276"/>
      <c r="AD563" s="2230"/>
      <c r="AE563" s="2276"/>
      <c r="AF563" s="2230"/>
      <c r="AG563" s="2276"/>
      <c r="AH563" s="2230"/>
      <c r="AI563" s="2277"/>
      <c r="AJ563" s="2230"/>
      <c r="AK563" s="2277"/>
      <c r="AL563" s="2230"/>
      <c r="AM563" s="2272"/>
    </row>
    <row r="564" spans="2:39">
      <c r="B564" s="110"/>
      <c r="C564" s="1580"/>
      <c r="D564" s="110"/>
      <c r="E564" s="122"/>
      <c r="F564" s="135"/>
      <c r="G564" s="170"/>
      <c r="H564" s="122"/>
      <c r="I564" s="121"/>
      <c r="J564" s="121"/>
      <c r="K564" s="127"/>
      <c r="L564" s="127"/>
      <c r="M564" s="127"/>
      <c r="N564" s="127"/>
      <c r="O564" s="11"/>
      <c r="Q564" s="2207"/>
      <c r="S564" s="2240"/>
      <c r="U564" s="2207"/>
      <c r="V564" s="2279"/>
      <c r="W564" s="2207"/>
      <c r="X564" s="2277"/>
      <c r="Y564" s="2230"/>
      <c r="Z564" s="2272"/>
      <c r="AC564" s="2276"/>
      <c r="AD564" s="2230"/>
      <c r="AE564" s="2276"/>
      <c r="AF564" s="2230"/>
      <c r="AG564" s="2276"/>
      <c r="AH564" s="2230"/>
      <c r="AI564" s="2277"/>
      <c r="AJ564" s="2230"/>
      <c r="AK564" s="2277"/>
      <c r="AL564" s="2230"/>
      <c r="AM564" s="2272"/>
    </row>
    <row r="565" spans="2:39">
      <c r="B565" s="110"/>
      <c r="C565" s="1580"/>
      <c r="D565" s="110"/>
      <c r="E565" s="122"/>
      <c r="F565" s="121"/>
      <c r="G565" s="166"/>
      <c r="H565" s="122"/>
      <c r="I565" s="121"/>
      <c r="J565" s="332"/>
      <c r="K565" s="127"/>
      <c r="L565" s="127"/>
      <c r="M565" s="127"/>
      <c r="N565" s="127"/>
      <c r="O565" s="11"/>
      <c r="Q565" s="2207"/>
      <c r="S565" s="2207"/>
      <c r="U565" s="2207"/>
      <c r="V565" s="2279"/>
      <c r="W565" s="2207"/>
      <c r="X565" s="2277"/>
      <c r="Y565" s="2230"/>
      <c r="Z565" s="2272"/>
      <c r="AC565" s="2276"/>
      <c r="AD565" s="2230"/>
      <c r="AE565" s="2276"/>
      <c r="AF565" s="2230"/>
      <c r="AG565" s="2276"/>
      <c r="AH565" s="2230"/>
      <c r="AI565" s="2277"/>
      <c r="AJ565" s="2230"/>
      <c r="AK565" s="2277"/>
      <c r="AL565" s="2230"/>
      <c r="AM565" s="2272"/>
    </row>
    <row r="566" spans="2:39">
      <c r="B566" s="110"/>
      <c r="C566" s="1580"/>
      <c r="D566" s="110"/>
      <c r="E566" s="122"/>
      <c r="F566" s="137"/>
      <c r="G566" s="156"/>
      <c r="H566" s="122"/>
      <c r="I566" s="121"/>
      <c r="J566" s="121"/>
      <c r="K566" s="127"/>
      <c r="L566" s="127"/>
      <c r="M566" s="127"/>
      <c r="N566" s="127"/>
      <c r="O566" s="11"/>
      <c r="Q566" s="2207"/>
      <c r="S566" s="2207"/>
      <c r="U566" s="2207"/>
      <c r="V566" s="2279"/>
      <c r="W566" s="2207"/>
      <c r="X566" s="2277"/>
      <c r="Y566" s="2230"/>
      <c r="Z566" s="2272"/>
      <c r="AC566" s="2276"/>
      <c r="AD566" s="2230"/>
      <c r="AE566" s="2276"/>
      <c r="AF566" s="2230"/>
      <c r="AG566" s="2276"/>
      <c r="AH566" s="2230"/>
      <c r="AI566" s="2277"/>
      <c r="AJ566" s="2230"/>
      <c r="AK566" s="2277"/>
      <c r="AL566" s="2230"/>
      <c r="AM566" s="2272"/>
    </row>
    <row r="567" spans="2:39">
      <c r="B567" s="110"/>
      <c r="C567" s="1580"/>
      <c r="D567" s="110"/>
      <c r="E567" s="122"/>
      <c r="F567" s="121"/>
      <c r="G567" s="166"/>
      <c r="H567" s="122"/>
      <c r="I567" s="227"/>
      <c r="J567" s="156"/>
      <c r="K567" s="127"/>
      <c r="L567" s="127"/>
      <c r="M567" s="127"/>
      <c r="N567" s="127"/>
      <c r="O567" s="11"/>
      <c r="Q567" s="2207"/>
      <c r="S567" s="2207"/>
      <c r="U567" s="2207"/>
      <c r="V567" s="2279"/>
      <c r="W567" s="2207"/>
      <c r="X567" s="2277"/>
      <c r="Y567" s="2230"/>
      <c r="Z567" s="2272"/>
      <c r="AC567" s="2276"/>
      <c r="AD567" s="2230"/>
      <c r="AE567" s="2276"/>
      <c r="AF567" s="2230"/>
      <c r="AG567" s="2276"/>
      <c r="AH567" s="2230"/>
      <c r="AI567" s="2277"/>
      <c r="AJ567" s="2230"/>
      <c r="AK567" s="2277"/>
      <c r="AL567" s="2230"/>
      <c r="AM567" s="2272"/>
    </row>
    <row r="568" spans="2:39">
      <c r="B568" s="110"/>
      <c r="C568" s="1580"/>
      <c r="D568" s="110"/>
      <c r="E568" s="128"/>
      <c r="F568" s="445"/>
      <c r="G568" s="325"/>
      <c r="H568" s="122"/>
      <c r="I568" s="121"/>
      <c r="J568" s="166"/>
      <c r="K568" s="127"/>
      <c r="L568" s="127"/>
      <c r="M568" s="127"/>
      <c r="N568" s="127"/>
      <c r="O568" s="11"/>
      <c r="Q568" s="2207"/>
      <c r="S568" s="2207"/>
      <c r="U568" s="2207"/>
      <c r="V568" s="2279"/>
      <c r="W568" s="2207"/>
      <c r="X568" s="2277"/>
      <c r="Y568" s="2230"/>
      <c r="Z568" s="2272"/>
      <c r="AC568" s="2276"/>
      <c r="AD568" s="2230"/>
      <c r="AE568" s="2276"/>
      <c r="AF568" s="2230"/>
      <c r="AG568" s="2276"/>
      <c r="AH568" s="2230"/>
      <c r="AI568" s="2277"/>
      <c r="AJ568" s="2230"/>
      <c r="AK568" s="2277"/>
      <c r="AL568" s="2230"/>
      <c r="AM568" s="2272"/>
    </row>
    <row r="569" spans="2:39">
      <c r="B569" s="110"/>
      <c r="C569" s="1580"/>
      <c r="D569" s="110"/>
      <c r="E569" s="127"/>
      <c r="F569" s="127"/>
      <c r="G569" s="127"/>
      <c r="H569" s="127"/>
      <c r="I569" s="127"/>
      <c r="J569" s="127"/>
      <c r="K569" s="127"/>
      <c r="L569" s="127"/>
      <c r="M569" s="127"/>
      <c r="N569" s="127"/>
      <c r="O569" s="11"/>
      <c r="Q569" s="2207"/>
      <c r="S569" s="2207"/>
      <c r="U569" s="2207"/>
      <c r="V569" s="2279"/>
      <c r="W569" s="2207"/>
      <c r="X569" s="2277"/>
      <c r="Y569" s="2230"/>
      <c r="Z569" s="2272"/>
      <c r="AC569" s="2276"/>
      <c r="AD569" s="2230"/>
      <c r="AE569" s="2276"/>
      <c r="AF569" s="2230"/>
      <c r="AG569" s="2276"/>
      <c r="AH569" s="2230"/>
      <c r="AI569" s="2277"/>
      <c r="AJ569" s="2230"/>
      <c r="AK569" s="2277"/>
      <c r="AL569" s="2230"/>
      <c r="AM569" s="2272"/>
    </row>
    <row r="570" spans="2:39">
      <c r="B570" s="110"/>
      <c r="C570" s="1580"/>
      <c r="D570" s="110"/>
      <c r="E570" s="110"/>
      <c r="F570" s="110"/>
      <c r="G570" s="110"/>
      <c r="H570" s="127"/>
      <c r="I570" s="127"/>
      <c r="J570" s="127"/>
      <c r="K570" s="127"/>
      <c r="L570" s="127"/>
      <c r="M570" s="127"/>
      <c r="N570" s="127"/>
      <c r="O570" s="11"/>
      <c r="Q570" s="2207"/>
      <c r="S570" s="2207"/>
      <c r="U570" s="2207"/>
      <c r="V570" s="2279"/>
      <c r="W570" s="2207"/>
      <c r="X570" s="2277"/>
      <c r="Y570" s="2230"/>
      <c r="Z570" s="2272"/>
      <c r="AB570" s="11"/>
      <c r="AC570" s="2276"/>
      <c r="AD570" s="2207"/>
      <c r="AE570" s="2276"/>
      <c r="AF570" s="2207"/>
      <c r="AG570" s="2276"/>
      <c r="AH570" s="2207"/>
      <c r="AI570" s="2277"/>
      <c r="AJ570" s="2230"/>
      <c r="AK570" s="2277"/>
      <c r="AL570" s="2230"/>
      <c r="AM570" s="2272"/>
    </row>
    <row r="571" spans="2:39">
      <c r="B571" s="148"/>
      <c r="C571" s="215"/>
      <c r="D571" s="189"/>
      <c r="E571" s="1891"/>
      <c r="F571" s="127"/>
      <c r="G571" s="125"/>
      <c r="H571" s="127"/>
      <c r="I571" s="127"/>
      <c r="J571" s="127"/>
      <c r="K571" s="127"/>
      <c r="L571" s="127"/>
      <c r="M571" s="127"/>
      <c r="N571" s="127"/>
      <c r="O571" s="11"/>
      <c r="Q571" s="2207"/>
      <c r="S571" s="2207"/>
      <c r="U571" s="2207"/>
      <c r="V571" s="2279"/>
      <c r="W571" s="2207"/>
      <c r="X571" s="2277"/>
      <c r="Y571" s="2230"/>
      <c r="Z571" s="2272"/>
      <c r="AB571" s="11"/>
      <c r="AC571" s="2276"/>
      <c r="AD571" s="2207"/>
      <c r="AE571" s="2276"/>
      <c r="AF571" s="2207"/>
      <c r="AG571" s="2276"/>
      <c r="AH571" s="2207"/>
      <c r="AI571" s="2277"/>
      <c r="AJ571" s="2230"/>
      <c r="AK571" s="2277"/>
      <c r="AL571" s="2230"/>
      <c r="AM571" s="2272"/>
    </row>
    <row r="572" spans="2:39">
      <c r="B572" s="139"/>
      <c r="C572" s="122"/>
      <c r="D572" s="118"/>
      <c r="E572" s="264"/>
      <c r="F572" s="242"/>
      <c r="G572" s="243"/>
      <c r="H572" s="264"/>
      <c r="I572" s="242"/>
      <c r="J572" s="243"/>
      <c r="K572" s="264"/>
      <c r="L572" s="242"/>
      <c r="M572" s="243"/>
      <c r="N572" s="127"/>
      <c r="O572" s="11"/>
      <c r="Q572" s="2207"/>
      <c r="S572" s="2207"/>
      <c r="U572" s="2207"/>
      <c r="V572" s="2279"/>
      <c r="W572" s="2207"/>
      <c r="X572" s="2277"/>
      <c r="Y572" s="2230"/>
      <c r="Z572" s="2272"/>
      <c r="AB572" s="11"/>
      <c r="AC572" s="2276"/>
      <c r="AD572" s="2207"/>
      <c r="AE572" s="2276"/>
      <c r="AF572" s="2207"/>
      <c r="AG572" s="2276"/>
      <c r="AH572" s="2207"/>
      <c r="AI572" s="2277"/>
      <c r="AJ572" s="2230"/>
      <c r="AK572" s="2277"/>
      <c r="AL572" s="2230"/>
      <c r="AM572" s="2272"/>
    </row>
    <row r="573" spans="2:39">
      <c r="B573" s="137"/>
      <c r="C573" s="122"/>
      <c r="D573" s="118"/>
      <c r="E573" s="122"/>
      <c r="F573" s="121"/>
      <c r="G573" s="166"/>
      <c r="H573" s="122"/>
      <c r="I573" s="130"/>
      <c r="J573" s="339"/>
      <c r="K573" s="127"/>
      <c r="L573" s="127"/>
      <c r="M573" s="127"/>
      <c r="N573" s="127"/>
      <c r="Q573" s="2230"/>
      <c r="S573" s="2230"/>
      <c r="U573" s="2230"/>
      <c r="V573" s="2277"/>
      <c r="W573" s="2230"/>
      <c r="X573" s="2277"/>
      <c r="Y573" s="2230"/>
      <c r="Z573" s="2272"/>
      <c r="AB573" s="11"/>
      <c r="AC573" s="2276"/>
      <c r="AD573" s="2207"/>
      <c r="AE573" s="2276"/>
      <c r="AF573" s="2207"/>
      <c r="AG573" s="2276"/>
      <c r="AH573" s="2207"/>
      <c r="AI573" s="2277"/>
      <c r="AJ573" s="2230"/>
      <c r="AK573" s="2277"/>
      <c r="AL573" s="2230"/>
      <c r="AM573" s="2272"/>
    </row>
    <row r="574" spans="2:39">
      <c r="B574" s="127"/>
      <c r="C574" s="122"/>
      <c r="D574" s="127"/>
      <c r="E574" s="122"/>
      <c r="F574" s="121"/>
      <c r="G574" s="166"/>
      <c r="H574" s="122"/>
      <c r="I574" s="121"/>
      <c r="J574" s="173"/>
      <c r="K574" s="127"/>
      <c r="L574" s="127"/>
      <c r="M574" s="127"/>
      <c r="N574" s="127"/>
      <c r="Q574" s="2230"/>
      <c r="S574" s="2230"/>
      <c r="U574" s="2230"/>
      <c r="V574" s="2277"/>
      <c r="W574" s="2230"/>
      <c r="X574" s="2277"/>
      <c r="Y574" s="2230"/>
      <c r="Z574" s="2272"/>
      <c r="AB574" s="11"/>
      <c r="AC574" s="2276"/>
      <c r="AD574" s="2207"/>
      <c r="AE574" s="2276"/>
      <c r="AF574" s="2207"/>
      <c r="AG574" s="2276"/>
      <c r="AH574" s="2207"/>
      <c r="AI574" s="2277"/>
      <c r="AJ574" s="2230"/>
      <c r="AK574" s="2277"/>
      <c r="AL574" s="2230"/>
      <c r="AM574" s="2272"/>
    </row>
    <row r="575" spans="2:39">
      <c r="B575" s="137"/>
      <c r="C575" s="122"/>
      <c r="D575" s="118"/>
      <c r="E575" s="122"/>
      <c r="F575" s="342"/>
      <c r="G575" s="343"/>
      <c r="H575" s="122"/>
      <c r="I575" s="121"/>
      <c r="J575" s="173"/>
      <c r="K575" s="127"/>
      <c r="L575" s="127"/>
      <c r="M575" s="127"/>
      <c r="N575" s="127"/>
      <c r="Q575" s="2230"/>
      <c r="S575" s="2230"/>
      <c r="U575" s="2230"/>
      <c r="V575" s="2277"/>
      <c r="W575" s="2230"/>
      <c r="X575" s="2277"/>
      <c r="Y575" s="2230"/>
      <c r="Z575" s="2272"/>
      <c r="AB575" s="11"/>
      <c r="AC575" s="2276"/>
      <c r="AD575" s="2207"/>
      <c r="AE575" s="2276"/>
      <c r="AF575" s="2207"/>
      <c r="AG575" s="2276"/>
      <c r="AH575" s="2207"/>
      <c r="AI575" s="2277"/>
      <c r="AJ575" s="2230"/>
      <c r="AK575" s="2277"/>
      <c r="AL575" s="2230"/>
      <c r="AM575" s="2272"/>
    </row>
    <row r="576" spans="2:39">
      <c r="B576" s="127"/>
      <c r="C576" s="136"/>
      <c r="D576" s="127"/>
      <c r="E576" s="122"/>
      <c r="F576" s="342"/>
      <c r="G576" s="343"/>
      <c r="H576" s="128"/>
      <c r="I576" s="137"/>
      <c r="J576" s="166"/>
      <c r="K576" s="127"/>
      <c r="L576" s="127"/>
      <c r="M576" s="127"/>
      <c r="N576" s="127"/>
      <c r="Q576" s="2230"/>
      <c r="S576" s="2230"/>
      <c r="U576" s="2230"/>
      <c r="V576" s="2277"/>
      <c r="W576" s="2230"/>
      <c r="X576" s="2277"/>
      <c r="Y576" s="2230"/>
      <c r="Z576" s="2272"/>
      <c r="AB576" s="11"/>
      <c r="AC576" s="2276"/>
      <c r="AD576" s="2207"/>
      <c r="AE576" s="2276"/>
      <c r="AF576" s="2207"/>
      <c r="AG576" s="2276"/>
      <c r="AH576" s="2207"/>
      <c r="AI576" s="2277"/>
      <c r="AJ576" s="2230"/>
      <c r="AK576" s="2277"/>
      <c r="AL576" s="2230"/>
      <c r="AM576" s="2272"/>
    </row>
    <row r="577" spans="2:39">
      <c r="B577" s="127"/>
      <c r="C577" s="136"/>
      <c r="D577" s="127"/>
      <c r="E577" s="121"/>
      <c r="F577" s="342"/>
      <c r="G577" s="343"/>
      <c r="H577" s="122"/>
      <c r="I577" s="121"/>
      <c r="J577" s="166"/>
      <c r="K577" s="127"/>
      <c r="L577" s="127"/>
      <c r="M577" s="127"/>
      <c r="N577" s="127"/>
      <c r="Q577" s="2230"/>
      <c r="S577" s="2230"/>
      <c r="U577" s="2230"/>
      <c r="V577" s="2277"/>
      <c r="W577" s="2230"/>
      <c r="X577" s="2277"/>
      <c r="Y577" s="2230"/>
      <c r="Z577" s="2272"/>
      <c r="AB577" s="11"/>
      <c r="AC577" s="2276"/>
      <c r="AD577" s="2207"/>
      <c r="AE577" s="2276"/>
      <c r="AF577" s="2207"/>
      <c r="AG577" s="2276"/>
      <c r="AH577" s="2207"/>
      <c r="AI577" s="2277"/>
      <c r="AJ577" s="2230"/>
      <c r="AK577" s="2277"/>
      <c r="AL577" s="2230"/>
      <c r="AM577" s="2272"/>
    </row>
    <row r="578" spans="2:39">
      <c r="B578" s="127"/>
      <c r="C578" s="136"/>
      <c r="D578" s="127"/>
      <c r="E578" s="125"/>
      <c r="F578" s="320"/>
      <c r="G578" s="166"/>
      <c r="H578" s="122"/>
      <c r="I578" s="126"/>
      <c r="J578" s="156"/>
      <c r="K578" s="127"/>
      <c r="L578" s="127"/>
      <c r="M578" s="127"/>
      <c r="N578" s="127"/>
      <c r="Q578" s="2230"/>
      <c r="S578" s="2230"/>
      <c r="U578" s="2230"/>
      <c r="V578" s="2277"/>
      <c r="W578" s="2230"/>
      <c r="X578" s="2277"/>
      <c r="Y578" s="2230"/>
      <c r="Z578" s="2272"/>
      <c r="AB578" s="11"/>
      <c r="AC578" s="2276"/>
      <c r="AD578" s="2207"/>
      <c r="AE578" s="2276"/>
      <c r="AF578" s="2207"/>
      <c r="AG578" s="2276"/>
      <c r="AH578" s="2207"/>
      <c r="AI578" s="2277"/>
      <c r="AJ578" s="2230"/>
      <c r="AK578" s="2277"/>
      <c r="AL578" s="2230"/>
      <c r="AM578" s="2272"/>
    </row>
    <row r="579" spans="2:39">
      <c r="B579" s="127"/>
      <c r="C579" s="136"/>
      <c r="D579" s="127"/>
      <c r="E579" s="122"/>
      <c r="F579" s="121"/>
      <c r="G579" s="166"/>
      <c r="H579" s="122"/>
      <c r="I579" s="121"/>
      <c r="J579" s="173"/>
      <c r="K579" s="127"/>
      <c r="L579" s="127"/>
      <c r="M579" s="127"/>
      <c r="N579" s="127"/>
      <c r="Q579" s="2230"/>
      <c r="S579" s="2230"/>
      <c r="U579" s="2230"/>
      <c r="V579" s="2277"/>
      <c r="W579" s="2230"/>
      <c r="X579" s="2277"/>
      <c r="Y579" s="2230"/>
      <c r="Z579" s="2272"/>
      <c r="AB579" s="11"/>
      <c r="AC579" s="2276"/>
      <c r="AD579" s="2207"/>
      <c r="AE579" s="2276"/>
      <c r="AF579" s="2207"/>
      <c r="AG579" s="2276"/>
      <c r="AH579" s="2207"/>
      <c r="AI579" s="2277"/>
      <c r="AJ579" s="2230"/>
      <c r="AK579" s="2277"/>
      <c r="AL579" s="2230"/>
      <c r="AM579" s="2272"/>
    </row>
    <row r="580" spans="2:39">
      <c r="B580" s="127"/>
      <c r="C580" s="136"/>
      <c r="D580" s="127"/>
      <c r="E580" s="161"/>
      <c r="F580" s="127"/>
      <c r="G580" s="127"/>
      <c r="H580" s="127"/>
      <c r="I580" s="127"/>
      <c r="J580" s="127"/>
      <c r="K580" s="127"/>
      <c r="L580" s="127"/>
      <c r="M580" s="127"/>
      <c r="N580" s="127"/>
      <c r="Q580" s="2230"/>
      <c r="S580" s="2230"/>
      <c r="U580" s="2230"/>
      <c r="V580" s="2277"/>
      <c r="W580" s="2230"/>
      <c r="X580" s="2277"/>
      <c r="Y580" s="2230"/>
      <c r="Z580" s="2272"/>
      <c r="AB580" s="11"/>
      <c r="AC580" s="2276"/>
      <c r="AD580" s="2207"/>
      <c r="AE580" s="2276"/>
      <c r="AF580" s="2207"/>
      <c r="AG580" s="2276"/>
      <c r="AH580" s="2207"/>
      <c r="AI580" s="2277"/>
      <c r="AJ580" s="2230"/>
      <c r="AK580" s="2277"/>
      <c r="AL580" s="2230"/>
      <c r="AM580" s="2272"/>
    </row>
    <row r="581" spans="2:39">
      <c r="B581" s="127"/>
      <c r="C581" s="247"/>
      <c r="D581" s="127"/>
      <c r="E581" s="127"/>
      <c r="F581" s="127"/>
      <c r="G581" s="127"/>
      <c r="H581" s="127"/>
      <c r="I581" s="127"/>
      <c r="J581" s="248"/>
      <c r="K581" s="127"/>
      <c r="L581" s="127"/>
      <c r="M581" s="127"/>
      <c r="N581" s="127"/>
      <c r="Q581" s="2230"/>
      <c r="S581" s="2230"/>
      <c r="U581" s="2230"/>
      <c r="V581" s="2277"/>
      <c r="W581" s="2230"/>
      <c r="X581" s="2277"/>
      <c r="Y581" s="2230"/>
      <c r="Z581" s="2272"/>
      <c r="AB581" s="11"/>
      <c r="AC581" s="2276"/>
      <c r="AD581" s="2207"/>
      <c r="AE581" s="2276"/>
      <c r="AF581" s="2207"/>
      <c r="AG581" s="2276"/>
      <c r="AH581" s="2207"/>
      <c r="AI581" s="2277"/>
      <c r="AJ581" s="2230"/>
      <c r="AK581" s="2277"/>
      <c r="AL581" s="2230"/>
      <c r="AM581" s="2272"/>
    </row>
    <row r="582" spans="2:39">
      <c r="B582" s="127"/>
      <c r="C582" s="136"/>
      <c r="D582" s="127"/>
      <c r="E582" s="335"/>
      <c r="F582" s="127"/>
      <c r="G582" s="127"/>
      <c r="H582" s="127"/>
      <c r="I582" s="127"/>
      <c r="J582" s="127"/>
      <c r="K582" s="127"/>
      <c r="L582" s="127"/>
      <c r="M582" s="127"/>
      <c r="N582" s="127"/>
      <c r="Q582" s="2230"/>
      <c r="S582" s="2230"/>
      <c r="U582" s="2230"/>
      <c r="V582" s="2277"/>
      <c r="W582" s="2230"/>
      <c r="X582" s="2277"/>
      <c r="Y582" s="2230"/>
      <c r="Z582" s="2272"/>
      <c r="AB582" s="11"/>
      <c r="AC582" s="2276"/>
      <c r="AD582" s="2207"/>
      <c r="AE582" s="2276"/>
      <c r="AF582" s="2207"/>
      <c r="AG582" s="2276"/>
      <c r="AH582" s="2207"/>
      <c r="AI582" s="2277"/>
      <c r="AJ582" s="2230"/>
      <c r="AK582" s="2277"/>
      <c r="AL582" s="2230"/>
      <c r="AM582" s="2272"/>
    </row>
    <row r="583" spans="2:39">
      <c r="B583" s="148"/>
      <c r="C583" s="215"/>
      <c r="D583" s="127"/>
      <c r="E583" s="127"/>
      <c r="F583" s="127"/>
      <c r="G583" s="127"/>
      <c r="H583" s="125"/>
      <c r="I583" s="126"/>
      <c r="J583" s="156"/>
      <c r="K583" s="245"/>
      <c r="L583" s="127"/>
      <c r="M583" s="127"/>
      <c r="N583" s="127"/>
      <c r="Q583" s="2230"/>
      <c r="S583" s="2230"/>
      <c r="U583" s="2230"/>
      <c r="V583" s="2277"/>
      <c r="W583" s="2230"/>
      <c r="X583" s="2277"/>
      <c r="Y583" s="2230"/>
      <c r="Z583" s="2272"/>
      <c r="AB583" s="11"/>
      <c r="AC583" s="2276"/>
      <c r="AD583" s="2207"/>
      <c r="AE583" s="2276"/>
      <c r="AF583" s="2207"/>
      <c r="AG583" s="2276"/>
      <c r="AH583" s="2207"/>
      <c r="AI583" s="2277"/>
      <c r="AJ583" s="2230"/>
      <c r="AK583" s="2277"/>
      <c r="AL583" s="2230"/>
      <c r="AM583" s="2272"/>
    </row>
    <row r="584" spans="2:39">
      <c r="B584" s="127"/>
      <c r="C584" s="136"/>
      <c r="D584" s="127"/>
      <c r="E584" s="127"/>
      <c r="F584" s="127"/>
      <c r="G584" s="127"/>
      <c r="H584" s="248"/>
      <c r="I584" s="127"/>
      <c r="J584" s="127"/>
      <c r="K584" s="194"/>
      <c r="L584" s="242"/>
      <c r="M584" s="243"/>
      <c r="N584" s="127"/>
      <c r="Q584" s="2230"/>
      <c r="S584" s="2230"/>
      <c r="U584" s="2230"/>
      <c r="V584" s="2277"/>
      <c r="W584" s="2230"/>
      <c r="X584" s="2277"/>
      <c r="Y584" s="2230"/>
      <c r="Z584" s="2272"/>
      <c r="AB584" s="11"/>
      <c r="AC584" s="2276"/>
      <c r="AD584" s="2207"/>
      <c r="AE584" s="2276"/>
      <c r="AF584" s="2207"/>
      <c r="AG584" s="2276"/>
      <c r="AH584" s="2207"/>
      <c r="AI584" s="2277"/>
      <c r="AJ584" s="2230"/>
      <c r="AK584" s="2277"/>
      <c r="AL584" s="2230"/>
      <c r="AM584" s="2272"/>
    </row>
    <row r="585" spans="2:39">
      <c r="B585" s="141"/>
      <c r="C585" s="122"/>
      <c r="D585" s="118"/>
      <c r="E585" s="127"/>
      <c r="F585" s="127"/>
      <c r="G585" s="127"/>
      <c r="H585" s="194"/>
      <c r="I585" s="242"/>
      <c r="J585" s="243"/>
      <c r="K585" s="348"/>
      <c r="L585" s="121"/>
      <c r="M585" s="173"/>
      <c r="N585" s="127"/>
      <c r="Q585" s="2230"/>
      <c r="S585" s="2230"/>
      <c r="U585" s="2230"/>
      <c r="V585" s="2277"/>
      <c r="W585" s="2230"/>
      <c r="X585" s="2277"/>
      <c r="Y585" s="2230"/>
      <c r="Z585" s="2272"/>
      <c r="AB585" s="11"/>
      <c r="AC585" s="2276"/>
      <c r="AD585" s="2207"/>
      <c r="AE585" s="2276"/>
      <c r="AF585" s="2207"/>
      <c r="AG585" s="2276"/>
      <c r="AH585" s="2207"/>
      <c r="AI585" s="2277"/>
      <c r="AJ585" s="2230"/>
      <c r="AK585" s="2277"/>
      <c r="AL585" s="2230"/>
      <c r="AM585" s="2272"/>
    </row>
    <row r="586" spans="2:39">
      <c r="B586" s="127"/>
      <c r="C586" s="135"/>
      <c r="D586" s="127"/>
      <c r="E586" s="127"/>
      <c r="F586" s="127"/>
      <c r="G586" s="127"/>
      <c r="H586" s="122"/>
      <c r="I586" s="116"/>
      <c r="J586" s="156"/>
      <c r="K586" s="348"/>
      <c r="L586" s="121"/>
      <c r="M586" s="173"/>
      <c r="N586" s="127"/>
      <c r="Q586" s="2230"/>
      <c r="S586" s="2230"/>
      <c r="U586" s="2230"/>
      <c r="V586" s="2277"/>
      <c r="W586" s="2230"/>
      <c r="X586" s="2277"/>
      <c r="Y586" s="2230"/>
      <c r="Z586" s="2272"/>
      <c r="AB586" s="11"/>
      <c r="AC586" s="2276"/>
      <c r="AD586" s="2207"/>
      <c r="AE586" s="2276"/>
      <c r="AF586" s="2207"/>
      <c r="AG586" s="2276"/>
      <c r="AH586" s="2207"/>
      <c r="AI586" s="2277"/>
      <c r="AJ586" s="2230"/>
      <c r="AK586" s="2277"/>
      <c r="AL586" s="2230"/>
      <c r="AM586" s="2272"/>
    </row>
    <row r="587" spans="2:39">
      <c r="B587" s="137"/>
      <c r="C587" s="122"/>
      <c r="D587" s="118"/>
      <c r="E587" s="127"/>
      <c r="F587" s="127"/>
      <c r="G587" s="127"/>
      <c r="H587" s="122"/>
      <c r="I587" s="121"/>
      <c r="J587" s="166"/>
      <c r="K587" s="122"/>
      <c r="L587" s="121"/>
      <c r="M587" s="173"/>
      <c r="N587" s="127"/>
      <c r="Q587" s="2230"/>
      <c r="S587" s="2230"/>
      <c r="U587" s="2230"/>
      <c r="V587" s="2277"/>
      <c r="W587" s="2230"/>
      <c r="X587" s="2277"/>
      <c r="Y587" s="2230"/>
      <c r="Z587" s="2272"/>
      <c r="AB587" s="11"/>
      <c r="AC587" s="2276"/>
      <c r="AD587" s="2207"/>
      <c r="AE587" s="2276"/>
      <c r="AF587" s="2207"/>
      <c r="AG587" s="2276"/>
      <c r="AH587" s="2207"/>
      <c r="AI587" s="2277"/>
      <c r="AJ587" s="2230"/>
      <c r="AK587" s="2277"/>
      <c r="AL587" s="2230"/>
      <c r="AM587" s="2272"/>
    </row>
    <row r="588" spans="2:39">
      <c r="B588" s="137"/>
      <c r="C588" s="122"/>
      <c r="D588" s="118"/>
      <c r="E588" s="127"/>
      <c r="F588" s="127"/>
      <c r="G588" s="127"/>
      <c r="H588" s="122"/>
      <c r="I588" s="121"/>
      <c r="J588" s="166"/>
      <c r="K588" s="122"/>
      <c r="L588" s="121"/>
      <c r="M588" s="173"/>
      <c r="N588" s="127"/>
      <c r="Q588" s="2230"/>
      <c r="S588" s="2230"/>
      <c r="U588" s="2230"/>
      <c r="V588" s="2277"/>
      <c r="W588" s="2230"/>
      <c r="X588" s="2277"/>
      <c r="Y588" s="2230"/>
      <c r="Z588" s="2272"/>
      <c r="AB588" s="11"/>
      <c r="AC588" s="2276"/>
      <c r="AD588" s="2207"/>
      <c r="AE588" s="2276"/>
      <c r="AF588" s="2207"/>
      <c r="AG588" s="2276"/>
      <c r="AH588" s="2207"/>
      <c r="AI588" s="2277"/>
      <c r="AJ588" s="2230"/>
      <c r="AK588" s="2277"/>
      <c r="AL588" s="2230"/>
      <c r="AM588" s="2272"/>
    </row>
    <row r="589" spans="2:39">
      <c r="B589" s="137"/>
      <c r="C589" s="122"/>
      <c r="D589" s="118"/>
      <c r="E589" s="127"/>
      <c r="F589" s="127"/>
      <c r="G589" s="127"/>
      <c r="H589" s="122"/>
      <c r="I589" s="121"/>
      <c r="J589" s="166"/>
      <c r="K589" s="122"/>
      <c r="L589" s="129"/>
      <c r="M589" s="171"/>
      <c r="N589" s="127"/>
      <c r="Q589" s="2230"/>
      <c r="S589" s="2230"/>
      <c r="U589" s="2230"/>
      <c r="V589" s="2277"/>
      <c r="W589" s="2230"/>
      <c r="X589" s="2277"/>
      <c r="Y589" s="2230"/>
      <c r="Z589" s="2272"/>
      <c r="AB589" s="11"/>
      <c r="AC589" s="2276"/>
      <c r="AD589" s="2207"/>
      <c r="AE589" s="2276"/>
      <c r="AF589" s="2207"/>
      <c r="AG589" s="2276"/>
      <c r="AH589" s="2207"/>
      <c r="AI589" s="2277"/>
      <c r="AJ589" s="2230"/>
      <c r="AK589" s="2277"/>
      <c r="AL589" s="2230"/>
      <c r="AM589" s="2272"/>
    </row>
    <row r="590" spans="2:39">
      <c r="B590" s="137"/>
      <c r="C590" s="122"/>
      <c r="D590" s="118"/>
      <c r="E590" s="127"/>
      <c r="F590" s="127"/>
      <c r="G590" s="127"/>
      <c r="H590" s="122"/>
      <c r="I590" s="121"/>
      <c r="J590" s="166"/>
      <c r="K590" s="122"/>
      <c r="L590" s="121"/>
      <c r="M590" s="166"/>
      <c r="N590" s="127"/>
      <c r="Q590" s="2230"/>
      <c r="S590" s="2230"/>
      <c r="U590" s="2230"/>
      <c r="V590" s="2277"/>
      <c r="W590" s="2230"/>
      <c r="X590" s="2277"/>
      <c r="Y590" s="2230"/>
      <c r="Z590" s="2272"/>
      <c r="AB590" s="11"/>
      <c r="AC590" s="2276"/>
      <c r="AD590" s="2207"/>
      <c r="AE590" s="2276"/>
      <c r="AF590" s="2207"/>
      <c r="AG590" s="2276"/>
      <c r="AH590" s="2207"/>
      <c r="AI590" s="2277"/>
      <c r="AJ590" s="2230"/>
      <c r="AK590" s="2277"/>
      <c r="AL590" s="2230"/>
      <c r="AM590" s="2272"/>
    </row>
    <row r="591" spans="2:39">
      <c r="B591" s="137"/>
      <c r="C591" s="122"/>
      <c r="D591" s="118"/>
      <c r="E591" s="127"/>
      <c r="F591" s="127"/>
      <c r="G591" s="127"/>
      <c r="H591" s="122"/>
      <c r="I591" s="121"/>
      <c r="J591" s="166"/>
      <c r="K591" s="122"/>
      <c r="L591" s="121"/>
      <c r="M591" s="166"/>
      <c r="N591" s="11"/>
      <c r="Q591" s="2230"/>
      <c r="S591" s="2230"/>
      <c r="U591" s="2230"/>
      <c r="V591" s="2277"/>
      <c r="W591" s="2230"/>
      <c r="X591" s="2277"/>
      <c r="Y591" s="2230"/>
      <c r="Z591" s="2272"/>
      <c r="AB591" s="11"/>
      <c r="AC591" s="2276"/>
      <c r="AD591" s="2207"/>
      <c r="AE591" s="2276"/>
      <c r="AF591" s="2207"/>
      <c r="AG591" s="2276"/>
      <c r="AH591" s="2207"/>
      <c r="AI591" s="2277"/>
      <c r="AJ591" s="2230"/>
      <c r="AK591" s="2277"/>
      <c r="AL591" s="2230"/>
      <c r="AM591" s="2272"/>
    </row>
    <row r="592" spans="2:39">
      <c r="B592" s="127"/>
      <c r="C592" s="136"/>
      <c r="D592" s="127"/>
      <c r="E592" s="127"/>
      <c r="F592" s="127"/>
      <c r="G592" s="127"/>
      <c r="H592" s="122"/>
      <c r="I592" s="121"/>
      <c r="J592" s="166"/>
      <c r="K592" s="128"/>
      <c r="L592" s="349"/>
      <c r="M592" s="350"/>
      <c r="N592" s="11"/>
      <c r="Q592" s="2230"/>
      <c r="S592" s="2230"/>
      <c r="U592" s="2230"/>
      <c r="V592" s="2277"/>
      <c r="W592" s="2230"/>
      <c r="X592" s="2277"/>
      <c r="Y592" s="2230"/>
      <c r="Z592" s="2272"/>
      <c r="AB592" s="11"/>
      <c r="AC592" s="2276"/>
      <c r="AD592" s="2207"/>
      <c r="AE592" s="2276"/>
      <c r="AF592" s="2207"/>
      <c r="AG592" s="2276"/>
      <c r="AH592" s="2207"/>
      <c r="AI592" s="2277"/>
      <c r="AJ592" s="2230"/>
      <c r="AK592" s="2277"/>
      <c r="AL592" s="2230"/>
      <c r="AM592" s="2272"/>
    </row>
    <row r="593" spans="2:39">
      <c r="B593" s="127"/>
      <c r="C593" s="136"/>
      <c r="D593" s="127"/>
      <c r="E593" s="127"/>
      <c r="F593" s="127"/>
      <c r="G593" s="127"/>
      <c r="H593" s="915"/>
      <c r="I593" s="127"/>
      <c r="J593" s="127"/>
      <c r="K593" s="122"/>
      <c r="L593" s="137"/>
      <c r="M593" s="325"/>
      <c r="N593" s="11"/>
      <c r="Q593" s="2230"/>
      <c r="S593" s="2230"/>
      <c r="U593" s="2230"/>
      <c r="V593" s="2277"/>
      <c r="W593" s="2230"/>
      <c r="X593" s="2277"/>
      <c r="Y593" s="2230"/>
      <c r="Z593" s="2272"/>
      <c r="AB593" s="11"/>
      <c r="AC593" s="2276"/>
      <c r="AD593" s="2207"/>
      <c r="AE593" s="2276"/>
      <c r="AF593" s="2207"/>
      <c r="AG593" s="2276"/>
      <c r="AH593" s="2207"/>
      <c r="AI593" s="2277"/>
      <c r="AJ593" s="2230"/>
      <c r="AK593" s="2277"/>
      <c r="AL593" s="2230"/>
      <c r="AM593" s="2272"/>
    </row>
    <row r="594" spans="2:39">
      <c r="B594" s="127"/>
      <c r="C594" s="136"/>
      <c r="D594" s="127"/>
      <c r="E594" s="127"/>
      <c r="F594" s="127"/>
      <c r="G594" s="127"/>
      <c r="H594" s="264"/>
      <c r="I594" s="242"/>
      <c r="J594" s="243"/>
      <c r="K594" s="251"/>
      <c r="L594" s="127"/>
      <c r="M594" s="127"/>
      <c r="N594" s="11"/>
      <c r="Q594" s="2230"/>
      <c r="S594" s="2230"/>
      <c r="U594" s="2230"/>
      <c r="V594" s="2277"/>
      <c r="W594" s="2230"/>
      <c r="X594" s="2277"/>
      <c r="Y594" s="2230"/>
      <c r="Z594" s="2272"/>
      <c r="AB594" s="11"/>
      <c r="AC594" s="2276"/>
      <c r="AD594" s="2207"/>
      <c r="AE594" s="2276"/>
      <c r="AF594" s="2207"/>
      <c r="AG594" s="2276"/>
      <c r="AH594" s="2207"/>
      <c r="AI594" s="2277"/>
      <c r="AJ594" s="2230"/>
      <c r="AK594" s="2277"/>
      <c r="AL594" s="2230"/>
      <c r="AM594" s="2272"/>
    </row>
    <row r="595" spans="2:39">
      <c r="B595" s="148"/>
      <c r="C595" s="215"/>
      <c r="D595" s="189"/>
      <c r="E595" s="331"/>
      <c r="F595" s="127"/>
      <c r="G595" s="248"/>
      <c r="H595" s="122"/>
      <c r="I595" s="121"/>
      <c r="J595" s="325"/>
      <c r="K595" s="264"/>
      <c r="L595" s="242"/>
      <c r="M595" s="243"/>
      <c r="N595" s="11"/>
      <c r="Q595" s="2230"/>
      <c r="S595" s="2230"/>
      <c r="U595" s="2230"/>
      <c r="V595" s="2277"/>
      <c r="W595" s="2230"/>
      <c r="X595" s="2277"/>
      <c r="Y595" s="2230"/>
      <c r="Z595" s="2272"/>
      <c r="AB595" s="11"/>
      <c r="AC595" s="2276"/>
      <c r="AD595" s="2207"/>
      <c r="AE595" s="2276"/>
      <c r="AF595" s="2207"/>
      <c r="AG595" s="2276"/>
      <c r="AH595" s="2207"/>
      <c r="AI595" s="2277"/>
      <c r="AJ595" s="2230"/>
      <c r="AK595" s="2277"/>
      <c r="AL595" s="2230"/>
      <c r="AM595" s="2272"/>
    </row>
    <row r="596" spans="2:39">
      <c r="B596" s="137"/>
      <c r="C596" s="122"/>
      <c r="D596" s="118"/>
      <c r="E596" s="264"/>
      <c r="F596" s="242"/>
      <c r="G596" s="243"/>
      <c r="H596" s="122"/>
      <c r="I596" s="121"/>
      <c r="J596" s="166"/>
      <c r="K596" s="122"/>
      <c r="L596" s="342"/>
      <c r="M596" s="173"/>
      <c r="N596" s="11"/>
      <c r="Q596" s="2230"/>
      <c r="S596" s="2230"/>
      <c r="U596" s="2230"/>
      <c r="V596" s="2277"/>
      <c r="W596" s="2230"/>
      <c r="X596" s="2277"/>
      <c r="Y596" s="2230"/>
      <c r="Z596" s="2272"/>
      <c r="AB596" s="11"/>
      <c r="AC596" s="2276"/>
      <c r="AD596" s="2207"/>
      <c r="AE596" s="2276"/>
      <c r="AF596" s="2207"/>
      <c r="AG596" s="2276"/>
      <c r="AH596" s="2207"/>
      <c r="AI596" s="2277"/>
      <c r="AJ596" s="2230"/>
      <c r="AK596" s="2277"/>
      <c r="AL596" s="2230"/>
      <c r="AM596" s="2272"/>
    </row>
    <row r="597" spans="2:39">
      <c r="B597" s="445"/>
      <c r="C597" s="122"/>
      <c r="D597" s="116"/>
      <c r="E597" s="122"/>
      <c r="F597" s="121"/>
      <c r="G597" s="173"/>
      <c r="H597" s="125"/>
      <c r="I597" s="121"/>
      <c r="J597" s="166"/>
      <c r="K597" s="248"/>
      <c r="L597" s="125"/>
      <c r="M597" s="127"/>
      <c r="N597" s="11"/>
      <c r="Q597" s="2230"/>
      <c r="S597" s="2230"/>
      <c r="U597" s="2230"/>
      <c r="V597" s="2277"/>
      <c r="W597" s="2230"/>
      <c r="X597" s="2277"/>
      <c r="Y597" s="2230"/>
      <c r="Z597" s="2272"/>
      <c r="AB597" s="11"/>
      <c r="AC597" s="2276"/>
      <c r="AD597" s="2207"/>
      <c r="AE597" s="2276"/>
      <c r="AF597" s="2207"/>
      <c r="AG597" s="2276"/>
      <c r="AH597" s="2207"/>
      <c r="AI597" s="2277"/>
      <c r="AJ597" s="2230"/>
      <c r="AK597" s="2277"/>
      <c r="AL597" s="2230"/>
      <c r="AM597" s="2272"/>
    </row>
    <row r="598" spans="2:39">
      <c r="B598" s="137"/>
      <c r="C598" s="122"/>
      <c r="D598" s="118"/>
      <c r="E598" s="122"/>
      <c r="F598" s="121"/>
      <c r="G598" s="173"/>
      <c r="H598" s="264"/>
      <c r="I598" s="127"/>
      <c r="J598" s="127"/>
      <c r="K598" s="264"/>
      <c r="L598" s="242"/>
      <c r="M598" s="264"/>
      <c r="N598" s="11"/>
      <c r="Q598" s="2230"/>
      <c r="S598" s="2230"/>
      <c r="U598" s="2230"/>
      <c r="V598" s="2277"/>
      <c r="W598" s="2230"/>
      <c r="X598" s="2277"/>
      <c r="Y598" s="2230"/>
      <c r="Z598" s="2272"/>
      <c r="AB598" s="11"/>
      <c r="AC598" s="2276"/>
      <c r="AD598" s="2207"/>
      <c r="AE598" s="2276"/>
      <c r="AF598" s="2207"/>
      <c r="AG598" s="2276"/>
      <c r="AH598" s="2207"/>
      <c r="AI598" s="2277"/>
      <c r="AJ598" s="2230"/>
      <c r="AK598" s="2277"/>
      <c r="AL598" s="2230"/>
      <c r="AM598" s="2272"/>
    </row>
    <row r="599" spans="2:39">
      <c r="B599" s="127"/>
      <c r="C599" s="136"/>
      <c r="D599" s="127"/>
      <c r="E599" s="122"/>
      <c r="F599" s="121"/>
      <c r="G599" s="173"/>
      <c r="H599" s="264"/>
      <c r="I599" s="242"/>
      <c r="J599" s="243"/>
      <c r="K599" s="125"/>
      <c r="L599" s="126"/>
      <c r="M599" s="156"/>
      <c r="N599" s="11"/>
      <c r="Q599" s="2230"/>
      <c r="S599" s="2230"/>
      <c r="U599" s="2230"/>
      <c r="V599" s="2277"/>
      <c r="W599" s="2230"/>
      <c r="X599" s="2277"/>
      <c r="Y599" s="2230"/>
      <c r="Z599" s="2272"/>
      <c r="AB599" s="11"/>
      <c r="AC599" s="2276"/>
      <c r="AD599" s="2207"/>
      <c r="AE599" s="2276"/>
      <c r="AF599" s="2207"/>
      <c r="AG599" s="2276"/>
      <c r="AH599" s="2207"/>
      <c r="AI599" s="2277"/>
      <c r="AJ599" s="2230"/>
      <c r="AK599" s="2277"/>
      <c r="AL599" s="2230"/>
      <c r="AM599" s="2272"/>
    </row>
    <row r="600" spans="2:39">
      <c r="B600" s="127"/>
      <c r="C600" s="136"/>
      <c r="D600" s="127"/>
      <c r="E600" s="122"/>
      <c r="F600" s="121"/>
      <c r="G600" s="173"/>
      <c r="H600" s="122"/>
      <c r="I600" s="130"/>
      <c r="J600" s="339"/>
      <c r="K600" s="127"/>
      <c r="L600" s="127"/>
      <c r="M600" s="127"/>
      <c r="N600" s="11"/>
      <c r="Q600" s="2230"/>
      <c r="S600" s="2230"/>
      <c r="U600" s="2230"/>
      <c r="V600" s="2277"/>
      <c r="W600" s="2230"/>
      <c r="X600" s="2277"/>
      <c r="Y600" s="2230"/>
      <c r="Z600" s="2272"/>
      <c r="AB600" s="11"/>
      <c r="AC600" s="2276"/>
      <c r="AD600" s="2207"/>
      <c r="AE600" s="2276"/>
      <c r="AF600" s="2207"/>
      <c r="AG600" s="2276"/>
      <c r="AH600" s="2207"/>
      <c r="AI600" s="2277"/>
      <c r="AJ600" s="2230"/>
      <c r="AK600" s="2277"/>
      <c r="AL600" s="2230"/>
      <c r="AM600" s="2272"/>
    </row>
    <row r="601" spans="2:39">
      <c r="B601" s="127"/>
      <c r="C601" s="136"/>
      <c r="D601" s="127"/>
      <c r="E601" s="122"/>
      <c r="F601" s="267"/>
      <c r="G601" s="344"/>
      <c r="H601" s="122"/>
      <c r="I601" s="121"/>
      <c r="J601" s="173"/>
      <c r="K601" s="127"/>
      <c r="L601" s="127"/>
      <c r="M601" s="127"/>
      <c r="N601" s="11"/>
      <c r="Q601" s="2230"/>
      <c r="S601" s="2230"/>
      <c r="U601" s="2230"/>
      <c r="V601" s="2277"/>
      <c r="W601" s="2230"/>
      <c r="X601" s="2277"/>
      <c r="Y601" s="2230"/>
      <c r="Z601" s="2272"/>
      <c r="AB601" s="11"/>
      <c r="AC601" s="2276"/>
      <c r="AD601" s="2207"/>
      <c r="AE601" s="2276"/>
      <c r="AF601" s="2207"/>
      <c r="AG601" s="2276"/>
      <c r="AH601" s="2207"/>
      <c r="AI601" s="2277"/>
      <c r="AJ601" s="2230"/>
      <c r="AK601" s="2277"/>
      <c r="AL601" s="2230"/>
      <c r="AM601" s="2272"/>
    </row>
    <row r="602" spans="2:39">
      <c r="B602" s="127"/>
      <c r="C602" s="136"/>
      <c r="D602" s="127"/>
      <c r="E602" s="122"/>
      <c r="F602" s="121"/>
      <c r="G602" s="173"/>
      <c r="H602" s="122"/>
      <c r="I602" s="121"/>
      <c r="J602" s="173"/>
      <c r="K602" s="169"/>
      <c r="L602" s="862"/>
      <c r="M602" s="863"/>
      <c r="N602" s="11"/>
      <c r="Q602" s="2230"/>
      <c r="S602" s="2230"/>
      <c r="U602" s="2230"/>
      <c r="V602" s="2277"/>
      <c r="W602" s="2230"/>
      <c r="X602" s="2277"/>
      <c r="Y602" s="2230"/>
      <c r="Z602" s="2272"/>
      <c r="AB602" s="11"/>
      <c r="AC602" s="2276"/>
      <c r="AD602" s="2207"/>
      <c r="AE602" s="2276"/>
      <c r="AF602" s="2207"/>
      <c r="AG602" s="2276"/>
      <c r="AH602" s="2207"/>
      <c r="AI602" s="2277"/>
      <c r="AJ602" s="2230"/>
      <c r="AK602" s="2277"/>
      <c r="AL602" s="2230"/>
      <c r="AM602" s="2272"/>
    </row>
    <row r="603" spans="2:39">
      <c r="B603" s="127"/>
      <c r="C603" s="136"/>
      <c r="D603" s="127"/>
      <c r="E603" s="122"/>
      <c r="F603" s="121"/>
      <c r="G603" s="173"/>
      <c r="H603" s="128"/>
      <c r="I603" s="137"/>
      <c r="J603" s="166"/>
      <c r="K603" s="264"/>
      <c r="L603" s="242"/>
      <c r="M603" s="243"/>
      <c r="N603" s="11"/>
      <c r="Q603" s="2230"/>
      <c r="S603" s="2230"/>
      <c r="U603" s="2230"/>
      <c r="V603" s="2277"/>
      <c r="W603" s="2230"/>
      <c r="X603" s="2277"/>
      <c r="Y603" s="2230"/>
      <c r="Z603" s="2272"/>
      <c r="AB603" s="11"/>
      <c r="AC603" s="2276"/>
      <c r="AD603" s="2207"/>
      <c r="AE603" s="2276"/>
      <c r="AF603" s="2207"/>
      <c r="AG603" s="2276"/>
      <c r="AH603" s="2207"/>
      <c r="AI603" s="2277"/>
      <c r="AJ603" s="2230"/>
      <c r="AK603" s="2277"/>
      <c r="AL603" s="2230"/>
      <c r="AM603" s="2272"/>
    </row>
    <row r="604" spans="2:39">
      <c r="B604" s="127"/>
      <c r="C604" s="136"/>
      <c r="D604" s="127"/>
      <c r="E604" s="122"/>
      <c r="F604" s="121"/>
      <c r="G604" s="173"/>
      <c r="H604" s="122"/>
      <c r="I604" s="121"/>
      <c r="J604" s="166"/>
      <c r="K604" s="122"/>
      <c r="L604" s="121"/>
      <c r="M604" s="173"/>
      <c r="N604" s="11"/>
      <c r="Q604" s="2230"/>
      <c r="S604" s="2230"/>
      <c r="U604" s="2230"/>
      <c r="V604" s="2277"/>
      <c r="W604" s="2230"/>
      <c r="X604" s="2277"/>
      <c r="Y604" s="2230"/>
      <c r="Z604" s="2272"/>
      <c r="AB604" s="11"/>
      <c r="AC604" s="2276"/>
      <c r="AD604" s="2207"/>
      <c r="AE604" s="2276"/>
      <c r="AF604" s="2207"/>
      <c r="AG604" s="2276"/>
      <c r="AH604" s="2207"/>
      <c r="AI604" s="2277"/>
      <c r="AJ604" s="2230"/>
      <c r="AK604" s="2277"/>
      <c r="AL604" s="2230"/>
      <c r="AM604" s="2272"/>
    </row>
    <row r="605" spans="2:39">
      <c r="B605" s="127"/>
      <c r="C605" s="136"/>
      <c r="D605" s="127"/>
      <c r="E605" s="122"/>
      <c r="F605" s="121"/>
      <c r="G605" s="173"/>
      <c r="H605" s="122"/>
      <c r="I605" s="126"/>
      <c r="J605" s="156"/>
      <c r="K605" s="127"/>
      <c r="L605" s="127"/>
      <c r="M605" s="127"/>
      <c r="N605" s="11"/>
      <c r="Q605" s="2230"/>
      <c r="S605" s="2230"/>
      <c r="U605" s="2230"/>
      <c r="V605" s="2277"/>
      <c r="W605" s="2230"/>
      <c r="X605" s="2277"/>
      <c r="Y605" s="2230"/>
      <c r="Z605" s="2272"/>
      <c r="AB605" s="11"/>
      <c r="AC605" s="2276"/>
      <c r="AD605" s="2207"/>
      <c r="AE605" s="2276"/>
      <c r="AF605" s="2207"/>
      <c r="AG605" s="2276"/>
      <c r="AH605" s="2207"/>
      <c r="AI605" s="2277"/>
      <c r="AJ605" s="2230"/>
      <c r="AK605" s="2277"/>
      <c r="AL605" s="2230"/>
      <c r="AM605" s="2272"/>
    </row>
    <row r="606" spans="2:39">
      <c r="B606" s="127"/>
      <c r="C606" s="136"/>
      <c r="D606" s="127"/>
      <c r="E606" s="127"/>
      <c r="F606" s="127"/>
      <c r="G606" s="127"/>
      <c r="H606" s="127"/>
      <c r="I606" s="127"/>
      <c r="J606" s="127"/>
      <c r="K606" s="251"/>
      <c r="L606" s="127"/>
      <c r="M606" s="127"/>
      <c r="N606" s="11"/>
      <c r="Q606" s="2230"/>
      <c r="S606" s="2230"/>
      <c r="U606" s="2230"/>
      <c r="V606" s="2277"/>
      <c r="W606" s="2230"/>
      <c r="X606" s="2277"/>
      <c r="Y606" s="2230"/>
      <c r="Z606" s="2272"/>
      <c r="AB606" s="11"/>
      <c r="AC606" s="2276"/>
      <c r="AD606" s="2207"/>
      <c r="AE606" s="2276"/>
      <c r="AF606" s="2207"/>
      <c r="AG606" s="2276"/>
      <c r="AH606" s="2207"/>
      <c r="AI606" s="2277"/>
      <c r="AJ606" s="2230"/>
      <c r="AK606" s="2277"/>
      <c r="AL606" s="2230"/>
      <c r="AM606" s="2272"/>
    </row>
    <row r="607" spans="2:39">
      <c r="B607" s="127"/>
      <c r="C607" s="136"/>
      <c r="D607" s="127"/>
      <c r="E607" s="127"/>
      <c r="F607" s="127"/>
      <c r="G607" s="127"/>
      <c r="H607" s="127"/>
      <c r="I607" s="127"/>
      <c r="J607" s="127"/>
      <c r="K607" s="194"/>
      <c r="L607" s="242"/>
      <c r="M607" s="243"/>
      <c r="N607" s="11"/>
      <c r="Q607" s="2230"/>
      <c r="S607" s="2230"/>
      <c r="U607" s="2230"/>
      <c r="V607" s="2277"/>
      <c r="W607" s="2230"/>
      <c r="X607" s="2277"/>
      <c r="Y607" s="2230"/>
      <c r="Z607" s="2272"/>
      <c r="AB607" s="11"/>
      <c r="AC607" s="2276"/>
      <c r="AD607" s="2207"/>
      <c r="AE607" s="2276"/>
      <c r="AF607" s="2207"/>
      <c r="AG607" s="2276"/>
      <c r="AH607" s="2207"/>
      <c r="AI607" s="2277"/>
      <c r="AJ607" s="2230"/>
      <c r="AK607" s="2277"/>
      <c r="AL607" s="2230"/>
      <c r="AM607" s="2272"/>
    </row>
    <row r="608" spans="2:39">
      <c r="B608" s="127"/>
      <c r="C608" s="247"/>
      <c r="D608" s="127"/>
      <c r="E608" s="127"/>
      <c r="F608" s="127"/>
      <c r="G608" s="190"/>
      <c r="H608" s="190"/>
      <c r="I608" s="190"/>
      <c r="J608" s="248"/>
      <c r="K608" s="127"/>
      <c r="L608" s="190"/>
      <c r="M608" s="127"/>
      <c r="N608" s="11"/>
      <c r="Q608" s="2230"/>
      <c r="S608" s="2230"/>
      <c r="U608" s="2230"/>
      <c r="V608" s="2277"/>
      <c r="W608" s="2230"/>
      <c r="X608" s="2277"/>
      <c r="Y608" s="2230"/>
      <c r="Z608" s="2272"/>
      <c r="AB608" s="11"/>
      <c r="AC608" s="2276"/>
      <c r="AD608" s="2207"/>
      <c r="AE608" s="2276"/>
      <c r="AF608" s="2207"/>
      <c r="AG608" s="2276"/>
      <c r="AH608" s="2207"/>
      <c r="AI608" s="2277"/>
      <c r="AJ608" s="2230"/>
      <c r="AK608" s="2277"/>
      <c r="AL608" s="2230"/>
      <c r="AM608" s="2272"/>
    </row>
    <row r="609" spans="2:39">
      <c r="B609" s="127"/>
      <c r="C609" s="136"/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1"/>
      <c r="Q609" s="2230"/>
      <c r="S609" s="2230"/>
      <c r="U609" s="2230"/>
      <c r="V609" s="2277"/>
      <c r="W609" s="2230"/>
      <c r="X609" s="2277"/>
      <c r="Y609" s="2230"/>
      <c r="Z609" s="2272"/>
      <c r="AB609" s="11"/>
      <c r="AC609" s="2276"/>
      <c r="AD609" s="2207"/>
      <c r="AE609" s="2276"/>
      <c r="AF609" s="2207"/>
      <c r="AG609" s="2276"/>
      <c r="AH609" s="2207"/>
      <c r="AI609" s="2277"/>
      <c r="AJ609" s="2230"/>
      <c r="AK609" s="2277"/>
      <c r="AL609" s="2230"/>
      <c r="AM609" s="2272"/>
    </row>
    <row r="610" spans="2:39">
      <c r="B610" s="127"/>
      <c r="C610" s="136"/>
      <c r="D610" s="127"/>
      <c r="E610" s="125"/>
      <c r="F610" s="121"/>
      <c r="G610" s="173"/>
      <c r="H610" s="127"/>
      <c r="I610" s="127"/>
      <c r="J610" s="127"/>
      <c r="K610" s="127"/>
      <c r="L610" s="127"/>
      <c r="M610" s="127"/>
      <c r="N610" s="11"/>
      <c r="Q610" s="2230"/>
      <c r="S610" s="2230"/>
      <c r="U610" s="2230"/>
      <c r="V610" s="2277"/>
      <c r="W610" s="2230"/>
      <c r="X610" s="2277"/>
      <c r="Y610" s="2230"/>
      <c r="Z610" s="2272"/>
      <c r="AB610" s="11"/>
      <c r="AC610" s="2276"/>
      <c r="AD610" s="2207"/>
      <c r="AE610" s="2276"/>
      <c r="AF610" s="2207"/>
      <c r="AG610" s="2276"/>
      <c r="AH610" s="2207"/>
      <c r="AI610" s="2277"/>
      <c r="AJ610" s="2230"/>
      <c r="AK610" s="2277"/>
      <c r="AL610" s="2230"/>
      <c r="AM610" s="2272"/>
    </row>
    <row r="611" spans="2:39">
      <c r="B611" s="110"/>
      <c r="C611" s="158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Q611" s="2230"/>
      <c r="S611" s="2230"/>
      <c r="U611" s="2230"/>
      <c r="V611" s="2277"/>
      <c r="W611" s="2230"/>
      <c r="X611" s="2277"/>
      <c r="Y611" s="2230"/>
      <c r="Z611" s="2272"/>
      <c r="AB611" s="11"/>
      <c r="AC611" s="2276"/>
      <c r="AD611" s="2207"/>
      <c r="AE611" s="2276"/>
      <c r="AF611" s="2207"/>
      <c r="AG611" s="2276"/>
      <c r="AH611" s="2207"/>
      <c r="AI611" s="2277"/>
      <c r="AJ611" s="2230"/>
      <c r="AK611" s="2277"/>
      <c r="AL611" s="2230"/>
      <c r="AM611" s="2272"/>
    </row>
    <row r="612" spans="2:39">
      <c r="B612" s="110"/>
      <c r="C612" s="158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Q612" s="2230"/>
      <c r="S612" s="2230"/>
      <c r="U612" s="2230"/>
      <c r="V612" s="2277"/>
      <c r="W612" s="2230"/>
      <c r="X612" s="2277"/>
      <c r="Y612" s="2230"/>
      <c r="Z612" s="2272"/>
      <c r="AB612" s="11"/>
      <c r="AC612" s="2276"/>
      <c r="AD612" s="2207"/>
      <c r="AE612" s="2276"/>
      <c r="AF612" s="2207"/>
      <c r="AG612" s="2276"/>
      <c r="AH612" s="2207"/>
      <c r="AI612" s="2277"/>
      <c r="AJ612" s="2230"/>
      <c r="AK612" s="2277"/>
      <c r="AL612" s="2230"/>
      <c r="AM612" s="2272"/>
    </row>
    <row r="613" spans="2:39">
      <c r="B613" s="110"/>
      <c r="C613" s="158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Q613" s="2230"/>
      <c r="S613" s="2230"/>
      <c r="U613" s="2230"/>
      <c r="V613" s="2277"/>
      <c r="W613" s="2230"/>
      <c r="X613" s="2277"/>
      <c r="Y613" s="2230"/>
      <c r="Z613" s="2272"/>
      <c r="AB613" s="11"/>
      <c r="AC613" s="2276"/>
      <c r="AD613" s="2207"/>
      <c r="AE613" s="2276"/>
      <c r="AF613" s="2207"/>
      <c r="AG613" s="2276"/>
      <c r="AH613" s="2207"/>
      <c r="AI613" s="2277"/>
      <c r="AJ613" s="2230"/>
      <c r="AK613" s="2277"/>
      <c r="AL613" s="2230"/>
      <c r="AM613" s="2272"/>
    </row>
    <row r="614" spans="2:39">
      <c r="B614" s="110"/>
      <c r="C614" s="158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Q614" s="2230"/>
      <c r="S614" s="2230"/>
      <c r="U614" s="2230"/>
      <c r="V614" s="2277"/>
      <c r="W614" s="2230"/>
      <c r="X614" s="2277"/>
      <c r="Y614" s="2230"/>
      <c r="Z614" s="2272"/>
      <c r="AB614" s="11"/>
      <c r="AC614" s="2276"/>
      <c r="AD614" s="2207"/>
      <c r="AE614" s="2276"/>
      <c r="AF614" s="2207"/>
      <c r="AG614" s="2276"/>
      <c r="AH614" s="2207"/>
      <c r="AI614" s="2277"/>
      <c r="AJ614" s="2230"/>
      <c r="AK614" s="2277"/>
      <c r="AL614" s="2230"/>
      <c r="AM614" s="2272"/>
    </row>
    <row r="615" spans="2:39">
      <c r="B615" s="110"/>
      <c r="C615" s="158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Q615" s="2230"/>
      <c r="S615" s="2230"/>
      <c r="U615" s="2230"/>
      <c r="V615" s="2277"/>
      <c r="W615" s="2230"/>
      <c r="X615" s="2277"/>
      <c r="Y615" s="2230"/>
      <c r="Z615" s="2272"/>
      <c r="AB615" s="11"/>
      <c r="AC615" s="2276"/>
      <c r="AD615" s="2207"/>
      <c r="AE615" s="2276"/>
      <c r="AF615" s="2207"/>
      <c r="AG615" s="2276"/>
      <c r="AH615" s="2207"/>
      <c r="AI615" s="2277"/>
      <c r="AJ615" s="2230"/>
      <c r="AK615" s="2277"/>
      <c r="AL615" s="2230"/>
      <c r="AM615" s="2272"/>
    </row>
    <row r="616" spans="2:39">
      <c r="B616" s="110"/>
      <c r="C616" s="158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Q616" s="2230"/>
      <c r="S616" s="2230"/>
      <c r="U616" s="2230"/>
      <c r="V616" s="2277"/>
      <c r="W616" s="2230"/>
      <c r="X616" s="2277"/>
      <c r="Y616" s="2230"/>
      <c r="Z616" s="2272"/>
      <c r="AC616" s="2276"/>
      <c r="AD616" s="2230"/>
      <c r="AE616" s="2276"/>
      <c r="AF616" s="2230"/>
      <c r="AG616" s="2276"/>
      <c r="AH616" s="2230"/>
      <c r="AI616" s="2277"/>
      <c r="AJ616" s="2230"/>
      <c r="AK616" s="2277"/>
      <c r="AL616" s="2230"/>
      <c r="AM616" s="2272"/>
    </row>
    <row r="617" spans="2:39">
      <c r="B617" s="110"/>
      <c r="C617" s="158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Q617" s="2230"/>
      <c r="S617" s="2230"/>
      <c r="U617" s="2230"/>
      <c r="V617" s="2277"/>
      <c r="W617" s="2230"/>
      <c r="X617" s="2277"/>
      <c r="Y617" s="2230"/>
      <c r="Z617" s="2272"/>
      <c r="AC617" s="2276"/>
      <c r="AD617" s="2230"/>
      <c r="AE617" s="2276"/>
      <c r="AF617" s="2230"/>
      <c r="AG617" s="2276"/>
      <c r="AH617" s="2230"/>
      <c r="AI617" s="2277"/>
      <c r="AJ617" s="2230"/>
      <c r="AK617" s="2277"/>
      <c r="AL617" s="2230"/>
      <c r="AM617" s="2272"/>
    </row>
    <row r="618" spans="2:39">
      <c r="B618" s="110"/>
      <c r="C618" s="158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Q618" s="2230"/>
      <c r="S618" s="2230"/>
      <c r="U618" s="2230"/>
      <c r="V618" s="2277"/>
      <c r="W618" s="2230"/>
      <c r="X618" s="2277"/>
      <c r="Y618" s="2230"/>
      <c r="Z618" s="2272"/>
      <c r="AC618" s="2276"/>
      <c r="AD618" s="2230"/>
      <c r="AE618" s="2276"/>
      <c r="AF618" s="2230"/>
      <c r="AG618" s="2276"/>
      <c r="AH618" s="2230"/>
      <c r="AI618" s="2277"/>
      <c r="AJ618" s="2230"/>
      <c r="AK618" s="2277"/>
      <c r="AL618" s="2230"/>
      <c r="AM618" s="2272"/>
    </row>
    <row r="619" spans="2:39">
      <c r="B619" s="110"/>
      <c r="C619" s="158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Q619" s="2230"/>
      <c r="S619" s="2230"/>
      <c r="U619" s="2230"/>
      <c r="V619" s="2277"/>
      <c r="W619" s="2230"/>
      <c r="X619" s="2277"/>
      <c r="Y619" s="2230"/>
      <c r="Z619" s="2272"/>
      <c r="AC619" s="2276"/>
      <c r="AD619" s="2230"/>
      <c r="AE619" s="2276"/>
      <c r="AF619" s="2230"/>
      <c r="AG619" s="2276"/>
      <c r="AH619" s="2230"/>
      <c r="AI619" s="2277"/>
      <c r="AJ619" s="2230"/>
      <c r="AK619" s="2277"/>
      <c r="AL619" s="2230"/>
      <c r="AM619" s="2272"/>
    </row>
    <row r="620" spans="2:39">
      <c r="B620" s="110"/>
      <c r="C620" s="158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Q620" s="2230"/>
      <c r="S620" s="2230"/>
      <c r="U620" s="2230"/>
      <c r="V620" s="2277"/>
      <c r="W620" s="2230"/>
      <c r="X620" s="2277"/>
      <c r="Y620" s="2230"/>
      <c r="Z620" s="2272"/>
      <c r="AC620" s="2276"/>
      <c r="AD620" s="2230"/>
      <c r="AE620" s="2276"/>
      <c r="AF620" s="2230"/>
      <c r="AG620" s="2276"/>
      <c r="AH620" s="2230"/>
      <c r="AI620" s="2277"/>
      <c r="AJ620" s="2230"/>
      <c r="AK620" s="2277"/>
      <c r="AL620" s="2230"/>
      <c r="AM620" s="2272"/>
    </row>
    <row r="621" spans="2:39">
      <c r="B621" s="110"/>
      <c r="C621" s="158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Q621" s="2230"/>
      <c r="S621" s="2230"/>
      <c r="U621" s="2230"/>
      <c r="V621" s="2277"/>
      <c r="W621" s="2230"/>
      <c r="X621" s="2277"/>
      <c r="Y621" s="2230"/>
      <c r="Z621" s="2272"/>
      <c r="AC621" s="2276"/>
      <c r="AE621" s="2276"/>
      <c r="AG621" s="2276"/>
      <c r="AI621" s="2272"/>
      <c r="AK621" s="2272"/>
      <c r="AM621" s="2272"/>
    </row>
    <row r="622" spans="2:39">
      <c r="B622" s="110"/>
      <c r="C622" s="158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Q622" s="2230"/>
      <c r="S622" s="2230"/>
      <c r="U622" s="2230"/>
      <c r="V622" s="2277"/>
      <c r="W622" s="2230"/>
      <c r="X622" s="2277"/>
      <c r="Y622" s="2230"/>
      <c r="Z622" s="2272"/>
      <c r="AC622" s="2276"/>
      <c r="AE622" s="2276"/>
      <c r="AG622" s="2276"/>
      <c r="AI622" s="2272"/>
      <c r="AK622" s="2272"/>
      <c r="AM622" s="2272"/>
    </row>
    <row r="623" spans="2:39">
      <c r="B623" s="127"/>
      <c r="C623" s="136"/>
      <c r="D623" s="127"/>
      <c r="E623" s="122"/>
      <c r="F623" s="121"/>
      <c r="G623" s="173"/>
      <c r="H623" s="127"/>
      <c r="I623" s="127"/>
      <c r="J623" s="127"/>
      <c r="K623" s="127"/>
      <c r="L623" s="127"/>
      <c r="M623" s="127"/>
      <c r="N623" s="11"/>
      <c r="Q623" s="2230"/>
      <c r="S623" s="2230"/>
      <c r="U623" s="2230"/>
      <c r="V623" s="2277"/>
      <c r="W623" s="2230"/>
      <c r="X623" s="2277"/>
      <c r="Y623" s="2230"/>
      <c r="Z623" s="2272"/>
      <c r="AC623" s="2276"/>
      <c r="AE623" s="2276"/>
      <c r="AG623" s="2276"/>
      <c r="AI623" s="2272"/>
      <c r="AK623" s="2272"/>
      <c r="AM623" s="2272"/>
    </row>
    <row r="624" spans="2:39">
      <c r="B624" s="127"/>
      <c r="C624" s="136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1"/>
      <c r="Q624" s="2230"/>
      <c r="S624" s="2230"/>
      <c r="U624" s="2230"/>
      <c r="V624" s="2277"/>
      <c r="W624" s="2230"/>
      <c r="X624" s="2277"/>
      <c r="Y624" s="2230"/>
      <c r="Z624" s="2272"/>
      <c r="AC624" s="2276"/>
      <c r="AE624" s="2276"/>
      <c r="AG624" s="2276"/>
      <c r="AI624" s="2272"/>
      <c r="AK624" s="2272"/>
      <c r="AM624" s="2272"/>
    </row>
    <row r="625" spans="2:39">
      <c r="B625" s="127"/>
      <c r="C625" s="136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1"/>
      <c r="Q625" s="2230"/>
      <c r="S625" s="2230"/>
      <c r="U625" s="2230"/>
      <c r="V625" s="2230"/>
      <c r="W625" s="2230"/>
      <c r="X625" s="2272"/>
      <c r="Z625" s="2272"/>
      <c r="AK625" s="2272"/>
      <c r="AM625" s="2272"/>
    </row>
    <row r="626" spans="2:39">
      <c r="B626" s="127"/>
      <c r="C626" s="136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1"/>
      <c r="Q626" s="2230"/>
      <c r="S626" s="2230"/>
      <c r="U626" s="2230"/>
      <c r="V626" s="2230"/>
      <c r="W626" s="2230"/>
      <c r="X626" s="2272"/>
      <c r="Z626" s="2272"/>
      <c r="AK626" s="2272"/>
      <c r="AM626" s="2272"/>
    </row>
    <row r="627" spans="2:39">
      <c r="B627" s="127"/>
      <c r="C627" s="136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1"/>
    </row>
    <row r="628" spans="2:39" ht="15.75">
      <c r="B628" s="145"/>
      <c r="C628" s="122"/>
      <c r="D628" s="121"/>
      <c r="E628" s="251"/>
      <c r="F628" s="127"/>
      <c r="G628" s="127"/>
      <c r="H628" s="169"/>
      <c r="I628" s="169"/>
      <c r="J628" s="127"/>
      <c r="K628" s="127"/>
      <c r="L628" s="127"/>
      <c r="M628" s="127"/>
      <c r="N628" s="11"/>
      <c r="W628" s="11"/>
      <c r="X628" s="11"/>
      <c r="Y628" s="11"/>
      <c r="Z628" s="11"/>
    </row>
    <row r="629" spans="2:39">
      <c r="B629" s="127"/>
      <c r="C629" s="215"/>
      <c r="D629" s="127"/>
      <c r="E629" s="250"/>
      <c r="F629" s="127"/>
      <c r="G629" s="127"/>
      <c r="H629" s="194"/>
      <c r="I629" s="242"/>
      <c r="J629" s="243"/>
      <c r="K629" s="194"/>
      <c r="L629" s="242"/>
      <c r="M629" s="243"/>
      <c r="N629" s="11"/>
      <c r="V629" s="11"/>
      <c r="W629" s="11"/>
      <c r="X629" s="11"/>
      <c r="Y629" s="11"/>
    </row>
    <row r="630" spans="2:39">
      <c r="B630" s="148"/>
      <c r="C630" s="122"/>
      <c r="D630" s="135"/>
      <c r="E630" s="194"/>
      <c r="F630" s="242"/>
      <c r="G630" s="243"/>
      <c r="H630" s="122"/>
      <c r="I630" s="121"/>
      <c r="J630" s="166"/>
      <c r="K630" s="341"/>
      <c r="L630" s="121"/>
      <c r="M630" s="127"/>
      <c r="N630" s="11"/>
    </row>
  </sheetData>
  <phoneticPr fontId="53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35"/>
  <sheetViews>
    <sheetView zoomScaleNormal="100" workbookViewId="0">
      <pane xSplit="1" topLeftCell="B1" activePane="topRight" state="frozen"/>
      <selection pane="topRight" activeCell="V25" sqref="V25"/>
    </sheetView>
  </sheetViews>
  <sheetFormatPr defaultRowHeight="15"/>
  <cols>
    <col min="1" max="1" width="1.85546875" customWidth="1"/>
    <col min="2" max="2" width="4" customWidth="1"/>
    <col min="3" max="3" width="30.5703125" customWidth="1"/>
    <col min="4" max="4" width="8.85546875" customWidth="1"/>
    <col min="5" max="5" width="7.28515625" customWidth="1"/>
    <col min="6" max="6" width="6.85546875" customWidth="1"/>
    <col min="7" max="7" width="6.7109375" customWidth="1"/>
    <col min="8" max="8" width="7.140625" customWidth="1"/>
    <col min="9" max="9" width="6.85546875" customWidth="1"/>
    <col min="10" max="10" width="7.28515625" customWidth="1"/>
    <col min="11" max="11" width="6.7109375" customWidth="1"/>
    <col min="12" max="12" width="6.85546875" customWidth="1"/>
    <col min="13" max="13" width="6.42578125" customWidth="1"/>
    <col min="14" max="14" width="6.85546875" customWidth="1"/>
    <col min="15" max="15" width="7.85546875" customWidth="1"/>
    <col min="16" max="16" width="7.140625" customWidth="1"/>
    <col min="17" max="17" width="6.5703125" customWidth="1"/>
    <col min="18" max="18" width="7.28515625" customWidth="1"/>
    <col min="19" max="19" width="13" customWidth="1"/>
    <col min="23" max="23" width="7.7109375" customWidth="1"/>
    <col min="24" max="24" width="15.5703125" customWidth="1"/>
    <col min="25" max="25" width="8.140625" customWidth="1"/>
    <col min="26" max="26" width="7.28515625" customWidth="1"/>
    <col min="28" max="28" width="9.85546875" customWidth="1"/>
    <col min="29" max="29" width="9" customWidth="1"/>
    <col min="30" max="30" width="9.85546875" customWidth="1"/>
    <col min="31" max="31" width="8" customWidth="1"/>
  </cols>
  <sheetData>
    <row r="1" spans="2:36" ht="10.5" customHeight="1"/>
    <row r="2" spans="2:36" ht="15.75" thickBot="1">
      <c r="B2" s="119" t="s">
        <v>475</v>
      </c>
      <c r="D2" s="119" t="s">
        <v>18</v>
      </c>
      <c r="J2" t="s">
        <v>402</v>
      </c>
      <c r="O2" s="38"/>
      <c r="P2" s="38"/>
      <c r="Q2" s="127"/>
      <c r="R2" s="245"/>
      <c r="S2" s="127"/>
      <c r="T2" s="127"/>
      <c r="U2" s="127"/>
      <c r="V2" s="127"/>
      <c r="W2" s="127"/>
      <c r="X2" s="127"/>
      <c r="Y2" s="127"/>
      <c r="Z2" s="127"/>
      <c r="AA2" s="127"/>
      <c r="AB2" s="127"/>
    </row>
    <row r="3" spans="2:36" ht="13.5" customHeight="1">
      <c r="B3" s="97"/>
      <c r="C3" s="608"/>
      <c r="D3" s="36" t="s">
        <v>19</v>
      </c>
      <c r="E3" s="75" t="s">
        <v>326</v>
      </c>
      <c r="F3" s="75"/>
      <c r="G3" s="75"/>
      <c r="H3" s="75"/>
      <c r="I3" s="75"/>
      <c r="J3" s="75"/>
      <c r="K3" s="75"/>
      <c r="L3" s="75"/>
      <c r="M3" s="58"/>
      <c r="N3" s="58"/>
      <c r="O3" s="213" t="s">
        <v>20</v>
      </c>
      <c r="P3" s="213" t="s">
        <v>21</v>
      </c>
      <c r="Q3" s="1988" t="s">
        <v>647</v>
      </c>
      <c r="R3" s="1988" t="s">
        <v>647</v>
      </c>
      <c r="T3" s="446"/>
      <c r="U3" s="149"/>
      <c r="V3" s="127"/>
      <c r="W3" s="127"/>
      <c r="X3" s="15"/>
      <c r="Y3" s="15"/>
      <c r="Z3" s="149"/>
      <c r="AA3" s="11"/>
      <c r="AB3" s="11"/>
      <c r="AC3" s="11"/>
    </row>
    <row r="4" spans="2:36" ht="13.5" customHeight="1">
      <c r="B4" s="68"/>
      <c r="C4" s="609"/>
      <c r="D4" s="610" t="s">
        <v>266</v>
      </c>
      <c r="E4" s="20" t="s">
        <v>356</v>
      </c>
      <c r="F4" s="20"/>
      <c r="G4" s="20"/>
      <c r="H4" s="20"/>
      <c r="I4" s="20" t="s">
        <v>282</v>
      </c>
      <c r="J4" s="20"/>
      <c r="K4" s="20"/>
      <c r="M4" s="19"/>
      <c r="N4" s="19"/>
      <c r="O4" s="610" t="s">
        <v>283</v>
      </c>
      <c r="P4" s="610" t="s">
        <v>22</v>
      </c>
      <c r="Q4" s="1989" t="s">
        <v>120</v>
      </c>
      <c r="R4" s="1989" t="s">
        <v>120</v>
      </c>
      <c r="T4" s="446"/>
      <c r="U4" s="149"/>
      <c r="V4" s="127"/>
      <c r="W4" s="127"/>
      <c r="X4" s="15"/>
      <c r="Y4" s="15"/>
      <c r="Z4" s="149"/>
      <c r="AA4" s="11"/>
      <c r="AB4" s="11"/>
      <c r="AC4" s="11"/>
    </row>
    <row r="5" spans="2:36" ht="12.75" customHeight="1" thickBot="1">
      <c r="B5" s="68"/>
      <c r="C5" s="611" t="s">
        <v>23</v>
      </c>
      <c r="D5" s="78" t="s">
        <v>20</v>
      </c>
      <c r="E5" s="56" t="s">
        <v>134</v>
      </c>
      <c r="F5" s="80"/>
      <c r="G5" s="80"/>
      <c r="H5" s="80"/>
      <c r="I5" s="11" t="s">
        <v>281</v>
      </c>
      <c r="J5" s="11"/>
      <c r="K5" s="80"/>
      <c r="L5" t="s">
        <v>749</v>
      </c>
      <c r="M5" s="59"/>
      <c r="N5" s="59"/>
      <c r="O5" s="610" t="s">
        <v>25</v>
      </c>
      <c r="P5" s="610" t="s">
        <v>24</v>
      </c>
      <c r="Q5" s="1990" t="s">
        <v>648</v>
      </c>
      <c r="R5" s="1989" t="s">
        <v>648</v>
      </c>
      <c r="T5" s="446"/>
      <c r="U5" s="149"/>
      <c r="V5" s="127"/>
      <c r="W5" s="127"/>
      <c r="X5" s="15"/>
      <c r="Y5" s="15"/>
      <c r="Z5" s="446"/>
      <c r="AA5" s="704"/>
      <c r="AB5" s="704"/>
      <c r="AC5" s="11"/>
    </row>
    <row r="6" spans="2:36">
      <c r="B6" s="68" t="s">
        <v>267</v>
      </c>
      <c r="C6" s="609"/>
      <c r="D6" s="77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1912" t="s">
        <v>35</v>
      </c>
      <c r="O6" s="610">
        <v>10</v>
      </c>
      <c r="P6" s="610" t="s">
        <v>36</v>
      </c>
      <c r="Q6" s="610" t="s">
        <v>25</v>
      </c>
      <c r="R6" s="1991" t="s">
        <v>649</v>
      </c>
      <c r="T6" s="446"/>
      <c r="U6" s="149"/>
      <c r="V6" s="127"/>
      <c r="W6" s="127"/>
      <c r="X6" s="15"/>
      <c r="Y6" s="15"/>
      <c r="Z6" s="446"/>
      <c r="AA6" s="704"/>
      <c r="AB6" s="11"/>
      <c r="AC6" s="11"/>
    </row>
    <row r="7" spans="2:36" ht="12" customHeight="1">
      <c r="B7" s="68"/>
      <c r="C7" s="611" t="s">
        <v>268</v>
      </c>
      <c r="D7" s="11"/>
      <c r="E7" s="78" t="s">
        <v>38</v>
      </c>
      <c r="F7" s="78" t="s">
        <v>38</v>
      </c>
      <c r="G7" s="78" t="s">
        <v>38</v>
      </c>
      <c r="H7" s="78" t="s">
        <v>38</v>
      </c>
      <c r="I7" s="31" t="s">
        <v>38</v>
      </c>
      <c r="J7" s="78" t="s">
        <v>38</v>
      </c>
      <c r="K7" s="78" t="s">
        <v>38</v>
      </c>
      <c r="L7" s="31" t="s">
        <v>38</v>
      </c>
      <c r="M7" s="78" t="s">
        <v>38</v>
      </c>
      <c r="N7" s="579" t="s">
        <v>38</v>
      </c>
      <c r="O7" s="610" t="s">
        <v>650</v>
      </c>
      <c r="P7" s="610" t="s">
        <v>258</v>
      </c>
      <c r="Q7" s="610" t="s">
        <v>651</v>
      </c>
      <c r="R7" s="1991"/>
      <c r="T7" s="446"/>
      <c r="U7" s="149"/>
      <c r="V7" s="127"/>
      <c r="W7" s="127"/>
      <c r="X7" s="15"/>
      <c r="Y7" s="15"/>
      <c r="Z7" s="149"/>
      <c r="AA7" s="704"/>
      <c r="AB7" s="704"/>
      <c r="AC7" s="11"/>
    </row>
    <row r="8" spans="2:36" ht="14.25" customHeight="1" thickBot="1">
      <c r="B8" s="68"/>
      <c r="C8" s="612"/>
      <c r="D8" s="81" t="s">
        <v>269</v>
      </c>
      <c r="E8" s="59"/>
      <c r="F8" s="60"/>
      <c r="G8" s="59"/>
      <c r="H8" s="60"/>
      <c r="I8" s="107"/>
      <c r="J8" s="60"/>
      <c r="K8" s="60"/>
      <c r="L8" s="59"/>
      <c r="M8" s="60"/>
      <c r="N8" s="107"/>
      <c r="O8" s="610"/>
      <c r="P8" s="610" t="s">
        <v>259</v>
      </c>
      <c r="Q8" s="2012">
        <v>0.25</v>
      </c>
      <c r="R8" s="1992">
        <v>1</v>
      </c>
      <c r="T8" s="446"/>
      <c r="U8" s="149"/>
      <c r="V8" s="127"/>
      <c r="W8" s="336"/>
      <c r="X8" s="15"/>
      <c r="Y8" s="15"/>
      <c r="Z8" s="252"/>
      <c r="AA8" s="4"/>
      <c r="AB8" s="4"/>
      <c r="AC8" s="11"/>
    </row>
    <row r="9" spans="2:36">
      <c r="B9" s="613">
        <v>1</v>
      </c>
      <c r="C9" s="614" t="s">
        <v>270</v>
      </c>
      <c r="D9" s="1904">
        <v>30</v>
      </c>
      <c r="E9" s="196">
        <f>'12-18л. РАСКЛАДКА'!Q7</f>
        <v>40</v>
      </c>
      <c r="F9" s="898">
        <f>'12-18л. РАСКЛАДКА'!Q62</f>
        <v>30</v>
      </c>
      <c r="G9" s="898">
        <f>'12-18л. РАСКЛАДКА'!Q123</f>
        <v>30</v>
      </c>
      <c r="H9" s="898">
        <f>'12-18л. РАСКЛАДКА'!Q184</f>
        <v>0</v>
      </c>
      <c r="I9" s="898">
        <f>'12-18л. РАСКЛАДКА'!Q239</f>
        <v>30</v>
      </c>
      <c r="J9" s="898">
        <f>'12-18л. РАСКЛАДКА'!Q297</f>
        <v>30</v>
      </c>
      <c r="K9" s="898">
        <f>'12-18л. РАСКЛАДКА'!Q356</f>
        <v>30</v>
      </c>
      <c r="L9" s="898">
        <f>'12-18л. РАСКЛАДКА'!Q405</f>
        <v>30</v>
      </c>
      <c r="M9" s="898">
        <f>'12-18л. РАСКЛАДКА'!Q460</f>
        <v>40</v>
      </c>
      <c r="N9" s="1913">
        <f>'12-18л. РАСКЛАДКА'!Q520</f>
        <v>40</v>
      </c>
      <c r="O9" s="1993">
        <f>E9+F9+G9+H9+I9+J9+K9+L9+M9+N9</f>
        <v>300</v>
      </c>
      <c r="P9" s="2743">
        <f>(O9*100/Q9)-100</f>
        <v>0</v>
      </c>
      <c r="Q9" s="1994">
        <f>(R9*25/100)*10</f>
        <v>300</v>
      </c>
      <c r="R9" s="1998">
        <v>120</v>
      </c>
      <c r="S9" s="485"/>
      <c r="T9" s="127"/>
      <c r="U9" s="127"/>
      <c r="V9" s="127"/>
      <c r="W9" s="874"/>
      <c r="X9" s="1433"/>
      <c r="Y9" s="31"/>
      <c r="Z9" s="446"/>
      <c r="AA9" s="4"/>
      <c r="AB9" s="4"/>
      <c r="AC9" s="11"/>
    </row>
    <row r="10" spans="2:36">
      <c r="B10" s="568">
        <v>2</v>
      </c>
      <c r="C10" s="293" t="s">
        <v>39</v>
      </c>
      <c r="D10" s="1905">
        <v>50</v>
      </c>
      <c r="E10" s="196">
        <f>'12-18л. РАСКЛАДКА'!Q8</f>
        <v>40</v>
      </c>
      <c r="F10" s="898">
        <f>'12-18л. РАСКЛАДКА'!Q63</f>
        <v>50</v>
      </c>
      <c r="G10" s="898">
        <f>'12-18л. РАСКЛАДКА'!Q124</f>
        <v>68</v>
      </c>
      <c r="H10" s="898">
        <f>'12-18л. РАСКЛАДКА'!Q185</f>
        <v>30</v>
      </c>
      <c r="I10" s="898">
        <f>'12-18л. РАСКЛАДКА'!Q240</f>
        <v>62</v>
      </c>
      <c r="J10" s="898">
        <f>'12-18л. РАСКЛАДКА'!Q298</f>
        <v>50</v>
      </c>
      <c r="K10" s="898">
        <f>'12-18л. РАСКЛАДКА'!Q357</f>
        <v>40</v>
      </c>
      <c r="L10" s="898">
        <f>'12-18л. РАСКЛАДКА'!Q406</f>
        <v>40</v>
      </c>
      <c r="M10" s="898">
        <f>'12-18л. РАСКЛАДКА'!Q461</f>
        <v>50</v>
      </c>
      <c r="N10" s="1913">
        <f>'12-18л. РАСКЛАДКА'!Q521</f>
        <v>70</v>
      </c>
      <c r="O10" s="1995">
        <f t="shared" ref="O10:O43" si="0">E10+F10+G10+H10+I10+J10+K10+L10+M10+N10</f>
        <v>500</v>
      </c>
      <c r="P10" s="2744">
        <f t="shared" ref="P10:P43" si="1">(O10*100/Q10)-100</f>
        <v>0</v>
      </c>
      <c r="Q10" s="2001">
        <f t="shared" ref="Q10:Q43" si="2">(R10*25/100)*10</f>
        <v>500</v>
      </c>
      <c r="R10" s="1999">
        <v>200</v>
      </c>
      <c r="S10" s="485"/>
      <c r="T10" s="127"/>
      <c r="U10" s="127"/>
      <c r="V10" s="127"/>
      <c r="W10" s="874"/>
      <c r="X10" s="2003"/>
      <c r="Y10" s="31"/>
      <c r="Z10" s="446"/>
      <c r="AA10" s="4"/>
      <c r="AB10" s="4"/>
      <c r="AC10" s="11"/>
    </row>
    <row r="11" spans="2:36">
      <c r="B11" s="568">
        <v>3</v>
      </c>
      <c r="C11" s="293" t="s">
        <v>40</v>
      </c>
      <c r="D11" s="1905">
        <v>5</v>
      </c>
      <c r="E11" s="196">
        <f>'12-18л. РАСКЛАДКА'!Q9</f>
        <v>0</v>
      </c>
      <c r="F11" s="898">
        <f>'12-18л. РАСКЛАДКА'!Q64</f>
        <v>0</v>
      </c>
      <c r="G11" s="898">
        <f>'12-18л. РАСКЛАДКА'!Q125</f>
        <v>12.100000000000001</v>
      </c>
      <c r="H11" s="898">
        <f>'12-18л. РАСКЛАДКА'!Q186</f>
        <v>13.04</v>
      </c>
      <c r="I11" s="898">
        <f>'12-18л. РАСКЛАДКА'!Q241</f>
        <v>12.7</v>
      </c>
      <c r="J11" s="898">
        <f>'12-18л. РАСКЛАДКА'!Q299</f>
        <v>0</v>
      </c>
      <c r="K11" s="898">
        <f>'12-18л. РАСКЛАДКА'!Q358</f>
        <v>7.04</v>
      </c>
      <c r="L11" s="898">
        <f>'12-18л. РАСКЛАДКА'!Q407</f>
        <v>5.12</v>
      </c>
      <c r="M11" s="898">
        <f>'12-18л. РАСКЛАДКА'!Q462</f>
        <v>0</v>
      </c>
      <c r="N11" s="1913">
        <f>'12-18л. РАСКЛАДКА'!Q522</f>
        <v>0</v>
      </c>
      <c r="O11" s="1995">
        <f t="shared" si="0"/>
        <v>50</v>
      </c>
      <c r="P11" s="2744">
        <f t="shared" si="1"/>
        <v>0</v>
      </c>
      <c r="Q11" s="2001">
        <f t="shared" si="2"/>
        <v>50</v>
      </c>
      <c r="R11" s="1999">
        <v>20</v>
      </c>
      <c r="S11" s="485"/>
      <c r="T11" s="127"/>
      <c r="U11" s="127"/>
      <c r="V11" s="127"/>
      <c r="W11" s="874"/>
      <c r="X11" s="1433"/>
      <c r="Y11" s="31"/>
      <c r="Z11" s="446"/>
      <c r="AA11" s="4"/>
      <c r="AB11" s="4"/>
      <c r="AC11" s="11"/>
    </row>
    <row r="12" spans="2:36">
      <c r="B12" s="568">
        <v>4</v>
      </c>
      <c r="C12" s="293" t="s">
        <v>41</v>
      </c>
      <c r="D12" s="1905">
        <v>12.5</v>
      </c>
      <c r="E12" s="196">
        <f>'12-18л. РАСКЛАДКА'!Q10</f>
        <v>35.299999999999997</v>
      </c>
      <c r="F12" s="898">
        <f>'12-18л. РАСКЛАДКА'!Q65</f>
        <v>54.4</v>
      </c>
      <c r="G12" s="898">
        <f>'12-18л. РАСКЛАДКА'!Q126</f>
        <v>0</v>
      </c>
      <c r="H12" s="898">
        <f>'12-18л. РАСКЛАДКА'!Q187</f>
        <v>0</v>
      </c>
      <c r="I12" s="898">
        <f>'12-18л. РАСКЛАДКА'!Q242</f>
        <v>0</v>
      </c>
      <c r="J12" s="898">
        <f>'12-18л. РАСКЛАДКА'!Q300</f>
        <v>0</v>
      </c>
      <c r="K12" s="898">
        <f>'12-18л. РАСКЛАДКА'!Q359</f>
        <v>0</v>
      </c>
      <c r="L12" s="898">
        <f>'12-18л. РАСКЛАДКА'!Q408</f>
        <v>0</v>
      </c>
      <c r="M12" s="898">
        <f>'12-18л. РАСКЛАДКА'!Q463</f>
        <v>35.299999999999997</v>
      </c>
      <c r="N12" s="1913">
        <f>'12-18л. РАСКЛАДКА'!Q523</f>
        <v>0</v>
      </c>
      <c r="O12" s="1995">
        <f t="shared" si="0"/>
        <v>124.99999999999999</v>
      </c>
      <c r="P12" s="2744">
        <f t="shared" si="1"/>
        <v>0</v>
      </c>
      <c r="Q12" s="2001">
        <f t="shared" si="2"/>
        <v>125</v>
      </c>
      <c r="R12" s="1999">
        <v>50</v>
      </c>
      <c r="S12" s="485"/>
      <c r="T12" s="127"/>
      <c r="U12" s="127"/>
      <c r="V12" s="127"/>
      <c r="W12" s="874"/>
      <c r="X12" s="2003"/>
      <c r="Y12" s="31"/>
      <c r="Z12" s="446"/>
      <c r="AA12" s="4"/>
      <c r="AB12" s="4"/>
      <c r="AC12" s="11"/>
    </row>
    <row r="13" spans="2:36">
      <c r="B13" s="568">
        <v>5</v>
      </c>
      <c r="C13" s="293" t="s">
        <v>42</v>
      </c>
      <c r="D13" s="1905">
        <v>5</v>
      </c>
      <c r="E13" s="196">
        <f>'12-18л. РАСКЛАДКА'!Q11</f>
        <v>0</v>
      </c>
      <c r="F13" s="898">
        <f>'12-18л. РАСКЛАДКА'!Q66</f>
        <v>0</v>
      </c>
      <c r="G13" s="898">
        <f>'12-18л. РАСКЛАДКА'!Q127</f>
        <v>0</v>
      </c>
      <c r="H13" s="898">
        <f>'12-18л. РАСКЛАДКА'!Q188</f>
        <v>0</v>
      </c>
      <c r="I13" s="898">
        <f>'12-18л. РАСКЛАДКА'!Q243</f>
        <v>0</v>
      </c>
      <c r="J13" s="898">
        <f>'12-18л. РАСКЛАДКА'!Q301</f>
        <v>0</v>
      </c>
      <c r="K13" s="898">
        <f>'12-18л. РАСКЛАДКА'!Q360</f>
        <v>50</v>
      </c>
      <c r="L13" s="898">
        <f>'12-18л. РАСКЛАДКА'!Q409</f>
        <v>0</v>
      </c>
      <c r="M13" s="898">
        <f>'12-18л. РАСКЛАДКА'!Q464</f>
        <v>0</v>
      </c>
      <c r="N13" s="1913">
        <f>'12-18л. РАСКЛАДКА'!Q524</f>
        <v>0</v>
      </c>
      <c r="O13" s="1995">
        <f t="shared" si="0"/>
        <v>50</v>
      </c>
      <c r="P13" s="2744">
        <f t="shared" si="1"/>
        <v>0</v>
      </c>
      <c r="Q13" s="2001">
        <f t="shared" si="2"/>
        <v>50</v>
      </c>
      <c r="R13" s="1999">
        <v>20</v>
      </c>
      <c r="S13" s="485"/>
      <c r="T13" s="127"/>
      <c r="U13" s="127"/>
      <c r="V13" s="127"/>
      <c r="W13" s="874"/>
      <c r="X13" s="2004"/>
      <c r="Y13" s="31"/>
      <c r="Z13" s="446"/>
      <c r="AA13" s="4"/>
      <c r="AB13" s="4"/>
      <c r="AC13" s="11"/>
    </row>
    <row r="14" spans="2:36">
      <c r="B14" s="568">
        <v>6</v>
      </c>
      <c r="C14" s="293" t="s">
        <v>43</v>
      </c>
      <c r="D14" s="1905">
        <v>46.75</v>
      </c>
      <c r="E14" s="196">
        <f>'12-18л. РАСКЛАДКА'!Q12</f>
        <v>0</v>
      </c>
      <c r="F14" s="898">
        <f>'12-18л. РАСКЛАДКА'!Q67</f>
        <v>0</v>
      </c>
      <c r="G14" s="898">
        <f>'12-18л. РАСКЛАДКА'!Q128</f>
        <v>96.8</v>
      </c>
      <c r="H14" s="898">
        <f>'12-18л. РАСКЛАДКА'!Q189</f>
        <v>0</v>
      </c>
      <c r="I14" s="898">
        <f>'12-18л. РАСКЛАДКА'!Q244</f>
        <v>157.9</v>
      </c>
      <c r="J14" s="898">
        <f>'12-18л. РАСКЛАДКА'!Q302</f>
        <v>0</v>
      </c>
      <c r="K14" s="898">
        <f>'12-18л. РАСКЛАДКА'!Q361</f>
        <v>0</v>
      </c>
      <c r="L14" s="898">
        <f>'12-18л. РАСКЛАДКА'!Q410</f>
        <v>96.8</v>
      </c>
      <c r="M14" s="898">
        <f>'12-18л. РАСКЛАДКА'!Q465</f>
        <v>0</v>
      </c>
      <c r="N14" s="1913">
        <f>'12-18л. РАСКЛАДКА'!Q525</f>
        <v>116</v>
      </c>
      <c r="O14" s="1995">
        <f t="shared" si="0"/>
        <v>467.5</v>
      </c>
      <c r="P14" s="2744">
        <f t="shared" si="1"/>
        <v>0</v>
      </c>
      <c r="Q14" s="2001">
        <f t="shared" si="2"/>
        <v>467.5</v>
      </c>
      <c r="R14" s="1999">
        <v>187</v>
      </c>
      <c r="S14" s="485"/>
      <c r="T14" s="127"/>
      <c r="U14" s="127"/>
      <c r="V14" s="127"/>
      <c r="W14" s="874"/>
      <c r="X14" s="1433"/>
      <c r="Y14" s="31"/>
      <c r="Z14" s="446"/>
      <c r="AA14" s="4"/>
      <c r="AB14" s="4"/>
      <c r="AC14" s="11"/>
    </row>
    <row r="15" spans="2:36">
      <c r="B15" s="568">
        <v>7</v>
      </c>
      <c r="C15" s="293" t="s">
        <v>271</v>
      </c>
      <c r="D15" s="1905">
        <v>80</v>
      </c>
      <c r="E15" s="196">
        <f>'12-18л. РАСКЛАДКА'!Q13</f>
        <v>0</v>
      </c>
      <c r="F15" s="898">
        <f>'12-18л. РАСКЛАДКА'!Q68</f>
        <v>93.6</v>
      </c>
      <c r="G15" s="898">
        <f>'12-18л. РАСКЛАДКА'!Q129</f>
        <v>141.29</v>
      </c>
      <c r="H15" s="898">
        <f>'12-18л. РАСКЛАДКА'!Q190</f>
        <v>0</v>
      </c>
      <c r="I15" s="898">
        <f>'12-18л. РАСКЛАДКА'!Q245</f>
        <v>97.044999999999987</v>
      </c>
      <c r="J15" s="898">
        <f>'12-18л. РАСКЛАДКА'!Q303</f>
        <v>80</v>
      </c>
      <c r="K15" s="898">
        <f>'12-18л. РАСКЛАДКА'!Q362</f>
        <v>120.34</v>
      </c>
      <c r="L15" s="898">
        <f>'12-18л. РАСКЛАДКА'!Q411</f>
        <v>165.95</v>
      </c>
      <c r="M15" s="898">
        <f>'12-18л. РАСКЛАДКА'!Q466</f>
        <v>0</v>
      </c>
      <c r="N15" s="1913">
        <f>'12-18л. РАСКЛАДКА'!Q526</f>
        <v>78.575000000000003</v>
      </c>
      <c r="O15" s="1996">
        <f>E15+F15+G15+H15+I15+J15+K15+L15+M15+N15</f>
        <v>776.8</v>
      </c>
      <c r="P15" s="2395">
        <f t="shared" si="1"/>
        <v>-2.9000000000000057</v>
      </c>
      <c r="Q15" s="2001">
        <f t="shared" si="2"/>
        <v>800</v>
      </c>
      <c r="R15" s="1999">
        <v>320</v>
      </c>
      <c r="S15" s="485"/>
      <c r="T15" s="127"/>
      <c r="U15" s="127"/>
      <c r="V15" s="127"/>
      <c r="W15" s="874"/>
      <c r="X15" s="2003"/>
      <c r="Y15" s="31"/>
      <c r="Z15" s="446"/>
      <c r="AA15" s="4"/>
      <c r="AB15" s="4"/>
      <c r="AC15" s="11"/>
      <c r="AE15" s="11"/>
      <c r="AF15" s="11"/>
      <c r="AG15" s="11"/>
      <c r="AH15" s="11"/>
      <c r="AI15" s="11"/>
      <c r="AJ15" s="11"/>
    </row>
    <row r="16" spans="2:36">
      <c r="B16" s="568">
        <v>8</v>
      </c>
      <c r="C16" s="293" t="s">
        <v>272</v>
      </c>
      <c r="D16" s="1905">
        <v>46.25</v>
      </c>
      <c r="E16" s="196">
        <f>'12-18л. РАСКЛАДКА'!AD24</f>
        <v>105</v>
      </c>
      <c r="F16" s="898">
        <f>'12-18л. РАСКЛАДКА'!Q69</f>
        <v>0</v>
      </c>
      <c r="G16" s="898">
        <f>'12-18л. РАСКЛАДКА'!Q130</f>
        <v>0</v>
      </c>
      <c r="H16" s="898">
        <f>'12-18л. РАСКЛАДКА'!Q191</f>
        <v>135</v>
      </c>
      <c r="I16" s="898">
        <f>'12-18л. РАСКЛАДКА'!Q246</f>
        <v>2.5</v>
      </c>
      <c r="J16" s="898">
        <f>'12-18л. РАСКЛАДКА'!Q304</f>
        <v>110</v>
      </c>
      <c r="K16" s="898">
        <f>'12-18л. РАСКЛАДКА'!Q363</f>
        <v>0</v>
      </c>
      <c r="L16" s="898">
        <f>'12-18л. РАСКЛАДКА'!Q412</f>
        <v>0</v>
      </c>
      <c r="M16" s="898">
        <f>'12-18л. РАСКЛАДКА'!Q467</f>
        <v>105</v>
      </c>
      <c r="N16" s="1913">
        <f>'12-18л. РАСКЛАДКА'!Q527</f>
        <v>5</v>
      </c>
      <c r="O16" s="1995">
        <f t="shared" si="0"/>
        <v>462.5</v>
      </c>
      <c r="P16" s="2744">
        <f t="shared" si="1"/>
        <v>0</v>
      </c>
      <c r="Q16" s="2001">
        <f t="shared" si="2"/>
        <v>462.5</v>
      </c>
      <c r="R16" s="1999">
        <v>185</v>
      </c>
      <c r="S16" s="485"/>
      <c r="T16" s="127"/>
      <c r="U16" s="127"/>
      <c r="V16" s="127"/>
      <c r="W16" s="874"/>
      <c r="X16" s="1433"/>
      <c r="Y16" s="31"/>
      <c r="Z16" s="446"/>
      <c r="AA16" s="4"/>
      <c r="AB16" s="4"/>
      <c r="AC16" s="11"/>
      <c r="AE16" s="11"/>
      <c r="AF16" s="11"/>
      <c r="AG16" s="11"/>
      <c r="AH16" s="11"/>
      <c r="AI16" s="11"/>
      <c r="AJ16" s="11"/>
    </row>
    <row r="17" spans="2:36">
      <c r="B17" s="568">
        <v>9</v>
      </c>
      <c r="C17" s="293" t="s">
        <v>114</v>
      </c>
      <c r="D17" s="1905">
        <v>5</v>
      </c>
      <c r="E17" s="196">
        <f>'12-18л. РАСКЛАДКА'!Q15</f>
        <v>0</v>
      </c>
      <c r="F17" s="898">
        <f>'12-18л. РАСКЛАДКА'!Q70</f>
        <v>15</v>
      </c>
      <c r="G17" s="898">
        <f>'12-18л. РАСКЛАДКА'!Q131</f>
        <v>0</v>
      </c>
      <c r="H17" s="898">
        <f>'12-18л. РАСКЛАДКА'!Q192</f>
        <v>0</v>
      </c>
      <c r="I17" s="898">
        <f>'12-18л. РАСКЛАДКА'!Q247</f>
        <v>20</v>
      </c>
      <c r="J17" s="898">
        <f>'12-18л. РАСКЛАДКА'!Q305</f>
        <v>0</v>
      </c>
      <c r="K17" s="898">
        <f>'12-18л. РАСКЛАДКА'!Q364</f>
        <v>15</v>
      </c>
      <c r="L17" s="898">
        <f>'12-18л. РАСКЛАДКА'!Q413</f>
        <v>0</v>
      </c>
      <c r="M17" s="898">
        <f>'12-18л. РАСКЛАДКА'!Q468</f>
        <v>0</v>
      </c>
      <c r="N17" s="1913">
        <f>'12-18л. РАСКЛАДКА'!Q528</f>
        <v>0</v>
      </c>
      <c r="O17" s="1995">
        <f t="shared" si="0"/>
        <v>50</v>
      </c>
      <c r="P17" s="2744">
        <f t="shared" si="1"/>
        <v>0</v>
      </c>
      <c r="Q17" s="2001">
        <f t="shared" si="2"/>
        <v>50</v>
      </c>
      <c r="R17" s="1999">
        <v>20</v>
      </c>
      <c r="S17" s="485"/>
      <c r="T17" s="127"/>
      <c r="U17" s="127"/>
      <c r="V17" s="127"/>
      <c r="W17" s="874"/>
      <c r="X17" s="1433"/>
      <c r="Y17" s="31"/>
      <c r="Z17" s="446"/>
      <c r="AA17" s="4"/>
      <c r="AB17" s="4"/>
      <c r="AC17" s="11"/>
      <c r="AE17" s="11"/>
      <c r="AF17" s="11"/>
      <c r="AG17" s="11"/>
      <c r="AH17" s="11"/>
      <c r="AI17" s="11"/>
      <c r="AJ17" s="11"/>
    </row>
    <row r="18" spans="2:36">
      <c r="B18" s="568">
        <v>10</v>
      </c>
      <c r="C18" s="293" t="s">
        <v>273</v>
      </c>
      <c r="D18" s="1905">
        <v>50</v>
      </c>
      <c r="E18" s="196">
        <f>'12-18л. РАСКЛАДКА'!Q16</f>
        <v>0</v>
      </c>
      <c r="F18" s="898">
        <f>'12-18л. РАСКЛАДКА'!Q71</f>
        <v>0</v>
      </c>
      <c r="G18" s="898">
        <f>'12-18л. РАСКЛАДКА'!Q132</f>
        <v>200</v>
      </c>
      <c r="H18" s="898">
        <f>'12-18л. РАСКЛАДКА'!Q193</f>
        <v>0</v>
      </c>
      <c r="I18" s="898">
        <f>'12-18л. РАСКЛАДКА'!Q248</f>
        <v>100</v>
      </c>
      <c r="J18" s="898">
        <f>'12-18л. РАСКЛАДКА'!Q306</f>
        <v>0</v>
      </c>
      <c r="K18" s="898">
        <f>'12-18л. РАСКЛАДКА'!Q365</f>
        <v>0</v>
      </c>
      <c r="L18" s="898">
        <f>'12-18л. РАСКЛАДКА'!Q414</f>
        <v>200</v>
      </c>
      <c r="M18" s="898">
        <f>'12-18л. РАСКЛАДКА'!Q469</f>
        <v>0</v>
      </c>
      <c r="N18" s="1913">
        <f>'12-18л. РАСКЛАДКА'!Q529</f>
        <v>0</v>
      </c>
      <c r="O18" s="1995">
        <f t="shared" si="0"/>
        <v>500</v>
      </c>
      <c r="P18" s="2744">
        <f t="shared" si="1"/>
        <v>0</v>
      </c>
      <c r="Q18" s="2001">
        <f t="shared" si="2"/>
        <v>500</v>
      </c>
      <c r="R18" s="1999">
        <v>200</v>
      </c>
      <c r="S18" s="485"/>
      <c r="T18" s="127"/>
      <c r="U18" s="127"/>
      <c r="V18" s="127"/>
      <c r="W18" s="874"/>
      <c r="X18" s="1433"/>
      <c r="Y18" s="31"/>
      <c r="Z18" s="446"/>
      <c r="AA18" s="4"/>
      <c r="AB18" s="4"/>
      <c r="AC18" s="11"/>
      <c r="AE18" s="11"/>
      <c r="AF18" s="11"/>
      <c r="AG18" s="11"/>
      <c r="AH18" s="11"/>
      <c r="AI18" s="11"/>
      <c r="AJ18" s="11"/>
    </row>
    <row r="19" spans="2:36">
      <c r="B19" s="568">
        <v>11</v>
      </c>
      <c r="C19" s="293" t="s">
        <v>128</v>
      </c>
      <c r="D19" s="1905">
        <v>19.5</v>
      </c>
      <c r="E19" s="196">
        <f>'12-18л. РАСКЛАДКА'!Q17</f>
        <v>0</v>
      </c>
      <c r="F19" s="898">
        <f>'12-18л. РАСКЛАДКА'!Q72</f>
        <v>94.8</v>
      </c>
      <c r="G19" s="898">
        <f>'12-18л. РАСКЛАДКА'!Q133</f>
        <v>0</v>
      </c>
      <c r="H19" s="898">
        <f>'12-18л. РАСКЛАДКА'!Q194</f>
        <v>0</v>
      </c>
      <c r="I19" s="898">
        <f>'12-18л. РАСКЛАДКА'!Q249</f>
        <v>14.1</v>
      </c>
      <c r="J19" s="898">
        <f>'12-18л. РАСКЛАДКА'!Q307</f>
        <v>0</v>
      </c>
      <c r="K19" s="898">
        <f>'12-18л. РАСКЛАДКА'!Q366</f>
        <v>0</v>
      </c>
      <c r="L19" s="898">
        <f>'12-18л. РАСКЛАДКА'!Q415</f>
        <v>0</v>
      </c>
      <c r="M19" s="898">
        <f>'12-18л. РАСКЛАДКА'!Q470</f>
        <v>0</v>
      </c>
      <c r="N19" s="1913">
        <f>'12-18л. РАСКЛАДКА'!Q530</f>
        <v>86.1</v>
      </c>
      <c r="O19" s="1995">
        <f t="shared" si="0"/>
        <v>195</v>
      </c>
      <c r="P19" s="2744">
        <f t="shared" si="1"/>
        <v>0</v>
      </c>
      <c r="Q19" s="2001">
        <f t="shared" si="2"/>
        <v>195</v>
      </c>
      <c r="R19" s="1999">
        <v>78</v>
      </c>
      <c r="S19" s="485"/>
      <c r="T19" s="127"/>
      <c r="U19" s="127"/>
      <c r="V19" s="127"/>
      <c r="W19" s="874"/>
      <c r="X19" s="1433"/>
      <c r="Y19" s="31"/>
      <c r="Z19" s="446"/>
      <c r="AA19" s="4"/>
      <c r="AB19" s="4"/>
      <c r="AC19" s="11"/>
      <c r="AE19" s="11"/>
      <c r="AF19" s="11"/>
      <c r="AG19" s="11"/>
      <c r="AH19" s="11"/>
      <c r="AI19" s="11"/>
      <c r="AJ19" s="11"/>
    </row>
    <row r="20" spans="2:36">
      <c r="B20" s="568">
        <v>12</v>
      </c>
      <c r="C20" s="293" t="s">
        <v>129</v>
      </c>
      <c r="D20" s="1905">
        <v>13.25</v>
      </c>
      <c r="E20" s="196">
        <f>'12-18л. РАСКЛАДКА'!Q18</f>
        <v>0</v>
      </c>
      <c r="F20" s="898">
        <f>'12-18л. РАСКЛАДКА'!Q73</f>
        <v>0</v>
      </c>
      <c r="G20" s="898">
        <f>'12-18л. РАСКЛАДКА'!Q134</f>
        <v>0</v>
      </c>
      <c r="H20" s="898">
        <f>'12-18л. РАСКЛАДКА'!Q195</f>
        <v>0</v>
      </c>
      <c r="I20" s="898">
        <f>'12-18л. РАСКЛАДКА'!Q250</f>
        <v>65.900000000000006</v>
      </c>
      <c r="J20" s="898">
        <f>'12-18л. РАСКЛАДКА'!Q308</f>
        <v>66.599999999999994</v>
      </c>
      <c r="K20" s="898">
        <f>'12-18л. РАСКЛАДКА'!Q367</f>
        <v>0</v>
      </c>
      <c r="L20" s="898">
        <f>'12-18л. РАСКЛАДКА'!Q416</f>
        <v>0</v>
      </c>
      <c r="M20" s="898">
        <f>'12-18л. РАСКЛАДКА'!Q471</f>
        <v>0</v>
      </c>
      <c r="N20" s="1913">
        <f>'12-18л. РАСКЛАДКА'!Q531</f>
        <v>0</v>
      </c>
      <c r="O20" s="1995">
        <f t="shared" si="0"/>
        <v>132.5</v>
      </c>
      <c r="P20" s="2744">
        <f t="shared" si="1"/>
        <v>0</v>
      </c>
      <c r="Q20" s="2001">
        <f t="shared" si="2"/>
        <v>132.5</v>
      </c>
      <c r="R20" s="1999">
        <v>53</v>
      </c>
      <c r="S20" s="485"/>
      <c r="T20" s="127"/>
      <c r="U20" s="127"/>
      <c r="V20" s="127"/>
      <c r="W20" s="874"/>
      <c r="X20" s="1433"/>
      <c r="Y20" s="31"/>
      <c r="Z20" s="446"/>
      <c r="AA20" s="4"/>
      <c r="AB20" s="4"/>
      <c r="AC20" s="11"/>
      <c r="AE20" s="11"/>
      <c r="AF20" s="11"/>
      <c r="AG20" s="11"/>
      <c r="AH20" s="11"/>
      <c r="AI20" s="11"/>
      <c r="AJ20" s="11"/>
    </row>
    <row r="21" spans="2:36" ht="12.75" customHeight="1">
      <c r="B21" s="568">
        <v>13</v>
      </c>
      <c r="C21" s="293" t="s">
        <v>44</v>
      </c>
      <c r="D21" s="1905">
        <v>19.25</v>
      </c>
      <c r="E21" s="196">
        <f>'12-18л. РАСКЛАДКА'!Q19</f>
        <v>0</v>
      </c>
      <c r="F21" s="898">
        <f>'12-18л. РАСКЛАДКА'!Q74</f>
        <v>0</v>
      </c>
      <c r="G21" s="898">
        <f>'12-18л. РАСКЛАДКА'!Q135</f>
        <v>97.9</v>
      </c>
      <c r="H21" s="898">
        <f>'12-18л. РАСКЛАДКА'!Q196</f>
        <v>0</v>
      </c>
      <c r="I21" s="898">
        <f>'12-18л. РАСКЛАДКА'!Q251</f>
        <v>0</v>
      </c>
      <c r="J21" s="898">
        <f>'12-18л. РАСКЛАДКА'!Q309</f>
        <v>0</v>
      </c>
      <c r="K21" s="898">
        <f>'12-18л. РАСКЛАДКА'!Q368</f>
        <v>0</v>
      </c>
      <c r="L21" s="898">
        <f>'12-18л. РАСКЛАДКА'!Q417</f>
        <v>94.6</v>
      </c>
      <c r="M21" s="898">
        <f>'12-18л. РАСКЛАДКА'!Q472</f>
        <v>0</v>
      </c>
      <c r="N21" s="1913">
        <f>'12-18л. РАСКЛАДКА'!Q532</f>
        <v>0</v>
      </c>
      <c r="O21" s="1995">
        <f t="shared" si="0"/>
        <v>192.5</v>
      </c>
      <c r="P21" s="2744">
        <f t="shared" si="1"/>
        <v>0</v>
      </c>
      <c r="Q21" s="2001">
        <f t="shared" si="2"/>
        <v>192.5</v>
      </c>
      <c r="R21" s="1999">
        <v>77</v>
      </c>
      <c r="S21" s="485"/>
      <c r="T21" s="127"/>
      <c r="U21" s="127"/>
      <c r="V21" s="127"/>
      <c r="W21" s="874"/>
      <c r="X21" s="1433"/>
      <c r="Y21" s="31"/>
      <c r="Z21" s="446"/>
      <c r="AA21" s="4"/>
      <c r="AB21" s="4"/>
      <c r="AC21" s="11"/>
      <c r="AE21" s="11"/>
      <c r="AF21" s="11"/>
      <c r="AG21" s="11"/>
      <c r="AH21" s="11"/>
      <c r="AI21" s="11"/>
      <c r="AJ21" s="11"/>
    </row>
    <row r="22" spans="2:36" ht="13.5" customHeight="1">
      <c r="B22" s="568">
        <v>14</v>
      </c>
      <c r="C22" s="293" t="s">
        <v>130</v>
      </c>
      <c r="D22" s="1905">
        <v>10</v>
      </c>
      <c r="E22" s="196">
        <f>'12-18л. РАСКЛАДКА'!Q20</f>
        <v>0</v>
      </c>
      <c r="F22" s="898">
        <f>'12-18л. РАСКЛАДКА'!Q75</f>
        <v>0</v>
      </c>
      <c r="G22" s="898">
        <f>'12-18л. РАСКЛАДКА'!Q136</f>
        <v>0</v>
      </c>
      <c r="H22" s="898">
        <f>'12-18л. РАСКЛАДКА'!Q197</f>
        <v>0</v>
      </c>
      <c r="I22" s="898">
        <f>'12-18л. РАСКЛАДКА'!Q252</f>
        <v>0</v>
      </c>
      <c r="J22" s="898">
        <f>'12-18л. РАСКЛАДКА'!Q310</f>
        <v>0</v>
      </c>
      <c r="K22" s="898">
        <f>'12-18л. РАСКЛАДКА'!Q369</f>
        <v>100</v>
      </c>
      <c r="L22" s="898">
        <f>'12-18л. РАСКЛАДКА'!Q418</f>
        <v>0</v>
      </c>
      <c r="M22" s="898">
        <f>'12-18л. РАСКЛАДКА'!Q473</f>
        <v>0</v>
      </c>
      <c r="N22" s="1913">
        <f>'12-18л. РАСКЛАДКА'!Q533</f>
        <v>0</v>
      </c>
      <c r="O22" s="1995">
        <f t="shared" si="0"/>
        <v>100</v>
      </c>
      <c r="P22" s="2744">
        <f t="shared" si="1"/>
        <v>0</v>
      </c>
      <c r="Q22" s="2001">
        <f t="shared" si="2"/>
        <v>100</v>
      </c>
      <c r="R22" s="1999">
        <v>40</v>
      </c>
      <c r="S22" s="485"/>
      <c r="T22" s="127"/>
      <c r="U22" s="127"/>
      <c r="V22" s="127"/>
      <c r="W22" s="874"/>
      <c r="X22" s="1433"/>
      <c r="Y22" s="31"/>
      <c r="Z22" s="446"/>
      <c r="AA22" s="4"/>
      <c r="AB22" s="4"/>
      <c r="AC22" s="11"/>
      <c r="AE22" s="11"/>
      <c r="AF22" s="11"/>
      <c r="AG22" s="11"/>
      <c r="AH22" s="11"/>
      <c r="AI22" s="11"/>
      <c r="AJ22" s="11"/>
    </row>
    <row r="23" spans="2:36" ht="12" customHeight="1">
      <c r="B23" s="568">
        <v>15</v>
      </c>
      <c r="C23" s="293" t="s">
        <v>274</v>
      </c>
      <c r="D23" s="1905">
        <v>87.5</v>
      </c>
      <c r="E23" s="196">
        <f>'12-18л. РАСКЛАДКА'!Q21</f>
        <v>175.79</v>
      </c>
      <c r="F23" s="898">
        <f>'12-18л. РАСКЛАДКА'!Q76</f>
        <v>0</v>
      </c>
      <c r="G23" s="898">
        <f>'12-18л. РАСКЛАДКА'!Q137</f>
        <v>27.95</v>
      </c>
      <c r="H23" s="898">
        <f>'12-18л. РАСКЛАДКА'!Q198</f>
        <v>37</v>
      </c>
      <c r="I23" s="898">
        <f>'12-18л. РАСКЛАДКА'!Q253</f>
        <v>11.36</v>
      </c>
      <c r="J23" s="898">
        <f>'12-18л. РАСКЛАДКА'!Q311</f>
        <v>228.2</v>
      </c>
      <c r="K23" s="898">
        <f>'12-18л. РАСКЛАДКА'!Q370</f>
        <v>49.8</v>
      </c>
      <c r="L23" s="898">
        <f>'12-18л. РАСКЛАДКА'!Q419</f>
        <v>24.5</v>
      </c>
      <c r="M23" s="898">
        <f>'12-18л. РАСКЛАДКА'!Q474</f>
        <v>320.39999999999998</v>
      </c>
      <c r="N23" s="1913">
        <f>'12-18л. РАСКЛАДКА'!Q534</f>
        <v>0</v>
      </c>
      <c r="O23" s="1995">
        <f t="shared" si="0"/>
        <v>874.99999999999989</v>
      </c>
      <c r="P23" s="2744">
        <f t="shared" si="1"/>
        <v>0</v>
      </c>
      <c r="Q23" s="2001">
        <f t="shared" si="2"/>
        <v>875</v>
      </c>
      <c r="R23" s="1999">
        <v>350</v>
      </c>
      <c r="S23" s="485"/>
      <c r="T23" s="127"/>
      <c r="U23" s="127"/>
      <c r="V23" s="127"/>
      <c r="W23" s="874"/>
      <c r="X23" s="1433"/>
      <c r="Y23" s="31"/>
      <c r="Z23" s="446"/>
      <c r="AA23" s="4"/>
      <c r="AB23" s="4"/>
      <c r="AC23" s="11"/>
      <c r="AE23" s="11"/>
      <c r="AF23" s="11"/>
      <c r="AG23" s="11"/>
      <c r="AH23" s="127"/>
      <c r="AI23" s="11"/>
      <c r="AJ23" s="11"/>
    </row>
    <row r="24" spans="2:36" ht="14.25" customHeight="1">
      <c r="B24" s="568">
        <v>16</v>
      </c>
      <c r="C24" s="293" t="s">
        <v>275</v>
      </c>
      <c r="D24" s="1905">
        <v>45</v>
      </c>
      <c r="E24" s="224">
        <f>'12-18л. РАСКЛАДКА'!Q22</f>
        <v>0</v>
      </c>
      <c r="F24" s="899">
        <f>'12-18л. РАСКЛАДКА'!Q77</f>
        <v>0</v>
      </c>
      <c r="G24" s="900">
        <f>'12-18л. РАСКЛАДКА'!Q138</f>
        <v>0</v>
      </c>
      <c r="H24" s="898">
        <f>'12-18л. РАСКЛАДКА'!Q199</f>
        <v>0</v>
      </c>
      <c r="I24" s="901">
        <f>'12-18л. РАСКЛАДКА'!Q254</f>
        <v>0</v>
      </c>
      <c r="J24" s="898">
        <f>'12-18л. РАСКЛАДКА'!Q312</f>
        <v>0</v>
      </c>
      <c r="K24" s="901">
        <f>'12-18л. РАСКЛАДКА'!Q371</f>
        <v>0</v>
      </c>
      <c r="L24" s="899">
        <f>'12-18л. РАСКЛАДКА'!Q420</f>
        <v>0</v>
      </c>
      <c r="M24" s="899">
        <f>'12-18л. РАСКЛАДКА'!Q475</f>
        <v>0</v>
      </c>
      <c r="N24" s="1914">
        <f>'12-18л. РАСКЛАДКА'!Q535</f>
        <v>0</v>
      </c>
      <c r="O24" s="1995">
        <f t="shared" si="0"/>
        <v>0</v>
      </c>
      <c r="P24" s="2744">
        <f t="shared" si="1"/>
        <v>-100</v>
      </c>
      <c r="Q24" s="2001">
        <f t="shared" si="2"/>
        <v>450</v>
      </c>
      <c r="R24" s="1999">
        <v>180</v>
      </c>
      <c r="S24" s="485"/>
      <c r="T24" s="127"/>
      <c r="U24" s="127"/>
      <c r="V24" s="127"/>
      <c r="W24" s="874"/>
      <c r="X24" s="877"/>
      <c r="Y24" s="878"/>
      <c r="Z24" s="446"/>
      <c r="AA24" s="4"/>
      <c r="AB24" s="4"/>
      <c r="AC24" s="11"/>
      <c r="AE24" s="11"/>
      <c r="AF24" s="910"/>
      <c r="AG24" s="11"/>
      <c r="AH24" s="261"/>
      <c r="AI24" s="11"/>
      <c r="AJ24" s="11"/>
    </row>
    <row r="25" spans="2:36">
      <c r="B25" s="568">
        <v>17</v>
      </c>
      <c r="C25" s="293" t="s">
        <v>276</v>
      </c>
      <c r="D25" s="1905">
        <v>15</v>
      </c>
      <c r="E25" s="224">
        <f>'12-18л. РАСКЛАДКА'!Q23</f>
        <v>0</v>
      </c>
      <c r="F25" s="899">
        <f>'12-18л. РАСКЛАДКА'!Q78</f>
        <v>0</v>
      </c>
      <c r="G25" s="900">
        <f>'12-18л. РАСКЛАДКА'!Q139</f>
        <v>0</v>
      </c>
      <c r="H25" s="898">
        <f>'12-18л. РАСКЛАДКА'!Q200</f>
        <v>150</v>
      </c>
      <c r="I25" s="901">
        <f>'12-18л. РАСКЛАДКА'!Q255</f>
        <v>0</v>
      </c>
      <c r="J25" s="898">
        <f>'12-18л. РАСКЛАДКА'!Q313</f>
        <v>0</v>
      </c>
      <c r="K25" s="901">
        <f>'12-18л. РАСКЛАДКА'!Q372</f>
        <v>0</v>
      </c>
      <c r="L25" s="899">
        <f>'12-18л. РАСКЛАДКА'!Q421</f>
        <v>0</v>
      </c>
      <c r="M25" s="899">
        <f>'12-18л. РАСКЛАДКА'!Q476</f>
        <v>0</v>
      </c>
      <c r="N25" s="1914">
        <f>'12-18л. РАСКЛАДКА'!Q536</f>
        <v>0</v>
      </c>
      <c r="O25" s="1995">
        <f t="shared" si="0"/>
        <v>150</v>
      </c>
      <c r="P25" s="2744">
        <f t="shared" si="1"/>
        <v>0</v>
      </c>
      <c r="Q25" s="2001">
        <f t="shared" si="2"/>
        <v>150</v>
      </c>
      <c r="R25" s="1999">
        <v>60</v>
      </c>
      <c r="S25" s="485"/>
      <c r="T25" s="127"/>
      <c r="U25" s="127"/>
      <c r="V25" s="127"/>
      <c r="W25" s="874"/>
      <c r="X25" s="1433"/>
      <c r="Y25" s="108"/>
      <c r="Z25" s="446"/>
      <c r="AA25" s="4"/>
      <c r="AB25" s="4"/>
      <c r="AC25" s="11"/>
      <c r="AE25" s="11"/>
      <c r="AF25" s="11"/>
      <c r="AG25" s="11"/>
      <c r="AH25" s="11"/>
      <c r="AI25" s="11"/>
      <c r="AJ25" s="11"/>
    </row>
    <row r="26" spans="2:36">
      <c r="B26" s="568">
        <v>18</v>
      </c>
      <c r="C26" s="293" t="s">
        <v>45</v>
      </c>
      <c r="D26" s="1905">
        <v>3.75</v>
      </c>
      <c r="E26" s="224">
        <f>'12-18л. РАСКЛАДКА'!Q24</f>
        <v>0</v>
      </c>
      <c r="F26" s="899">
        <f>'12-18л. РАСКЛАДКА'!Q79</f>
        <v>0</v>
      </c>
      <c r="G26" s="900">
        <f>'12-18л. РАСКЛАДКА'!Q140</f>
        <v>0</v>
      </c>
      <c r="H26" s="898">
        <f>'12-18л. РАСКЛАДКА'!Q201</f>
        <v>0</v>
      </c>
      <c r="I26" s="901">
        <f>'12-18л. РАСКЛАДКА'!Q256</f>
        <v>0</v>
      </c>
      <c r="J26" s="898">
        <f>'12-18л. РАСКЛАДКА'!Q314</f>
        <v>17.5</v>
      </c>
      <c r="K26" s="901">
        <f>'12-18л. РАСКЛАДКА'!Q373</f>
        <v>0</v>
      </c>
      <c r="L26" s="899">
        <f>'12-18л. РАСКЛАДКА'!Q422</f>
        <v>0</v>
      </c>
      <c r="M26" s="899">
        <f>'12-18л. РАСКЛАДКА'!Q477</f>
        <v>20</v>
      </c>
      <c r="N26" s="1914">
        <f>'12-18л. РАСКЛАДКА'!Q537</f>
        <v>0</v>
      </c>
      <c r="O26" s="1995">
        <f t="shared" si="0"/>
        <v>37.5</v>
      </c>
      <c r="P26" s="2744">
        <f t="shared" si="1"/>
        <v>0</v>
      </c>
      <c r="Q26" s="2001">
        <f t="shared" si="2"/>
        <v>37.5</v>
      </c>
      <c r="R26" s="1999">
        <v>15</v>
      </c>
      <c r="S26" s="485"/>
      <c r="T26" s="127"/>
      <c r="U26" s="127"/>
      <c r="V26" s="127"/>
      <c r="W26" s="874"/>
      <c r="X26" s="1433"/>
      <c r="Y26" s="108"/>
      <c r="Z26" s="446"/>
      <c r="AA26" s="4"/>
      <c r="AB26" s="4"/>
      <c r="AC26" s="11"/>
      <c r="AE26" s="11"/>
      <c r="AF26" s="11"/>
      <c r="AG26" s="11"/>
      <c r="AH26" s="11"/>
      <c r="AI26" s="11"/>
      <c r="AJ26" s="11"/>
    </row>
    <row r="27" spans="2:36">
      <c r="B27" s="568">
        <v>19</v>
      </c>
      <c r="C27" s="293" t="s">
        <v>277</v>
      </c>
      <c r="D27" s="1905">
        <v>2.5</v>
      </c>
      <c r="E27" s="224">
        <f>'12-18л. РАСКЛАДКА'!Q25</f>
        <v>0</v>
      </c>
      <c r="F27" s="899">
        <f>'12-18л. РАСКЛАДКА'!Q80</f>
        <v>0</v>
      </c>
      <c r="G27" s="900">
        <f>'12-18л. РАСКЛАДКА'!Q141</f>
        <v>1.35</v>
      </c>
      <c r="H27" s="898">
        <f>'12-18л. РАСКЛАДКА'!Q202</f>
        <v>6.52</v>
      </c>
      <c r="I27" s="901">
        <f>'12-18л. РАСКЛАДКА'!Q257</f>
        <v>8.75</v>
      </c>
      <c r="J27" s="898">
        <f>'12-18л. РАСКЛАДКА'!Q315</f>
        <v>0</v>
      </c>
      <c r="K27" s="901">
        <f>'12-18л. РАСКЛАДКА'!Q374</f>
        <v>3.48</v>
      </c>
      <c r="L27" s="899">
        <f>'12-18л. РАСКЛАДКА'!Q423</f>
        <v>4.9000000000000004</v>
      </c>
      <c r="M27" s="899">
        <f>'12-18л. РАСКЛАДКА'!Q478</f>
        <v>0</v>
      </c>
      <c r="N27" s="1914">
        <f>'12-18л. РАСКЛАДКА'!Q538</f>
        <v>0</v>
      </c>
      <c r="O27" s="1995">
        <f t="shared" si="0"/>
        <v>25</v>
      </c>
      <c r="P27" s="2744">
        <f t="shared" si="1"/>
        <v>0</v>
      </c>
      <c r="Q27" s="2001">
        <f t="shared" si="2"/>
        <v>25</v>
      </c>
      <c r="R27" s="1999">
        <v>10</v>
      </c>
      <c r="S27" s="485"/>
      <c r="T27" s="127"/>
      <c r="U27" s="127"/>
      <c r="V27" s="127"/>
      <c r="W27" s="874"/>
      <c r="X27" s="1433"/>
      <c r="Y27" s="108"/>
      <c r="Z27" s="446"/>
      <c r="AA27" s="4"/>
      <c r="AB27" s="4"/>
      <c r="AC27" s="11"/>
      <c r="AE27" s="11"/>
      <c r="AF27" s="11"/>
      <c r="AG27" s="11"/>
      <c r="AH27" s="11"/>
      <c r="AI27" s="11"/>
      <c r="AJ27" s="11"/>
    </row>
    <row r="28" spans="2:36">
      <c r="B28" s="568">
        <v>20</v>
      </c>
      <c r="C28" s="293" t="s">
        <v>46</v>
      </c>
      <c r="D28" s="1905">
        <v>8.75</v>
      </c>
      <c r="E28" s="224">
        <f>'12-18л. РАСКЛАДКА'!Q26</f>
        <v>12.3</v>
      </c>
      <c r="F28" s="899">
        <f>'12-18л. РАСКЛАДКА'!Q81</f>
        <v>0</v>
      </c>
      <c r="G28" s="900">
        <f>'12-18л. РАСКЛАДКА'!Q142</f>
        <v>7.6899999999999995</v>
      </c>
      <c r="H28" s="898">
        <f>'12-18л. РАСКЛАДКА'!Q203</f>
        <v>16.52</v>
      </c>
      <c r="I28" s="901">
        <f>'12-18л. РАСКЛАДКА'!Q258</f>
        <v>10</v>
      </c>
      <c r="J28" s="898">
        <f>'12-18л. РАСКЛАДКА'!Q316</f>
        <v>6.1899999999999995</v>
      </c>
      <c r="K28" s="901">
        <f>'12-18л. РАСКЛАДКА'!Q375</f>
        <v>8.6</v>
      </c>
      <c r="L28" s="899">
        <f>'12-18л. РАСКЛАДКА'!Q424</f>
        <v>3.6999999999999997</v>
      </c>
      <c r="M28" s="899">
        <f>'12-18л. РАСКЛАДКА'!Q479</f>
        <v>22.3</v>
      </c>
      <c r="N28" s="1914">
        <f>'12-18л. РАСКЛАДКА'!Q539</f>
        <v>0.2</v>
      </c>
      <c r="O28" s="1995">
        <f t="shared" si="0"/>
        <v>87.5</v>
      </c>
      <c r="P28" s="2744">
        <f t="shared" si="1"/>
        <v>0</v>
      </c>
      <c r="Q28" s="2001">
        <f t="shared" si="2"/>
        <v>87.5</v>
      </c>
      <c r="R28" s="1999">
        <v>35</v>
      </c>
      <c r="S28" s="485"/>
      <c r="T28" s="127"/>
      <c r="U28" s="127"/>
      <c r="V28" s="127"/>
      <c r="W28" s="874"/>
      <c r="X28" s="1433"/>
      <c r="Y28" s="108"/>
      <c r="Z28" s="446"/>
      <c r="AA28" s="4"/>
      <c r="AB28" s="4"/>
      <c r="AC28" s="11"/>
      <c r="AE28" s="11"/>
      <c r="AF28" s="11"/>
      <c r="AG28" s="11"/>
      <c r="AH28" s="11"/>
      <c r="AI28" s="11"/>
      <c r="AJ28" s="11"/>
    </row>
    <row r="29" spans="2:36">
      <c r="B29" s="568">
        <v>21</v>
      </c>
      <c r="C29" s="293" t="s">
        <v>47</v>
      </c>
      <c r="D29" s="1905">
        <v>4.5</v>
      </c>
      <c r="E29" s="224">
        <f>'12-18л. РАСКЛАДКА'!Q27</f>
        <v>0</v>
      </c>
      <c r="F29" s="899">
        <f>'12-18л. РАСКЛАДКА'!Q82</f>
        <v>8</v>
      </c>
      <c r="G29" s="900">
        <f>'12-18л. РАСКЛАДКА'!Q143</f>
        <v>8</v>
      </c>
      <c r="H29" s="898">
        <f>'12-18л. РАСКЛАДКА'!Q204</f>
        <v>0</v>
      </c>
      <c r="I29" s="901">
        <f>'12-18л. РАСКЛАДКА'!Q259</f>
        <v>4.2</v>
      </c>
      <c r="J29" s="898">
        <f>'12-18л. РАСКЛАДКА'!Q317</f>
        <v>0</v>
      </c>
      <c r="K29" s="901">
        <f>'12-18л. РАСКЛАДКА'!Q376</f>
        <v>6.15</v>
      </c>
      <c r="L29" s="899">
        <f>'12-18л. РАСКЛАДКА'!Q425</f>
        <v>9.85</v>
      </c>
      <c r="M29" s="899">
        <f>'12-18л. РАСКЛАДКА'!Q480</f>
        <v>0</v>
      </c>
      <c r="N29" s="1914">
        <f>'12-18л. РАСКЛАДКА'!Q540</f>
        <v>8.8000000000000007</v>
      </c>
      <c r="O29" s="1996">
        <f>E29+F29+G29+H29+I29+J29+K29+L29+M29+N29</f>
        <v>45</v>
      </c>
      <c r="P29" s="2744">
        <f t="shared" si="1"/>
        <v>0</v>
      </c>
      <c r="Q29" s="2001">
        <f t="shared" si="2"/>
        <v>45</v>
      </c>
      <c r="R29" s="1999">
        <v>18</v>
      </c>
      <c r="S29" s="485"/>
      <c r="T29" s="127"/>
      <c r="U29" s="127"/>
      <c r="V29" s="127"/>
      <c r="W29" s="874"/>
      <c r="X29" s="1433"/>
      <c r="Y29" s="108"/>
      <c r="Z29" s="446"/>
      <c r="AA29" s="4"/>
      <c r="AB29" s="4"/>
      <c r="AC29" s="11"/>
    </row>
    <row r="30" spans="2:36" ht="12" customHeight="1">
      <c r="B30" s="568">
        <v>22</v>
      </c>
      <c r="C30" s="293" t="s">
        <v>278</v>
      </c>
      <c r="D30" s="1905">
        <v>10</v>
      </c>
      <c r="E30" s="224">
        <f>'12-18л. РАСКЛАДКА'!Q28</f>
        <v>0</v>
      </c>
      <c r="F30" s="899">
        <f>'12-18л. РАСКЛАДКА'!Q83</f>
        <v>0</v>
      </c>
      <c r="G30" s="900">
        <f>'12-18л. РАСКЛАДКА'!Q144</f>
        <v>0.92</v>
      </c>
      <c r="H30" s="898">
        <f>'12-18л. РАСКЛАДКА'!Q205</f>
        <v>6.52</v>
      </c>
      <c r="I30" s="901">
        <f>'12-18л. РАСКЛАДКА'!Q260</f>
        <v>0.2</v>
      </c>
      <c r="J30" s="898">
        <f>'12-18л. РАСКЛАДКА'!Q318</f>
        <v>80</v>
      </c>
      <c r="K30" s="901">
        <f>'12-18л. РАСКЛАДКА'!Q377</f>
        <v>8.36</v>
      </c>
      <c r="L30" s="899">
        <f>'12-18л. РАСКЛАДКА'!Q426</f>
        <v>4</v>
      </c>
      <c r="M30" s="899">
        <f>'12-18л. РАСКЛАДКА'!Q481</f>
        <v>0</v>
      </c>
      <c r="N30" s="1914">
        <f>'12-18л. РАСКЛАДКА'!Q541</f>
        <v>0</v>
      </c>
      <c r="O30" s="1995">
        <f t="shared" si="0"/>
        <v>100</v>
      </c>
      <c r="P30" s="2744">
        <f t="shared" si="1"/>
        <v>0</v>
      </c>
      <c r="Q30" s="2001">
        <f t="shared" si="2"/>
        <v>100</v>
      </c>
      <c r="R30" s="1999">
        <v>40</v>
      </c>
      <c r="S30" s="485"/>
      <c r="T30" s="127"/>
      <c r="U30" s="127"/>
      <c r="V30" s="127"/>
      <c r="W30" s="874"/>
      <c r="X30" s="1433"/>
      <c r="Y30" s="108"/>
      <c r="Z30" s="446"/>
      <c r="AA30" s="4"/>
      <c r="AB30" s="4"/>
      <c r="AC30" s="11"/>
    </row>
    <row r="31" spans="2:36" ht="13.5" customHeight="1">
      <c r="B31" s="568">
        <v>23</v>
      </c>
      <c r="C31" s="293" t="s">
        <v>48</v>
      </c>
      <c r="D31" s="1905">
        <v>8.75</v>
      </c>
      <c r="E31" s="224">
        <f>'12-18л. РАСКЛАДКА'!Q29</f>
        <v>13.2</v>
      </c>
      <c r="F31" s="899">
        <f>'12-18л. РАСКЛАДКА'!Q84</f>
        <v>7</v>
      </c>
      <c r="G31" s="900">
        <f>'12-18л. РАСКЛАДКА'!Q145</f>
        <v>3</v>
      </c>
      <c r="H31" s="898">
        <f>'12-18л. РАСКЛАДКА'!Q206</f>
        <v>20</v>
      </c>
      <c r="I31" s="901">
        <f>'12-18л. РАСКЛАДКА'!Q261</f>
        <v>12</v>
      </c>
      <c r="J31" s="898">
        <f>'12-18л. РАСКЛАДКА'!Q319</f>
        <v>5</v>
      </c>
      <c r="K31" s="901">
        <f>'12-18л. РАСКЛАДКА'!Q378</f>
        <v>7</v>
      </c>
      <c r="L31" s="899">
        <f>'12-18л. РАСКЛАДКА'!Q427</f>
        <v>2.1</v>
      </c>
      <c r="M31" s="899">
        <f>'12-18л. РАСКЛАДКА'!Q482</f>
        <v>11.2</v>
      </c>
      <c r="N31" s="1914">
        <f>'12-18л. РАСКЛАДКА'!Q542</f>
        <v>7</v>
      </c>
      <c r="O31" s="1995">
        <f t="shared" si="0"/>
        <v>87.5</v>
      </c>
      <c r="P31" s="2744">
        <f t="shared" si="1"/>
        <v>0</v>
      </c>
      <c r="Q31" s="2001">
        <f t="shared" si="2"/>
        <v>87.5</v>
      </c>
      <c r="R31" s="1999">
        <v>35</v>
      </c>
      <c r="S31" s="485"/>
      <c r="T31" s="127"/>
      <c r="U31" s="127"/>
      <c r="V31" s="127"/>
      <c r="W31" s="874"/>
      <c r="X31" s="1433"/>
      <c r="Y31" s="108"/>
      <c r="Z31" s="446"/>
      <c r="AA31" s="4"/>
      <c r="AB31" s="4"/>
      <c r="AC31" s="11"/>
    </row>
    <row r="32" spans="2:36" ht="12.75" customHeight="1">
      <c r="B32" s="568">
        <v>24</v>
      </c>
      <c r="C32" s="293" t="s">
        <v>49</v>
      </c>
      <c r="D32" s="1905">
        <v>3.75</v>
      </c>
      <c r="E32" s="224">
        <f>'12-18л. РАСКЛАДКА'!Q30</f>
        <v>37</v>
      </c>
      <c r="F32" s="899">
        <f>'12-18л. РАСКЛАДКА'!Q85</f>
        <v>0</v>
      </c>
      <c r="G32" s="900">
        <f>'12-18л. РАСКЛАДКА'!Q146</f>
        <v>0</v>
      </c>
      <c r="H32" s="898">
        <f>'12-18л. РАСКЛАДКА'!Q207</f>
        <v>0</v>
      </c>
      <c r="I32" s="901">
        <f>'12-18л. РАСКЛАДКА'!Q262</f>
        <v>0</v>
      </c>
      <c r="J32" s="898">
        <f>'12-18л. РАСКЛАДКА'!Q320</f>
        <v>0</v>
      </c>
      <c r="K32" s="901">
        <f>'12-18л. РАСКЛАДКА'!Q379</f>
        <v>0</v>
      </c>
      <c r="L32" s="899">
        <f>'12-18л. РАСКЛАДКА'!Q428</f>
        <v>0</v>
      </c>
      <c r="M32" s="899">
        <f>'12-18л. РАСКЛАДКА'!Q483</f>
        <v>0</v>
      </c>
      <c r="N32" s="1914">
        <f>'12-18л. РАСКЛАДКА'!Q543</f>
        <v>0</v>
      </c>
      <c r="O32" s="1995">
        <f t="shared" si="0"/>
        <v>37</v>
      </c>
      <c r="P32" s="2395">
        <f t="shared" si="1"/>
        <v>-1.3333333333333286</v>
      </c>
      <c r="Q32" s="2001">
        <f t="shared" si="2"/>
        <v>37.5</v>
      </c>
      <c r="R32" s="1999">
        <v>15</v>
      </c>
      <c r="S32" s="485"/>
      <c r="T32" s="127"/>
      <c r="U32" s="127"/>
      <c r="V32" s="127"/>
      <c r="W32" s="874"/>
      <c r="X32" s="1433"/>
      <c r="Y32" s="108"/>
      <c r="Z32" s="446"/>
      <c r="AA32" s="4"/>
      <c r="AB32" s="4"/>
      <c r="AC32" s="11"/>
    </row>
    <row r="33" spans="2:29" ht="12" customHeight="1">
      <c r="B33" s="568">
        <v>25</v>
      </c>
      <c r="C33" s="293" t="s">
        <v>50</v>
      </c>
      <c r="D33" s="1905">
        <v>0.5</v>
      </c>
      <c r="E33" s="224">
        <f>'12-18л. РАСКЛАДКА'!Q31</f>
        <v>1</v>
      </c>
      <c r="F33" s="899">
        <f>'12-18л. РАСКЛАДКА'!Q86</f>
        <v>0</v>
      </c>
      <c r="G33" s="900">
        <f>'12-18л. РАСКЛАДКА'!Q147</f>
        <v>0</v>
      </c>
      <c r="H33" s="898">
        <f>'12-18л. РАСКЛАДКА'!Q208</f>
        <v>1</v>
      </c>
      <c r="I33" s="901">
        <f>'12-18л. РАСКЛАДКА'!Q263</f>
        <v>0</v>
      </c>
      <c r="J33" s="898">
        <f>'12-18л. РАСКЛАДКА'!Q321</f>
        <v>0</v>
      </c>
      <c r="K33" s="901">
        <f>'12-18л. РАСКЛАДКА'!Q380</f>
        <v>0</v>
      </c>
      <c r="L33" s="899">
        <f>'12-18л. РАСКЛАДКА'!Q429</f>
        <v>0</v>
      </c>
      <c r="M33" s="899">
        <f>'12-18л. РАСКЛАДКА'!Q484</f>
        <v>0</v>
      </c>
      <c r="N33" s="1914">
        <f>'12-18л. РАСКЛАДКА'!Q544</f>
        <v>1</v>
      </c>
      <c r="O33" s="1995">
        <f t="shared" si="0"/>
        <v>3</v>
      </c>
      <c r="P33" s="2744">
        <f t="shared" si="1"/>
        <v>-40</v>
      </c>
      <c r="Q33" s="2001">
        <f t="shared" si="2"/>
        <v>5</v>
      </c>
      <c r="R33" s="1999">
        <v>2</v>
      </c>
      <c r="S33" s="485"/>
      <c r="T33" s="127"/>
      <c r="U33" s="127"/>
      <c r="V33" s="127"/>
      <c r="W33" s="874"/>
      <c r="X33" s="877"/>
      <c r="Y33" s="886"/>
      <c r="Z33" s="446"/>
      <c r="AA33" s="4"/>
      <c r="AB33" s="4"/>
      <c r="AC33" s="11"/>
    </row>
    <row r="34" spans="2:29" ht="15.75" customHeight="1">
      <c r="B34" s="568">
        <v>26</v>
      </c>
      <c r="C34" s="293" t="s">
        <v>279</v>
      </c>
      <c r="D34" s="1905">
        <v>0.3</v>
      </c>
      <c r="E34" s="224">
        <f>'12-18л. РАСКЛАДКА'!Q32</f>
        <v>0</v>
      </c>
      <c r="F34" s="899">
        <f>'12-18л. РАСКЛАДКА'!Q87</f>
        <v>0</v>
      </c>
      <c r="G34" s="900">
        <f>'12-18л. РАСКЛАДКА'!Q148</f>
        <v>0</v>
      </c>
      <c r="H34" s="898">
        <f>'12-18л. РАСКЛАДКА'!Q209</f>
        <v>0</v>
      </c>
      <c r="I34" s="901">
        <f>'12-18л. РАСКЛАДКА'!Q264</f>
        <v>0</v>
      </c>
      <c r="J34" s="898">
        <f>'12-18л. РАСКЛАДКА'!Q322</f>
        <v>0</v>
      </c>
      <c r="K34" s="901">
        <f>'12-18л. РАСКЛАДКА'!Q381</f>
        <v>0</v>
      </c>
      <c r="L34" s="899">
        <f>'12-18л. РАСКЛАДКА'!Q430</f>
        <v>0</v>
      </c>
      <c r="M34" s="899">
        <f>'12-18л. РАСКЛАДКА'!Q485</f>
        <v>3</v>
      </c>
      <c r="N34" s="1914">
        <f>'12-18л. РАСКЛАДКА'!Q545</f>
        <v>0</v>
      </c>
      <c r="O34" s="1995">
        <f t="shared" si="0"/>
        <v>3</v>
      </c>
      <c r="P34" s="2744">
        <f t="shared" si="1"/>
        <v>0</v>
      </c>
      <c r="Q34" s="2001">
        <f t="shared" si="2"/>
        <v>3</v>
      </c>
      <c r="R34" s="1999">
        <v>1.2</v>
      </c>
      <c r="S34" s="485"/>
      <c r="T34" s="127"/>
      <c r="U34" s="127"/>
      <c r="V34" s="127"/>
      <c r="W34" s="874"/>
      <c r="X34" s="1433"/>
      <c r="Y34" s="108"/>
      <c r="Z34" s="446"/>
      <c r="AA34" s="4"/>
      <c r="AB34" s="4"/>
      <c r="AC34" s="11"/>
    </row>
    <row r="35" spans="2:29" ht="12" customHeight="1">
      <c r="B35" s="568">
        <v>27</v>
      </c>
      <c r="C35" s="293" t="s">
        <v>131</v>
      </c>
      <c r="D35" s="1905">
        <v>0.5</v>
      </c>
      <c r="E35" s="224">
        <f>'12-18л. РАСКЛАДКА'!Q33</f>
        <v>0</v>
      </c>
      <c r="F35" s="899">
        <f>'12-18л. РАСКЛАДКА'!Q88</f>
        <v>0</v>
      </c>
      <c r="G35" s="900">
        <f>'12-18л. РАСКЛАДКА'!Q149</f>
        <v>0</v>
      </c>
      <c r="H35" s="898">
        <f>'12-18л. РАСКЛАДКА'!Q210</f>
        <v>0</v>
      </c>
      <c r="I35" s="901">
        <f>'12-18л. РАСКЛАДКА'!Q265</f>
        <v>0</v>
      </c>
      <c r="J35" s="898">
        <f>'12-18л. РАСКЛАДКА'!Q323</f>
        <v>5</v>
      </c>
      <c r="K35" s="901">
        <f>'12-18л. РАСКЛАДКА'!Q382</f>
        <v>0</v>
      </c>
      <c r="L35" s="899">
        <f>'12-18л. РАСКЛАДКА'!Q431</f>
        <v>0</v>
      </c>
      <c r="M35" s="899">
        <f>'12-18л. РАСКЛАДКА'!Q486</f>
        <v>0</v>
      </c>
      <c r="N35" s="1914">
        <f>'12-18л. РАСКЛАДКА'!Q546</f>
        <v>0</v>
      </c>
      <c r="O35" s="1995">
        <f t="shared" si="0"/>
        <v>5</v>
      </c>
      <c r="P35" s="2744">
        <f t="shared" si="1"/>
        <v>0</v>
      </c>
      <c r="Q35" s="2001">
        <f t="shared" si="2"/>
        <v>5</v>
      </c>
      <c r="R35" s="1999">
        <v>2</v>
      </c>
      <c r="S35" s="485"/>
      <c r="T35" s="127"/>
      <c r="U35" s="127"/>
      <c r="V35" s="127"/>
      <c r="W35" s="874"/>
      <c r="X35" s="872"/>
      <c r="Y35" s="2005"/>
      <c r="Z35" s="446"/>
      <c r="AA35" s="4"/>
      <c r="AB35" s="4"/>
      <c r="AC35" s="11"/>
    </row>
    <row r="36" spans="2:29" ht="10.5" customHeight="1">
      <c r="B36" s="568">
        <v>28</v>
      </c>
      <c r="C36" s="293" t="s">
        <v>51</v>
      </c>
      <c r="D36" s="1905">
        <v>7.4999999999999997E-2</v>
      </c>
      <c r="E36" s="224">
        <f>'12-18л. РАСКЛАДКА'!Q34</f>
        <v>0</v>
      </c>
      <c r="F36" s="899">
        <f>'12-18л. РАСКЛАДКА'!Q89</f>
        <v>0</v>
      </c>
      <c r="G36" s="900">
        <f>'12-18л. РАСКЛАДКА'!Q150</f>
        <v>0</v>
      </c>
      <c r="H36" s="898">
        <f>'12-18л. РАСКЛАДКА'!Q211</f>
        <v>0</v>
      </c>
      <c r="I36" s="901">
        <f>'12-18л. РАСКЛАДКА'!Q266</f>
        <v>0</v>
      </c>
      <c r="J36" s="898">
        <f>'12-18л. РАСКЛАДКА'!Q324</f>
        <v>0</v>
      </c>
      <c r="K36" s="901">
        <f>'12-18л. РАСКЛАДКА'!Q383</f>
        <v>0</v>
      </c>
      <c r="L36" s="899">
        <f>'12-18л. РАСКЛАДКА'!Q432</f>
        <v>0</v>
      </c>
      <c r="M36" s="899">
        <f>'12-18л. РАСКЛАДКА'!Q487</f>
        <v>0</v>
      </c>
      <c r="N36" s="1914">
        <f>'12-18л. РАСКЛАДКА'!Q547</f>
        <v>0</v>
      </c>
      <c r="O36" s="1995">
        <f t="shared" si="0"/>
        <v>0</v>
      </c>
      <c r="P36" s="2744">
        <f t="shared" si="1"/>
        <v>-100</v>
      </c>
      <c r="Q36" s="2001">
        <f t="shared" si="2"/>
        <v>0.75</v>
      </c>
      <c r="R36" s="1999">
        <v>0.3</v>
      </c>
      <c r="S36" s="485"/>
      <c r="T36" s="127"/>
      <c r="U36" s="127"/>
      <c r="V36" s="127"/>
      <c r="W36" s="874"/>
      <c r="X36" s="872"/>
      <c r="Y36" s="2005"/>
      <c r="Z36" s="446"/>
      <c r="AA36" s="4"/>
      <c r="AB36" s="4"/>
      <c r="AC36" s="11"/>
    </row>
    <row r="37" spans="2:29" ht="12.75" customHeight="1">
      <c r="B37" s="568">
        <v>29</v>
      </c>
      <c r="C37" s="902" t="s">
        <v>280</v>
      </c>
      <c r="D37" s="1905">
        <v>1.25</v>
      </c>
      <c r="E37" s="224">
        <f>'12-18л. РАСКЛАДКА'!Q35</f>
        <v>0.4</v>
      </c>
      <c r="F37" s="899">
        <f>'12-18л. РАСКЛАДКА'!Q90</f>
        <v>1.4</v>
      </c>
      <c r="G37" s="900">
        <f>'12-18л. РАСКЛАДКА'!Q151</f>
        <v>1.85</v>
      </c>
      <c r="H37" s="898">
        <f>'12-18л. РАСКЛАДКА'!Q212</f>
        <v>0</v>
      </c>
      <c r="I37" s="901">
        <f>'12-18л. РАСКЛАДКА'!Q267</f>
        <v>2.5599999999999996</v>
      </c>
      <c r="J37" s="898">
        <f>'12-18л. РАСКЛАДКА'!Q325</f>
        <v>0.6</v>
      </c>
      <c r="K37" s="901">
        <f>'12-18л. РАСКЛАДКА'!Q384</f>
        <v>1.22</v>
      </c>
      <c r="L37" s="899">
        <f>'12-18л. РАСКЛАДКА'!Q433</f>
        <v>2.37</v>
      </c>
      <c r="M37" s="899">
        <f>'12-18л. РАСКЛАДКА'!Q488</f>
        <v>0.6</v>
      </c>
      <c r="N37" s="1914">
        <f>'12-18л. РАСКЛАДКА'!Q548</f>
        <v>1.5</v>
      </c>
      <c r="O37" s="1995">
        <f t="shared" si="0"/>
        <v>12.499999999999998</v>
      </c>
      <c r="P37" s="2744">
        <f t="shared" si="1"/>
        <v>0</v>
      </c>
      <c r="Q37" s="2001">
        <f t="shared" si="2"/>
        <v>12.5</v>
      </c>
      <c r="R37" s="1999">
        <v>5</v>
      </c>
      <c r="S37" s="485"/>
      <c r="T37" s="127"/>
      <c r="U37" s="127"/>
      <c r="V37" s="127"/>
      <c r="W37" s="874"/>
      <c r="X37" s="872"/>
      <c r="Y37" s="2005"/>
      <c r="Z37" s="446"/>
      <c r="AA37" s="4"/>
      <c r="AB37" s="4"/>
      <c r="AC37" s="11"/>
    </row>
    <row r="38" spans="2:29" ht="13.5" customHeight="1">
      <c r="B38" s="568">
        <v>30</v>
      </c>
      <c r="C38" s="293" t="s">
        <v>132</v>
      </c>
      <c r="D38" s="1905">
        <v>1</v>
      </c>
      <c r="E38" s="224">
        <f>'12-18л. РАСКЛАДКА'!Q36</f>
        <v>0</v>
      </c>
      <c r="F38" s="899">
        <f>'12-18л. РАСКЛАДКА'!Q91</f>
        <v>0</v>
      </c>
      <c r="G38" s="900">
        <f>'12-18л. РАСКЛАДКА'!Q152</f>
        <v>0</v>
      </c>
      <c r="H38" s="898">
        <f>'12-18л. РАСКЛАДКА'!Q213</f>
        <v>0</v>
      </c>
      <c r="I38" s="901">
        <f>'12-18л. РАСКЛАДКА'!Q268</f>
        <v>10</v>
      </c>
      <c r="J38" s="898">
        <f>'12-18л. РАСКЛАДКА'!Q326</f>
        <v>0</v>
      </c>
      <c r="K38" s="901">
        <f>'12-18л. РАСКЛАДКА'!Q385</f>
        <v>0</v>
      </c>
      <c r="L38" s="899">
        <f>'12-18л. РАСКЛАДКА'!Q434</f>
        <v>0</v>
      </c>
      <c r="M38" s="899">
        <f>'12-18л. РАСКЛАДКА'!Q489</f>
        <v>0</v>
      </c>
      <c r="N38" s="1914">
        <f>'12-18л. РАСКЛАДКА'!Q549</f>
        <v>0</v>
      </c>
      <c r="O38" s="1995">
        <f t="shared" si="0"/>
        <v>10</v>
      </c>
      <c r="P38" s="2744">
        <f t="shared" si="1"/>
        <v>0</v>
      </c>
      <c r="Q38" s="2001">
        <f t="shared" si="2"/>
        <v>10</v>
      </c>
      <c r="R38" s="1999">
        <v>4</v>
      </c>
      <c r="S38" s="485"/>
      <c r="T38" s="127"/>
      <c r="U38" s="127"/>
      <c r="V38" s="127"/>
      <c r="W38" s="874"/>
      <c r="X38" s="877"/>
      <c r="Y38" s="2005"/>
      <c r="Z38" s="446"/>
      <c r="AA38" s="4"/>
      <c r="AB38" s="4"/>
      <c r="AC38" s="11"/>
    </row>
    <row r="39" spans="2:29" ht="12" customHeight="1">
      <c r="B39" s="568">
        <v>31</v>
      </c>
      <c r="C39" s="293" t="s">
        <v>133</v>
      </c>
      <c r="D39" s="1905">
        <v>0.5</v>
      </c>
      <c r="E39" s="224">
        <f>'12-18л. РАСКЛАДКА'!Q37</f>
        <v>0</v>
      </c>
      <c r="F39" s="916">
        <f>'12-18л. РАСКЛАДКА'!Q92</f>
        <v>1.7</v>
      </c>
      <c r="G39" s="917">
        <f>'12-18л. РАСКЛАДКА'!Q153</f>
        <v>0.1</v>
      </c>
      <c r="H39" s="898">
        <f>'12-18л. РАСКЛАДКА'!Q214</f>
        <v>0</v>
      </c>
      <c r="I39" s="901">
        <f>'12-18л. РАСКЛАДКА'!Q269</f>
        <v>1.49472</v>
      </c>
      <c r="J39" s="917">
        <f>'12-18л. РАСКЛАДКА'!Q327</f>
        <v>0</v>
      </c>
      <c r="K39" s="901">
        <f>'12-18л. РАСКЛАДКА'!Q386</f>
        <v>0.20030000000000001</v>
      </c>
      <c r="L39" s="919">
        <f>'12-18л. РАСКЛАДКА'!Q435</f>
        <v>6.9000000000000006E-2</v>
      </c>
      <c r="M39" s="919">
        <f>'12-18л. РАСКЛАДКА'!Q490</f>
        <v>0</v>
      </c>
      <c r="N39" s="1914">
        <f>'12-18л. РАСКЛАДКА'!Q550</f>
        <v>1.43598</v>
      </c>
      <c r="O39" s="1995">
        <f t="shared" si="0"/>
        <v>5</v>
      </c>
      <c r="P39" s="2744">
        <f t="shared" si="1"/>
        <v>0</v>
      </c>
      <c r="Q39" s="2001">
        <f t="shared" si="2"/>
        <v>5</v>
      </c>
      <c r="R39" s="1999">
        <v>2</v>
      </c>
      <c r="S39" s="485"/>
      <c r="T39" s="127"/>
      <c r="U39" s="127"/>
      <c r="V39" s="127"/>
      <c r="W39" s="874"/>
      <c r="X39" s="2004"/>
      <c r="Y39" s="2005"/>
      <c r="Z39" s="446"/>
      <c r="AA39" s="4"/>
      <c r="AB39" s="4"/>
      <c r="AC39" s="11"/>
    </row>
    <row r="40" spans="2:29" ht="12.75" customHeight="1">
      <c r="B40" s="568">
        <v>32</v>
      </c>
      <c r="C40" s="293" t="s">
        <v>53</v>
      </c>
      <c r="D40" s="1905">
        <v>22.5</v>
      </c>
      <c r="E40" s="903">
        <f>'12-18л. МЕНЮ '!E73</f>
        <v>22.682000000000002</v>
      </c>
      <c r="F40" s="904">
        <f>'12-18л. МЕНЮ '!E127</f>
        <v>21.286000000000001</v>
      </c>
      <c r="G40" s="904">
        <f>'12-18л. МЕНЮ '!E183</f>
        <v>23.744</v>
      </c>
      <c r="H40" s="904">
        <f>'12-18л. МЕНЮ '!E237</f>
        <v>22.590999999999994</v>
      </c>
      <c r="I40" s="904">
        <f>'12-18л. МЕНЮ '!E291</f>
        <v>22.197000000000003</v>
      </c>
      <c r="J40" s="904">
        <f>'12-18л. МЕНЮ '!E406</f>
        <v>25.393999999999998</v>
      </c>
      <c r="K40" s="904">
        <f>'12-18л. МЕНЮ '!E460</f>
        <v>21.595000000000002</v>
      </c>
      <c r="L40" s="904">
        <f>'12-18л. МЕНЮ '!E515</f>
        <v>21.971999999999998</v>
      </c>
      <c r="M40" s="904">
        <f>'12-18л. МЕНЮ '!E568</f>
        <v>22.997999999999998</v>
      </c>
      <c r="N40" s="1915">
        <f>'12-18л. МЕНЮ '!E622</f>
        <v>20.540999999999997</v>
      </c>
      <c r="O40" s="1995">
        <f t="shared" si="0"/>
        <v>225</v>
      </c>
      <c r="P40" s="2744">
        <f t="shared" si="1"/>
        <v>0</v>
      </c>
      <c r="Q40" s="2001">
        <f t="shared" si="2"/>
        <v>225</v>
      </c>
      <c r="R40" s="1999">
        <v>90</v>
      </c>
      <c r="S40" s="485"/>
      <c r="T40" s="127"/>
      <c r="U40" s="127"/>
      <c r="V40" s="127"/>
      <c r="W40" s="874"/>
      <c r="X40" s="2003"/>
      <c r="Y40" s="2006"/>
      <c r="Z40" s="446"/>
      <c r="AA40" s="4"/>
      <c r="AB40" s="4"/>
      <c r="AC40" s="11"/>
    </row>
    <row r="41" spans="2:29" ht="11.25" customHeight="1">
      <c r="B41" s="568">
        <v>33</v>
      </c>
      <c r="C41" s="293" t="s">
        <v>54</v>
      </c>
      <c r="D41" s="1905">
        <v>23</v>
      </c>
      <c r="E41" s="903">
        <f>'12-18л. МЕНЮ '!F73</f>
        <v>23.361000000000004</v>
      </c>
      <c r="F41" s="904">
        <f>'12-18л. МЕНЮ '!F127</f>
        <v>24.620999999999999</v>
      </c>
      <c r="G41" s="904">
        <f>'12-18л. МЕНЮ '!F183</f>
        <v>23.303699999999999</v>
      </c>
      <c r="H41" s="904">
        <f>'12-18л. МЕНЮ '!F237</f>
        <v>23.021000000000001</v>
      </c>
      <c r="I41" s="904">
        <f>'12-18л. МЕНЮ '!F291</f>
        <v>20.693300000000001</v>
      </c>
      <c r="J41" s="904">
        <f>'12-18л. МЕНЮ '!F406</f>
        <v>23.643999999999998</v>
      </c>
      <c r="K41" s="904">
        <f>'12-18л. МЕНЮ '!F460</f>
        <v>22.993000000000002</v>
      </c>
      <c r="L41" s="904">
        <f>'12-18л. МЕНЮ '!F515</f>
        <v>22.245000000000001</v>
      </c>
      <c r="M41" s="904">
        <f>'12-18л. МЕНЮ '!F568</f>
        <v>23.282000000000004</v>
      </c>
      <c r="N41" s="1915">
        <f>'12-18л. МЕНЮ '!F622</f>
        <v>22.835999999999999</v>
      </c>
      <c r="O41" s="1995">
        <f t="shared" si="0"/>
        <v>230</v>
      </c>
      <c r="P41" s="2744">
        <f t="shared" si="1"/>
        <v>0</v>
      </c>
      <c r="Q41" s="2001">
        <f t="shared" si="2"/>
        <v>230</v>
      </c>
      <c r="R41" s="1999">
        <v>92</v>
      </c>
      <c r="S41" s="485"/>
      <c r="T41" s="127"/>
      <c r="U41" s="127"/>
      <c r="V41" s="127"/>
      <c r="W41" s="874"/>
      <c r="X41" s="2003"/>
      <c r="Y41" s="2006"/>
      <c r="Z41" s="446"/>
      <c r="AA41" s="4"/>
      <c r="AB41" s="4"/>
      <c r="AC41" s="11"/>
    </row>
    <row r="42" spans="2:29" ht="11.25" customHeight="1">
      <c r="B42" s="568">
        <v>34</v>
      </c>
      <c r="C42" s="293" t="s">
        <v>55</v>
      </c>
      <c r="D42" s="1905">
        <v>95.75</v>
      </c>
      <c r="E42" s="905">
        <f>'12-18л. МЕНЮ '!G73</f>
        <v>94.007999999999981</v>
      </c>
      <c r="F42" s="904">
        <f>'12-18л. МЕНЮ '!G127</f>
        <v>89.16</v>
      </c>
      <c r="G42" s="904">
        <f>'12-18л. МЕНЮ '!G183</f>
        <v>95.875</v>
      </c>
      <c r="H42" s="904">
        <f>'12-18л. МЕНЮ '!G237</f>
        <v>93.885999999999996</v>
      </c>
      <c r="I42" s="904">
        <f>'12-18л. МЕНЮ '!G291</f>
        <v>105.821</v>
      </c>
      <c r="J42" s="904">
        <f>'12-18л. МЕНЮ '!G406</f>
        <v>91.647999999999996</v>
      </c>
      <c r="K42" s="904">
        <f>'12-18л. МЕНЮ '!G460</f>
        <v>96.816000000000003</v>
      </c>
      <c r="L42" s="904">
        <f>'12-18л. МЕНЮ '!G515</f>
        <v>100.33099999999999</v>
      </c>
      <c r="M42" s="904">
        <f>'12-18л. МЕНЮ '!G568</f>
        <v>94.09899999999999</v>
      </c>
      <c r="N42" s="1915">
        <f>'12-18л. МЕНЮ '!G622</f>
        <v>95.855999999999995</v>
      </c>
      <c r="O42" s="1995">
        <f t="shared" si="0"/>
        <v>957.5</v>
      </c>
      <c r="P42" s="2744">
        <f t="shared" si="1"/>
        <v>0</v>
      </c>
      <c r="Q42" s="2001">
        <f t="shared" si="2"/>
        <v>957.5</v>
      </c>
      <c r="R42" s="1999">
        <v>383</v>
      </c>
      <c r="S42" s="485"/>
      <c r="T42" s="127"/>
      <c r="U42" s="127"/>
      <c r="V42" s="127"/>
      <c r="W42" s="874"/>
      <c r="X42" s="2003"/>
      <c r="Y42" s="2006"/>
      <c r="Z42" s="446"/>
      <c r="AA42" s="4"/>
      <c r="AB42" s="4"/>
      <c r="AC42" s="11"/>
    </row>
    <row r="43" spans="2:29" ht="12.75" customHeight="1" thickBot="1">
      <c r="B43" s="616">
        <v>35</v>
      </c>
      <c r="C43" s="617" t="s">
        <v>56</v>
      </c>
      <c r="D43" s="1906">
        <v>680</v>
      </c>
      <c r="E43" s="906">
        <f>'12-18л. МЕНЮ '!H73</f>
        <v>679.73900000000015</v>
      </c>
      <c r="F43" s="907">
        <f>'12-18л. МЕНЮ '!H127</f>
        <v>678.18299999999999</v>
      </c>
      <c r="G43" s="907">
        <f>'12-18л. МЕНЮ '!H183</f>
        <v>680.70479999999998</v>
      </c>
      <c r="H43" s="907">
        <f>'12-18л. МЕНЮ '!H237</f>
        <v>677.60699999999997</v>
      </c>
      <c r="I43" s="907">
        <f>'12-18л. МЕНЮ '!H291</f>
        <v>683.76620000000003</v>
      </c>
      <c r="J43" s="907">
        <f>'12-18л. МЕНЮ '!H406</f>
        <v>679.81299999999999</v>
      </c>
      <c r="K43" s="908">
        <f>'12-18л. МЕНЮ '!H460</f>
        <v>680.0809999999999</v>
      </c>
      <c r="L43" s="907">
        <f>'12-18л. МЕНЮ '!H515</f>
        <v>682.14699999999993</v>
      </c>
      <c r="M43" s="907">
        <f>'12-18л. МЕНЮ '!H568</f>
        <v>680.08900000000006</v>
      </c>
      <c r="N43" s="1916">
        <f>'12-18л. МЕНЮ '!H622</f>
        <v>677.87000000000012</v>
      </c>
      <c r="O43" s="1997">
        <f t="shared" si="0"/>
        <v>6800</v>
      </c>
      <c r="P43" s="2745">
        <f t="shared" si="1"/>
        <v>0</v>
      </c>
      <c r="Q43" s="2002">
        <f t="shared" si="2"/>
        <v>6800</v>
      </c>
      <c r="R43" s="2000">
        <v>2720</v>
      </c>
      <c r="S43" s="485"/>
      <c r="T43" s="127"/>
      <c r="U43" s="127"/>
      <c r="V43" s="127"/>
      <c r="W43" s="893"/>
      <c r="X43" s="2007"/>
      <c r="Y43" s="2006"/>
      <c r="Z43" s="446"/>
      <c r="AA43" s="4"/>
      <c r="AB43" s="4"/>
      <c r="AC43" s="11"/>
    </row>
    <row r="44" spans="2:29">
      <c r="B44" s="248"/>
      <c r="C44" s="127"/>
      <c r="D44" s="248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245"/>
      <c r="S44" s="127"/>
      <c r="T44" s="127"/>
      <c r="U44" s="127"/>
      <c r="V44" s="127"/>
      <c r="W44" s="127"/>
      <c r="X44" s="127"/>
      <c r="Y44" s="127"/>
      <c r="Z44" s="127"/>
      <c r="AA44" s="127"/>
      <c r="AB44" s="215"/>
      <c r="AC44" s="11"/>
    </row>
    <row r="45" spans="2:29">
      <c r="B45" s="127"/>
      <c r="C45" s="149"/>
      <c r="D45" s="446"/>
      <c r="E45" s="252"/>
      <c r="F45" s="252"/>
      <c r="G45" s="252"/>
      <c r="H45" s="252"/>
      <c r="I45" s="252"/>
      <c r="J45" s="252"/>
      <c r="K45" s="252"/>
      <c r="L45" s="252"/>
      <c r="M45" s="149"/>
      <c r="N45" s="149"/>
      <c r="O45" s="118"/>
      <c r="P45" s="118"/>
      <c r="Q45" s="149"/>
      <c r="R45" s="446"/>
      <c r="S45" s="127"/>
      <c r="T45" s="446"/>
      <c r="U45" s="149"/>
      <c r="V45" s="127"/>
      <c r="W45" s="127"/>
      <c r="X45" s="127"/>
      <c r="Y45" s="127"/>
      <c r="Z45" s="127"/>
      <c r="AA45" s="127"/>
      <c r="AB45" s="127"/>
      <c r="AC45" s="11"/>
    </row>
    <row r="46" spans="2:29" ht="13.5" customHeight="1">
      <c r="B46" s="127"/>
      <c r="C46" s="149"/>
      <c r="D46" s="118"/>
      <c r="E46" s="252"/>
      <c r="F46" s="252"/>
      <c r="G46" s="252"/>
      <c r="H46" s="252"/>
      <c r="I46" s="252"/>
      <c r="J46" s="252"/>
      <c r="K46" s="252"/>
      <c r="L46" s="252"/>
      <c r="M46" s="149"/>
      <c r="N46" s="149"/>
      <c r="O46" s="118"/>
      <c r="P46" s="118"/>
      <c r="Q46" s="149"/>
      <c r="R46" s="446"/>
      <c r="S46" s="127"/>
      <c r="T46" s="446"/>
      <c r="U46" s="149"/>
      <c r="V46" s="127"/>
      <c r="W46" s="127"/>
      <c r="X46" s="127"/>
      <c r="Y46" s="127"/>
      <c r="Z46" s="127"/>
      <c r="AA46" s="127"/>
      <c r="AB46" s="127"/>
    </row>
    <row r="47" spans="2:29" ht="12.75" customHeight="1">
      <c r="B47" s="127"/>
      <c r="C47" s="446"/>
      <c r="D47" s="446"/>
      <c r="E47" s="252"/>
      <c r="F47" s="252"/>
      <c r="G47" s="252"/>
      <c r="H47" s="252"/>
      <c r="I47" s="127"/>
      <c r="J47" s="127"/>
      <c r="K47" s="252"/>
      <c r="L47" s="125"/>
      <c r="M47" s="149"/>
      <c r="N47" s="149"/>
      <c r="O47" s="118"/>
      <c r="P47" s="118"/>
      <c r="Q47" s="446"/>
      <c r="R47" s="446"/>
      <c r="S47" s="127"/>
      <c r="T47" s="446"/>
      <c r="U47" s="149"/>
      <c r="V47" s="127"/>
      <c r="W47" s="127"/>
      <c r="X47" s="127"/>
      <c r="Y47" s="127"/>
      <c r="Z47" s="127"/>
      <c r="AA47" s="127"/>
      <c r="AB47" s="869"/>
    </row>
    <row r="48" spans="2:29" ht="12.75" customHeight="1">
      <c r="B48" s="127"/>
      <c r="C48" s="149"/>
      <c r="D48" s="149"/>
      <c r="E48" s="446"/>
      <c r="F48" s="446"/>
      <c r="G48" s="446"/>
      <c r="H48" s="446"/>
      <c r="I48" s="446"/>
      <c r="J48" s="446"/>
      <c r="K48" s="446"/>
      <c r="L48" s="446"/>
      <c r="M48" s="446"/>
      <c r="N48" s="446"/>
      <c r="O48" s="118"/>
      <c r="P48" s="118"/>
      <c r="Q48" s="446"/>
      <c r="R48" s="446"/>
      <c r="S48" s="127"/>
      <c r="T48" s="446"/>
      <c r="U48" s="149"/>
      <c r="V48" s="127"/>
      <c r="W48" s="127"/>
      <c r="X48" s="127"/>
      <c r="Y48" s="127"/>
      <c r="Z48" s="401"/>
      <c r="AA48" s="127"/>
      <c r="AB48" s="869"/>
    </row>
    <row r="49" spans="2:28" ht="11.25" customHeight="1">
      <c r="B49" s="127"/>
      <c r="C49" s="446"/>
      <c r="D49" s="127"/>
      <c r="E49" s="446"/>
      <c r="F49" s="446"/>
      <c r="G49" s="446"/>
      <c r="H49" s="446"/>
      <c r="I49" s="446"/>
      <c r="J49" s="446"/>
      <c r="K49" s="446"/>
      <c r="L49" s="446"/>
      <c r="M49" s="446"/>
      <c r="N49" s="446"/>
      <c r="O49" s="118"/>
      <c r="P49" s="118"/>
      <c r="Q49" s="149"/>
      <c r="R49" s="446"/>
      <c r="S49" s="127"/>
      <c r="T49" s="446"/>
      <c r="U49" s="149"/>
      <c r="V49" s="127"/>
      <c r="W49" s="127"/>
      <c r="X49" s="127"/>
      <c r="Y49" s="127"/>
      <c r="Z49" s="401"/>
      <c r="AA49" s="127"/>
      <c r="AB49" s="870"/>
    </row>
    <row r="50" spans="2:28" ht="11.25" customHeight="1">
      <c r="B50" s="127"/>
      <c r="C50" s="149"/>
      <c r="D50" s="252"/>
      <c r="E50" s="149"/>
      <c r="F50" s="149"/>
      <c r="G50" s="149"/>
      <c r="H50" s="149"/>
      <c r="I50" s="122"/>
      <c r="J50" s="149"/>
      <c r="K50" s="149"/>
      <c r="L50" s="149"/>
      <c r="M50" s="149"/>
      <c r="N50" s="122"/>
      <c r="O50" s="118"/>
      <c r="P50" s="118"/>
      <c r="Q50" s="252"/>
      <c r="R50" s="446"/>
      <c r="S50" s="149"/>
      <c r="T50" s="446"/>
      <c r="U50" s="149"/>
      <c r="V50" s="127"/>
      <c r="W50" s="336"/>
      <c r="X50" s="446"/>
      <c r="Y50" s="189"/>
      <c r="Z50" s="871"/>
      <c r="AA50" s="127"/>
      <c r="AB50" s="870"/>
    </row>
    <row r="51" spans="2:28">
      <c r="B51" s="189"/>
      <c r="C51" s="149"/>
      <c r="D51" s="872"/>
      <c r="E51" s="873"/>
      <c r="F51" s="873"/>
      <c r="G51" s="873"/>
      <c r="H51" s="873"/>
      <c r="I51" s="873"/>
      <c r="J51" s="873"/>
      <c r="K51" s="873"/>
      <c r="L51" s="873"/>
      <c r="M51" s="873"/>
      <c r="N51" s="873"/>
      <c r="O51" s="872"/>
      <c r="P51" s="446"/>
      <c r="Q51" s="446"/>
      <c r="R51" s="127"/>
      <c r="S51" s="645"/>
      <c r="T51" s="127"/>
      <c r="U51" s="127"/>
      <c r="V51" s="127"/>
      <c r="W51" s="874"/>
      <c r="X51" s="149"/>
      <c r="Y51" s="143"/>
      <c r="Z51" s="875"/>
      <c r="AA51" s="127"/>
      <c r="AB51" s="876"/>
    </row>
    <row r="52" spans="2:28">
      <c r="B52" s="189"/>
      <c r="C52" s="149"/>
      <c r="D52" s="872"/>
      <c r="E52" s="873"/>
      <c r="F52" s="873"/>
      <c r="G52" s="873"/>
      <c r="H52" s="873"/>
      <c r="I52" s="873"/>
      <c r="J52" s="873"/>
      <c r="K52" s="873"/>
      <c r="L52" s="873"/>
      <c r="M52" s="873"/>
      <c r="N52" s="873"/>
      <c r="O52" s="877"/>
      <c r="P52" s="878"/>
      <c r="Q52" s="446"/>
      <c r="R52" s="127"/>
      <c r="S52" s="127"/>
      <c r="T52" s="127"/>
      <c r="U52" s="127"/>
      <c r="V52" s="127"/>
      <c r="W52" s="874"/>
      <c r="X52" s="149"/>
      <c r="Y52" s="143"/>
      <c r="Z52" s="875"/>
      <c r="AA52" s="127"/>
      <c r="AB52" s="876"/>
    </row>
    <row r="53" spans="2:28">
      <c r="B53" t="s">
        <v>284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446"/>
      <c r="R53" s="127"/>
      <c r="S53" s="127"/>
      <c r="T53" s="127"/>
      <c r="U53" s="127"/>
      <c r="V53" s="127"/>
      <c r="W53" s="874"/>
      <c r="X53" s="149"/>
      <c r="Y53" s="143"/>
      <c r="Z53" s="875"/>
      <c r="AA53" s="127"/>
      <c r="AB53" s="879"/>
    </row>
    <row r="54" spans="2:28">
      <c r="B54" t="s">
        <v>285</v>
      </c>
      <c r="D54" s="328"/>
      <c r="E54" s="328"/>
      <c r="F54" s="328"/>
      <c r="G54" s="328"/>
      <c r="H54" s="328"/>
      <c r="I54" s="328"/>
      <c r="J54" s="328"/>
      <c r="K54" s="328"/>
      <c r="L54" s="328"/>
      <c r="M54" s="328"/>
      <c r="N54" s="328"/>
      <c r="O54" s="328"/>
      <c r="P54" s="328"/>
      <c r="Q54" s="446"/>
      <c r="R54" s="127"/>
      <c r="S54" s="127"/>
      <c r="T54" s="127"/>
      <c r="U54" s="127"/>
      <c r="V54" s="127"/>
      <c r="W54" s="874"/>
      <c r="X54" s="149"/>
      <c r="Y54" s="143"/>
      <c r="Z54" s="875"/>
      <c r="AA54" s="127"/>
      <c r="AB54" s="876"/>
    </row>
    <row r="55" spans="2:28">
      <c r="B55" t="s">
        <v>286</v>
      </c>
      <c r="O55" s="328"/>
      <c r="P55" s="328"/>
      <c r="Q55" s="446"/>
      <c r="R55" s="127"/>
      <c r="S55" s="127"/>
      <c r="T55" s="127"/>
      <c r="U55" s="127"/>
      <c r="V55" s="127"/>
      <c r="W55" s="874"/>
      <c r="X55" s="149"/>
      <c r="Y55" s="143"/>
      <c r="Z55" s="875"/>
      <c r="AA55" s="127"/>
      <c r="AB55" s="881"/>
    </row>
    <row r="56" spans="2:28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446"/>
      <c r="R56" s="127"/>
      <c r="S56" s="127"/>
      <c r="T56" s="127"/>
      <c r="U56" s="127"/>
      <c r="V56" s="127"/>
      <c r="W56" s="874"/>
      <c r="X56" s="149"/>
      <c r="Y56" s="143"/>
      <c r="Z56" s="875"/>
      <c r="AA56" s="127"/>
      <c r="AB56" s="879"/>
    </row>
    <row r="57" spans="2:28">
      <c r="B57" s="1" t="s">
        <v>287</v>
      </c>
      <c r="Q57" s="446"/>
      <c r="R57" s="127"/>
      <c r="S57" s="127"/>
      <c r="T57" s="127"/>
      <c r="U57" s="127"/>
      <c r="V57" s="127"/>
      <c r="W57" s="874"/>
      <c r="X57" s="149"/>
      <c r="Y57" s="143"/>
      <c r="Z57" s="875"/>
      <c r="AA57" s="127"/>
      <c r="AB57" s="881"/>
    </row>
    <row r="58" spans="2:28">
      <c r="B58" t="s">
        <v>288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446"/>
      <c r="R58" s="127"/>
      <c r="S58" s="127"/>
      <c r="T58" s="127"/>
      <c r="U58" s="127"/>
      <c r="V58" s="127"/>
      <c r="W58" s="874"/>
      <c r="X58" s="149"/>
      <c r="Y58" s="143"/>
      <c r="Z58" s="875"/>
      <c r="AA58" s="127"/>
      <c r="AB58" s="876"/>
    </row>
    <row r="59" spans="2:28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446"/>
      <c r="R59" s="127"/>
      <c r="S59" s="127"/>
      <c r="T59" s="127"/>
      <c r="U59" s="127"/>
      <c r="V59" s="127"/>
      <c r="W59" s="874"/>
      <c r="X59" s="149"/>
      <c r="Y59" s="143"/>
      <c r="Z59" s="875"/>
      <c r="AA59" s="127"/>
      <c r="AB59" s="876"/>
    </row>
    <row r="60" spans="2:28">
      <c r="B60" s="189"/>
      <c r="C60" s="149"/>
      <c r="D60" s="872"/>
      <c r="E60" s="873"/>
      <c r="F60" s="873"/>
      <c r="G60" s="873"/>
      <c r="H60" s="873"/>
      <c r="I60" s="873"/>
      <c r="J60" s="873"/>
      <c r="K60" s="873"/>
      <c r="L60" s="873"/>
      <c r="M60" s="873"/>
      <c r="N60" s="873"/>
      <c r="O60" s="872"/>
      <c r="P60" s="878"/>
      <c r="Q60" s="446"/>
      <c r="R60" s="127"/>
      <c r="S60" s="127"/>
      <c r="T60" s="127"/>
      <c r="U60" s="127"/>
      <c r="V60" s="127"/>
      <c r="W60" s="874"/>
      <c r="X60" s="149"/>
      <c r="Y60" s="143"/>
      <c r="Z60" s="875"/>
      <c r="AA60" s="127"/>
      <c r="AB60" s="876"/>
    </row>
    <row r="61" spans="2:28">
      <c r="B61" s="189"/>
      <c r="C61" s="149"/>
      <c r="D61" s="872"/>
      <c r="E61" s="873"/>
      <c r="F61" s="873"/>
      <c r="G61" s="873"/>
      <c r="H61" s="873"/>
      <c r="I61" s="873"/>
      <c r="J61" s="873"/>
      <c r="K61" s="873"/>
      <c r="L61" s="873"/>
      <c r="M61" s="873"/>
      <c r="N61" s="873"/>
      <c r="O61" s="872"/>
      <c r="P61" s="878"/>
      <c r="Q61" s="446"/>
      <c r="R61" s="127"/>
      <c r="S61" s="127"/>
      <c r="T61" s="127"/>
      <c r="U61" s="127"/>
      <c r="V61" s="127"/>
      <c r="W61" s="874"/>
      <c r="X61" s="149"/>
      <c r="Y61" s="143"/>
      <c r="Z61" s="875"/>
      <c r="AA61" s="127"/>
      <c r="AB61" s="876"/>
    </row>
    <row r="62" spans="2:28">
      <c r="B62" s="189"/>
      <c r="C62" s="149"/>
      <c r="D62" s="872"/>
      <c r="E62" s="873"/>
      <c r="F62" s="873"/>
      <c r="G62" s="873"/>
      <c r="H62" s="873"/>
      <c r="I62" s="873"/>
      <c r="J62" s="873"/>
      <c r="K62" s="873"/>
      <c r="L62" s="873"/>
      <c r="M62" s="873"/>
      <c r="N62" s="873"/>
      <c r="O62" s="872"/>
      <c r="P62" s="878"/>
      <c r="Q62" s="446"/>
      <c r="R62" s="127"/>
      <c r="S62" s="127"/>
      <c r="T62" s="127"/>
      <c r="U62" s="127"/>
      <c r="V62" s="127"/>
      <c r="W62" s="874"/>
      <c r="X62" s="149"/>
      <c r="Y62" s="143"/>
      <c r="Z62" s="875"/>
      <c r="AA62" s="127"/>
      <c r="AB62" s="876"/>
    </row>
    <row r="63" spans="2:28">
      <c r="B63" s="189"/>
      <c r="C63" s="149"/>
      <c r="D63" s="872"/>
      <c r="E63" s="873"/>
      <c r="F63" s="873"/>
      <c r="G63" s="873"/>
      <c r="H63" s="873"/>
      <c r="I63" s="873"/>
      <c r="J63" s="873"/>
      <c r="K63" s="873"/>
      <c r="L63" s="873"/>
      <c r="M63" s="873"/>
      <c r="N63" s="873"/>
      <c r="O63" s="872"/>
      <c r="P63" s="878"/>
      <c r="Q63" s="446"/>
      <c r="R63" s="127"/>
      <c r="S63" s="127"/>
      <c r="T63" s="127"/>
      <c r="U63" s="127"/>
      <c r="V63" s="127"/>
      <c r="W63" s="874"/>
      <c r="X63" s="149"/>
      <c r="Y63" s="143"/>
      <c r="Z63" s="875"/>
      <c r="AA63" s="127"/>
      <c r="AB63" s="876"/>
    </row>
    <row r="64" spans="2:28">
      <c r="B64" s="189"/>
      <c r="C64" s="149"/>
      <c r="D64" s="872"/>
      <c r="E64" s="873"/>
      <c r="F64" s="873"/>
      <c r="G64" s="873"/>
      <c r="H64" s="873"/>
      <c r="I64" s="873"/>
      <c r="J64" s="873"/>
      <c r="K64" s="873"/>
      <c r="L64" s="873"/>
      <c r="M64" s="873"/>
      <c r="N64" s="873"/>
      <c r="O64" s="872"/>
      <c r="P64" s="878"/>
      <c r="Q64" s="446"/>
      <c r="R64" s="127"/>
      <c r="S64" s="127"/>
      <c r="T64" s="127"/>
      <c r="U64" s="127"/>
      <c r="V64" s="127"/>
      <c r="W64" s="874"/>
      <c r="X64" s="149"/>
      <c r="Y64" s="143"/>
      <c r="Z64" s="875"/>
      <c r="AA64" s="127"/>
      <c r="AB64" s="876"/>
    </row>
    <row r="65" spans="2:28">
      <c r="B65" s="189"/>
      <c r="C65" s="149"/>
      <c r="D65" s="872"/>
      <c r="E65" s="873"/>
      <c r="F65" s="873"/>
      <c r="G65" s="873"/>
      <c r="H65" s="873"/>
      <c r="I65" s="873"/>
      <c r="J65" s="873"/>
      <c r="K65" s="873"/>
      <c r="L65" s="873"/>
      <c r="M65" s="873"/>
      <c r="N65" s="873"/>
      <c r="O65" s="872"/>
      <c r="P65" s="878"/>
      <c r="Q65" s="446"/>
      <c r="R65" s="127"/>
      <c r="S65" s="127"/>
      <c r="T65" s="127"/>
      <c r="U65" s="127"/>
      <c r="V65" s="127"/>
      <c r="W65" s="874"/>
      <c r="X65" s="149"/>
      <c r="Y65" s="143"/>
      <c r="Z65" s="875"/>
      <c r="AA65" s="127"/>
      <c r="AB65" s="879"/>
    </row>
    <row r="66" spans="2:28" ht="13.5" customHeight="1">
      <c r="B66" s="189"/>
      <c r="C66" s="149"/>
      <c r="D66" s="872"/>
      <c r="E66" s="632"/>
      <c r="F66" s="883"/>
      <c r="G66" s="884"/>
      <c r="H66" s="873"/>
      <c r="I66" s="873"/>
      <c r="J66" s="873"/>
      <c r="K66" s="873"/>
      <c r="L66" s="883"/>
      <c r="M66" s="883"/>
      <c r="N66" s="873"/>
      <c r="O66" s="877"/>
      <c r="P66" s="878"/>
      <c r="Q66" s="446"/>
      <c r="R66" s="127"/>
      <c r="S66" s="127"/>
      <c r="T66" s="127"/>
      <c r="U66" s="127"/>
      <c r="V66" s="127"/>
      <c r="W66" s="874"/>
      <c r="X66" s="149"/>
      <c r="Y66" s="143"/>
      <c r="Z66" s="875"/>
      <c r="AA66" s="127"/>
      <c r="AB66" s="885"/>
    </row>
    <row r="67" spans="2:28">
      <c r="B67" s="189"/>
      <c r="C67" s="149"/>
      <c r="D67" s="872"/>
      <c r="E67" s="632"/>
      <c r="F67" s="883"/>
      <c r="G67" s="884"/>
      <c r="H67" s="873"/>
      <c r="I67" s="873"/>
      <c r="J67" s="873"/>
      <c r="K67" s="873"/>
      <c r="L67" s="883"/>
      <c r="M67" s="883"/>
      <c r="N67" s="873"/>
      <c r="O67" s="872"/>
      <c r="P67" s="878"/>
      <c r="Q67" s="446"/>
      <c r="R67" s="127"/>
      <c r="S67" s="127"/>
      <c r="T67" s="127"/>
      <c r="U67" s="127"/>
      <c r="V67" s="127"/>
      <c r="W67" s="874"/>
      <c r="X67" s="149"/>
      <c r="Y67" s="143"/>
      <c r="Z67" s="875"/>
      <c r="AA67" s="127"/>
      <c r="AB67" s="876"/>
    </row>
    <row r="68" spans="2:28" ht="13.5" customHeight="1">
      <c r="B68" s="189"/>
      <c r="C68" s="149"/>
      <c r="D68" s="872"/>
      <c r="E68" s="632"/>
      <c r="F68" s="883"/>
      <c r="G68" s="884"/>
      <c r="H68" s="873"/>
      <c r="I68" s="873"/>
      <c r="J68" s="873"/>
      <c r="K68" s="873"/>
      <c r="L68" s="883"/>
      <c r="M68" s="883"/>
      <c r="N68" s="873"/>
      <c r="O68" s="872"/>
      <c r="P68" s="878"/>
      <c r="Q68" s="446"/>
      <c r="R68" s="127"/>
      <c r="S68" s="127"/>
      <c r="T68" s="127"/>
      <c r="U68" s="127"/>
      <c r="V68" s="127"/>
      <c r="W68" s="874"/>
      <c r="X68" s="149"/>
      <c r="Y68" s="143"/>
      <c r="Z68" s="875"/>
      <c r="AA68" s="127"/>
      <c r="AB68" s="876"/>
    </row>
    <row r="69" spans="2:28" ht="12" customHeight="1">
      <c r="B69" s="189"/>
      <c r="C69" s="149"/>
      <c r="D69" s="872"/>
      <c r="E69" s="632"/>
      <c r="F69" s="883"/>
      <c r="G69" s="884"/>
      <c r="H69" s="873"/>
      <c r="I69" s="873"/>
      <c r="J69" s="873"/>
      <c r="K69" s="873"/>
      <c r="L69" s="883"/>
      <c r="M69" s="883"/>
      <c r="N69" s="873"/>
      <c r="O69" s="872"/>
      <c r="P69" s="878"/>
      <c r="Q69" s="446"/>
      <c r="R69" s="127"/>
      <c r="S69" s="127"/>
      <c r="T69" s="127"/>
      <c r="U69" s="127"/>
      <c r="V69" s="127"/>
      <c r="W69" s="874"/>
      <c r="X69" s="149"/>
      <c r="Y69" s="143"/>
      <c r="Z69" s="875"/>
      <c r="AA69" s="127"/>
      <c r="AB69" s="881"/>
    </row>
    <row r="70" spans="2:28">
      <c r="B70" s="189"/>
      <c r="C70" s="149"/>
      <c r="D70" s="872"/>
      <c r="E70" s="632"/>
      <c r="F70" s="883"/>
      <c r="G70" s="884"/>
      <c r="H70" s="873"/>
      <c r="I70" s="873"/>
      <c r="J70" s="873"/>
      <c r="K70" s="873"/>
      <c r="L70" s="883"/>
      <c r="M70" s="883"/>
      <c r="N70" s="873"/>
      <c r="O70" s="872"/>
      <c r="P70" s="878"/>
      <c r="Q70" s="446"/>
      <c r="R70" s="127"/>
      <c r="S70" s="127"/>
      <c r="T70" s="127"/>
      <c r="U70" s="127"/>
      <c r="V70" s="127"/>
      <c r="W70" s="874"/>
      <c r="X70" s="149"/>
      <c r="Y70" s="143"/>
      <c r="Z70" s="875"/>
      <c r="AA70" s="127"/>
      <c r="AB70" s="876"/>
    </row>
    <row r="71" spans="2:28" ht="12.75" customHeight="1">
      <c r="B71" s="189"/>
      <c r="C71" s="149"/>
      <c r="D71" s="872"/>
      <c r="E71" s="632"/>
      <c r="F71" s="883"/>
      <c r="G71" s="884"/>
      <c r="H71" s="873"/>
      <c r="I71" s="873"/>
      <c r="J71" s="873"/>
      <c r="K71" s="873"/>
      <c r="L71" s="883"/>
      <c r="M71" s="883"/>
      <c r="N71" s="873"/>
      <c r="O71" s="872"/>
      <c r="P71" s="878"/>
      <c r="Q71" s="446"/>
      <c r="R71" s="127"/>
      <c r="S71" s="127"/>
      <c r="T71" s="127"/>
      <c r="U71" s="127"/>
      <c r="V71" s="127"/>
      <c r="W71" s="874"/>
      <c r="X71" s="149"/>
      <c r="Y71" s="143"/>
      <c r="Z71" s="875"/>
      <c r="AA71" s="127"/>
      <c r="AB71" s="876"/>
    </row>
    <row r="72" spans="2:28">
      <c r="B72" s="189"/>
      <c r="C72" s="149"/>
      <c r="D72" s="872"/>
      <c r="E72" s="632"/>
      <c r="F72" s="883"/>
      <c r="G72" s="884"/>
      <c r="H72" s="873"/>
      <c r="I72" s="873"/>
      <c r="J72" s="873"/>
      <c r="K72" s="873"/>
      <c r="L72" s="883"/>
      <c r="M72" s="883"/>
      <c r="N72" s="873"/>
      <c r="O72" s="872"/>
      <c r="P72" s="878"/>
      <c r="Q72" s="446"/>
      <c r="R72" s="127"/>
      <c r="S72" s="127"/>
      <c r="T72" s="127"/>
      <c r="U72" s="127"/>
      <c r="V72" s="127"/>
      <c r="W72" s="874"/>
      <c r="X72" s="149"/>
      <c r="Y72" s="143"/>
      <c r="Z72" s="875"/>
      <c r="AA72" s="127"/>
      <c r="AB72" s="876"/>
    </row>
    <row r="73" spans="2:28" ht="12.75" customHeight="1">
      <c r="B73" s="189"/>
      <c r="C73" s="149"/>
      <c r="D73" s="872"/>
      <c r="E73" s="632"/>
      <c r="F73" s="883"/>
      <c r="G73" s="884"/>
      <c r="H73" s="873"/>
      <c r="I73" s="873"/>
      <c r="J73" s="873"/>
      <c r="K73" s="873"/>
      <c r="L73" s="883"/>
      <c r="M73" s="883"/>
      <c r="N73" s="873"/>
      <c r="O73" s="872"/>
      <c r="P73" s="878"/>
      <c r="Q73" s="446"/>
      <c r="R73" s="127"/>
      <c r="S73" s="127"/>
      <c r="T73" s="127"/>
      <c r="U73" s="127"/>
      <c r="V73" s="127"/>
      <c r="W73" s="874"/>
      <c r="X73" s="149"/>
      <c r="Y73" s="143"/>
      <c r="Z73" s="875"/>
      <c r="AA73" s="127"/>
      <c r="AB73" s="876"/>
    </row>
    <row r="74" spans="2:28">
      <c r="B74" s="189"/>
      <c r="C74" s="149"/>
      <c r="D74" s="872"/>
      <c r="E74" s="632"/>
      <c r="F74" s="883"/>
      <c r="G74" s="884"/>
      <c r="H74" s="873"/>
      <c r="I74" s="873"/>
      <c r="J74" s="873"/>
      <c r="K74" s="873"/>
      <c r="L74" s="883"/>
      <c r="M74" s="883"/>
      <c r="N74" s="873"/>
      <c r="O74" s="872"/>
      <c r="P74" s="878"/>
      <c r="Q74" s="446"/>
      <c r="R74" s="127"/>
      <c r="S74" s="127"/>
      <c r="T74" s="127"/>
      <c r="U74" s="127"/>
      <c r="V74" s="127"/>
      <c r="W74" s="874"/>
      <c r="X74" s="149"/>
      <c r="Y74" s="143"/>
      <c r="Z74" s="875"/>
      <c r="AA74" s="127"/>
      <c r="AB74" s="876"/>
    </row>
    <row r="75" spans="2:28" ht="12.75" customHeight="1">
      <c r="B75" s="189"/>
      <c r="C75" s="149"/>
      <c r="D75" s="872"/>
      <c r="E75" s="632"/>
      <c r="F75" s="883"/>
      <c r="G75" s="884"/>
      <c r="H75" s="873"/>
      <c r="I75" s="873"/>
      <c r="J75" s="873"/>
      <c r="K75" s="873"/>
      <c r="L75" s="883"/>
      <c r="M75" s="883"/>
      <c r="N75" s="873"/>
      <c r="O75" s="872"/>
      <c r="P75" s="886"/>
      <c r="Q75" s="446"/>
      <c r="R75" s="127"/>
      <c r="S75" s="127"/>
      <c r="T75" s="127"/>
      <c r="U75" s="127"/>
      <c r="V75" s="127"/>
      <c r="W75" s="874"/>
      <c r="X75" s="149"/>
      <c r="Y75" s="143"/>
      <c r="Z75" s="875"/>
      <c r="AA75" s="127"/>
      <c r="AB75" s="887"/>
    </row>
    <row r="76" spans="2:28">
      <c r="B76" s="189"/>
      <c r="C76" s="149"/>
      <c r="D76" s="872"/>
      <c r="E76" s="632"/>
      <c r="F76" s="883"/>
      <c r="G76" s="884"/>
      <c r="H76" s="873"/>
      <c r="I76" s="873"/>
      <c r="J76" s="873"/>
      <c r="K76" s="873"/>
      <c r="L76" s="883"/>
      <c r="M76" s="883"/>
      <c r="N76" s="873"/>
      <c r="O76" s="872"/>
      <c r="P76" s="878"/>
      <c r="Q76" s="446"/>
      <c r="R76" s="127"/>
      <c r="S76" s="127"/>
      <c r="T76" s="127"/>
      <c r="U76" s="127"/>
      <c r="V76" s="127"/>
      <c r="W76" s="874"/>
      <c r="X76" s="149"/>
      <c r="Y76" s="143"/>
      <c r="Z76" s="875"/>
      <c r="AA76" s="127"/>
      <c r="AB76" s="876"/>
    </row>
    <row r="77" spans="2:28" ht="12.75" customHeight="1">
      <c r="B77" s="189"/>
      <c r="C77" s="149"/>
      <c r="D77" s="872"/>
      <c r="E77" s="632"/>
      <c r="F77" s="884"/>
      <c r="G77" s="884"/>
      <c r="H77" s="873"/>
      <c r="I77" s="873"/>
      <c r="J77" s="873"/>
      <c r="K77" s="873"/>
      <c r="L77" s="883"/>
      <c r="M77" s="888"/>
      <c r="N77" s="873"/>
      <c r="O77" s="872"/>
      <c r="P77" s="886"/>
      <c r="Q77" s="446"/>
      <c r="R77" s="127"/>
      <c r="S77" s="127"/>
      <c r="T77" s="127"/>
      <c r="U77" s="127"/>
      <c r="V77" s="127"/>
      <c r="W77" s="874"/>
      <c r="X77" s="149"/>
      <c r="Y77" s="143"/>
      <c r="Z77" s="875"/>
      <c r="AA77" s="127"/>
      <c r="AB77" s="889"/>
    </row>
    <row r="78" spans="2:28" hidden="1">
      <c r="B78" s="189"/>
      <c r="C78" s="149"/>
      <c r="D78" s="872"/>
      <c r="E78" s="632"/>
      <c r="F78" s="883"/>
      <c r="G78" s="884"/>
      <c r="H78" s="873"/>
      <c r="I78" s="873"/>
      <c r="J78" s="873"/>
      <c r="K78" s="873"/>
      <c r="L78" s="883"/>
      <c r="M78" s="883"/>
      <c r="N78" s="873"/>
      <c r="O78" s="872"/>
      <c r="P78" s="878"/>
      <c r="Q78" s="446"/>
      <c r="R78" s="127"/>
      <c r="S78" s="127"/>
      <c r="T78" s="127"/>
      <c r="U78" s="127"/>
      <c r="V78" s="127"/>
      <c r="W78" s="874"/>
      <c r="X78" s="149"/>
      <c r="Y78" s="143"/>
      <c r="Z78" s="875"/>
      <c r="AA78" s="127"/>
      <c r="AB78" s="881"/>
    </row>
    <row r="79" spans="2:28">
      <c r="B79" s="189"/>
      <c r="C79" s="122"/>
      <c r="D79" s="872"/>
      <c r="E79" s="632"/>
      <c r="F79" s="883"/>
      <c r="G79" s="884"/>
      <c r="H79" s="873"/>
      <c r="I79" s="873"/>
      <c r="J79" s="873"/>
      <c r="K79" s="873"/>
      <c r="L79" s="883"/>
      <c r="M79" s="883"/>
      <c r="N79" s="873"/>
      <c r="O79" s="872"/>
      <c r="P79" s="878"/>
      <c r="Q79" s="446"/>
      <c r="R79" s="127"/>
      <c r="S79" s="127"/>
      <c r="T79" s="127"/>
      <c r="U79" s="127"/>
      <c r="V79" s="127"/>
      <c r="W79" s="874"/>
      <c r="X79" s="149"/>
      <c r="Y79" s="143"/>
      <c r="Z79" s="875"/>
      <c r="AA79" s="127"/>
      <c r="AB79" s="876"/>
    </row>
    <row r="80" spans="2:28">
      <c r="B80" s="189"/>
      <c r="C80" s="149"/>
      <c r="D80" s="872"/>
      <c r="E80" s="632"/>
      <c r="F80" s="883"/>
      <c r="G80" s="884"/>
      <c r="H80" s="873"/>
      <c r="I80" s="873"/>
      <c r="J80" s="873"/>
      <c r="K80" s="873"/>
      <c r="L80" s="883"/>
      <c r="M80" s="883"/>
      <c r="N80" s="873"/>
      <c r="O80" s="877"/>
      <c r="P80" s="886"/>
      <c r="Q80" s="446"/>
      <c r="R80" s="127"/>
      <c r="S80" s="127"/>
      <c r="T80" s="127"/>
      <c r="U80" s="127"/>
      <c r="V80" s="127"/>
      <c r="W80" s="874"/>
      <c r="X80" s="149"/>
      <c r="Y80" s="143"/>
      <c r="Z80" s="875"/>
      <c r="AA80" s="127"/>
      <c r="AB80" s="887"/>
    </row>
    <row r="81" spans="2:28">
      <c r="B81" s="189"/>
      <c r="C81" s="149"/>
      <c r="D81" s="872"/>
      <c r="E81" s="632"/>
      <c r="F81" s="883"/>
      <c r="G81" s="884"/>
      <c r="H81" s="873"/>
      <c r="I81" s="873"/>
      <c r="J81" s="873"/>
      <c r="K81" s="873"/>
      <c r="L81" s="883"/>
      <c r="M81" s="883"/>
      <c r="N81" s="873"/>
      <c r="O81" s="877"/>
      <c r="P81" s="878"/>
      <c r="Q81" s="446"/>
      <c r="R81" s="127"/>
      <c r="S81" s="127"/>
      <c r="T81" s="127"/>
      <c r="U81" s="127"/>
      <c r="V81" s="127"/>
      <c r="W81" s="874"/>
      <c r="X81" s="149"/>
      <c r="Y81" s="143"/>
      <c r="Z81" s="875"/>
      <c r="AA81" s="127"/>
      <c r="AB81" s="890"/>
    </row>
    <row r="82" spans="2:28">
      <c r="B82" s="189"/>
      <c r="C82" s="149"/>
      <c r="D82" s="872"/>
      <c r="E82" s="891"/>
      <c r="F82" s="185"/>
      <c r="G82" s="185"/>
      <c r="H82" s="185"/>
      <c r="I82" s="185"/>
      <c r="J82" s="185"/>
      <c r="K82" s="185"/>
      <c r="L82" s="185"/>
      <c r="M82" s="185"/>
      <c r="N82" s="185"/>
      <c r="O82" s="877"/>
      <c r="P82" s="878"/>
      <c r="Q82" s="446"/>
      <c r="R82" s="127"/>
      <c r="S82" s="127"/>
      <c r="T82" s="127"/>
      <c r="U82" s="127"/>
      <c r="V82" s="127"/>
      <c r="W82" s="874"/>
      <c r="X82" s="149"/>
      <c r="Y82" s="143"/>
      <c r="Z82" s="875"/>
      <c r="AA82" s="127"/>
      <c r="AB82" s="876"/>
    </row>
    <row r="83" spans="2:28">
      <c r="B83" s="189"/>
      <c r="C83" s="149"/>
      <c r="D83" s="872"/>
      <c r="E83" s="891"/>
      <c r="F83" s="185"/>
      <c r="G83" s="185"/>
      <c r="H83" s="185"/>
      <c r="I83" s="185"/>
      <c r="J83" s="185"/>
      <c r="K83" s="185"/>
      <c r="L83" s="185"/>
      <c r="M83" s="185"/>
      <c r="N83" s="185"/>
      <c r="O83" s="877"/>
      <c r="P83" s="878"/>
      <c r="Q83" s="446"/>
      <c r="R83" s="127"/>
      <c r="S83" s="127"/>
      <c r="T83" s="127"/>
      <c r="U83" s="127"/>
      <c r="V83" s="127"/>
      <c r="W83" s="874"/>
      <c r="X83" s="149"/>
      <c r="Y83" s="143"/>
      <c r="Z83" s="875"/>
      <c r="AA83" s="127"/>
      <c r="AB83" s="876"/>
    </row>
    <row r="84" spans="2:28">
      <c r="B84" s="189"/>
      <c r="C84" s="149"/>
      <c r="D84" s="872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877"/>
      <c r="P84" s="878"/>
      <c r="Q84" s="446"/>
      <c r="R84" s="127"/>
      <c r="S84" s="127"/>
      <c r="T84" s="127"/>
      <c r="U84" s="127"/>
      <c r="V84" s="127"/>
      <c r="W84" s="874"/>
      <c r="X84" s="149"/>
      <c r="Y84" s="143"/>
      <c r="Z84" s="875"/>
      <c r="AA84" s="127"/>
      <c r="AB84" s="876"/>
    </row>
    <row r="85" spans="2:28">
      <c r="B85" s="189"/>
      <c r="C85" s="149"/>
      <c r="D85" s="872"/>
      <c r="E85" s="185"/>
      <c r="F85" s="185"/>
      <c r="G85" s="185"/>
      <c r="H85" s="185"/>
      <c r="I85" s="185"/>
      <c r="J85" s="185"/>
      <c r="K85" s="892"/>
      <c r="L85" s="185"/>
      <c r="M85" s="185"/>
      <c r="N85" s="185"/>
      <c r="O85" s="880"/>
      <c r="P85" s="878"/>
      <c r="Q85" s="446"/>
      <c r="R85" s="127"/>
      <c r="S85" s="127"/>
      <c r="T85" s="127"/>
      <c r="U85" s="127"/>
      <c r="V85" s="127"/>
      <c r="W85" s="893"/>
      <c r="X85" s="149"/>
      <c r="Y85" s="894"/>
      <c r="Z85" s="875"/>
      <c r="AA85" s="127"/>
      <c r="AB85" s="876"/>
    </row>
    <row r="86" spans="2:28">
      <c r="B86" s="248"/>
      <c r="C86" s="127"/>
      <c r="D86" s="248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245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</row>
    <row r="87" spans="2:28">
      <c r="B87" s="127"/>
      <c r="C87" s="149"/>
      <c r="D87" s="446"/>
      <c r="E87" s="252"/>
      <c r="F87" s="252"/>
      <c r="G87" s="252"/>
      <c r="H87" s="252"/>
      <c r="I87" s="252"/>
      <c r="J87" s="252"/>
      <c r="K87" s="252"/>
      <c r="L87" s="252"/>
      <c r="M87" s="149"/>
      <c r="N87" s="149"/>
      <c r="O87" s="118"/>
      <c r="P87" s="118"/>
      <c r="Q87" s="149"/>
      <c r="R87" s="446"/>
      <c r="S87" s="127"/>
      <c r="T87" s="446"/>
      <c r="U87" s="149"/>
      <c r="V87" s="127"/>
      <c r="W87" s="127"/>
      <c r="X87" s="127"/>
      <c r="Y87" s="127"/>
      <c r="Z87" s="127"/>
      <c r="AA87" s="127"/>
      <c r="AB87" s="127"/>
    </row>
    <row r="88" spans="2:28">
      <c r="B88" s="127"/>
      <c r="C88" s="149"/>
      <c r="D88" s="118"/>
      <c r="E88" s="252"/>
      <c r="F88" s="252"/>
      <c r="G88" s="252"/>
      <c r="H88" s="252"/>
      <c r="I88" s="252"/>
      <c r="J88" s="252"/>
      <c r="K88" s="252"/>
      <c r="L88" s="252"/>
      <c r="M88" s="149"/>
      <c r="N88" s="149"/>
      <c r="O88" s="118"/>
      <c r="P88" s="118"/>
      <c r="Q88" s="149"/>
      <c r="R88" s="446"/>
      <c r="S88" s="127"/>
      <c r="T88" s="446"/>
      <c r="U88" s="149"/>
      <c r="V88" s="127"/>
      <c r="W88" s="127"/>
      <c r="X88" s="127"/>
      <c r="Y88" s="127"/>
      <c r="Z88" s="127"/>
      <c r="AA88" s="127"/>
      <c r="AB88" s="127"/>
    </row>
    <row r="89" spans="2:28">
      <c r="B89" s="127"/>
      <c r="C89" s="446"/>
      <c r="D89" s="446"/>
      <c r="E89" s="252"/>
      <c r="F89" s="252"/>
      <c r="G89" s="252"/>
      <c r="H89" s="252"/>
      <c r="I89" s="127"/>
      <c r="J89" s="127"/>
      <c r="K89" s="252"/>
      <c r="L89" s="125"/>
      <c r="M89" s="149"/>
      <c r="N89" s="149"/>
      <c r="O89" s="118"/>
      <c r="P89" s="118"/>
      <c r="Q89" s="446"/>
      <c r="R89" s="446"/>
      <c r="S89" s="127"/>
      <c r="T89" s="446"/>
      <c r="U89" s="149"/>
      <c r="V89" s="127"/>
      <c r="W89" s="127"/>
      <c r="X89" s="127"/>
      <c r="Y89" s="127"/>
      <c r="Z89" s="127"/>
      <c r="AA89" s="127"/>
      <c r="AB89" s="869"/>
    </row>
    <row r="90" spans="2:28">
      <c r="B90" s="127"/>
      <c r="C90" s="149"/>
      <c r="D90" s="149"/>
      <c r="E90" s="446"/>
      <c r="F90" s="446"/>
      <c r="G90" s="446"/>
      <c r="H90" s="446"/>
      <c r="I90" s="446"/>
      <c r="J90" s="446"/>
      <c r="K90" s="446"/>
      <c r="L90" s="446"/>
      <c r="M90" s="446"/>
      <c r="N90" s="446"/>
      <c r="O90" s="118"/>
      <c r="P90" s="118"/>
      <c r="Q90" s="446"/>
      <c r="R90" s="446"/>
      <c r="S90" s="127"/>
      <c r="T90" s="446"/>
      <c r="U90" s="149"/>
      <c r="V90" s="127"/>
      <c r="W90" s="127"/>
      <c r="X90" s="127"/>
      <c r="Y90" s="127"/>
      <c r="Z90" s="401"/>
      <c r="AA90" s="127"/>
      <c r="AB90" s="869"/>
    </row>
    <row r="91" spans="2:28">
      <c r="B91" s="127"/>
      <c r="C91" s="446"/>
      <c r="D91" s="127"/>
      <c r="E91" s="446"/>
      <c r="F91" s="446"/>
      <c r="G91" s="446"/>
      <c r="H91" s="446"/>
      <c r="I91" s="446"/>
      <c r="J91" s="446"/>
      <c r="K91" s="446"/>
      <c r="L91" s="446"/>
      <c r="M91" s="446"/>
      <c r="N91" s="446"/>
      <c r="O91" s="118"/>
      <c r="P91" s="118"/>
      <c r="Q91" s="149"/>
      <c r="R91" s="446"/>
      <c r="S91" s="127"/>
      <c r="T91" s="446"/>
      <c r="U91" s="149"/>
      <c r="V91" s="127"/>
      <c r="W91" s="127"/>
      <c r="X91" s="127"/>
      <c r="Y91" s="127"/>
      <c r="Z91" s="401"/>
      <c r="AA91" s="127"/>
      <c r="AB91" s="870"/>
    </row>
    <row r="92" spans="2:28">
      <c r="B92" s="127"/>
      <c r="C92" s="149"/>
      <c r="D92" s="252"/>
      <c r="E92" s="149"/>
      <c r="F92" s="149"/>
      <c r="G92" s="149"/>
      <c r="H92" s="149"/>
      <c r="I92" s="122"/>
      <c r="J92" s="149"/>
      <c r="K92" s="149"/>
      <c r="L92" s="149"/>
      <c r="M92" s="149"/>
      <c r="N92" s="122"/>
      <c r="O92" s="118"/>
      <c r="P92" s="118"/>
      <c r="Q92" s="252"/>
      <c r="R92" s="446"/>
      <c r="S92" s="149"/>
      <c r="T92" s="446"/>
      <c r="U92" s="149"/>
      <c r="V92" s="127"/>
      <c r="W92" s="336"/>
      <c r="X92" s="446"/>
      <c r="Y92" s="189"/>
      <c r="Z92" s="871"/>
      <c r="AA92" s="127"/>
      <c r="AB92" s="870"/>
    </row>
    <row r="93" spans="2:28">
      <c r="B93" s="189"/>
      <c r="C93" s="149"/>
      <c r="D93" s="872"/>
      <c r="E93" s="888"/>
      <c r="F93" s="873"/>
      <c r="G93" s="873"/>
      <c r="H93" s="873"/>
      <c r="I93" s="873"/>
      <c r="J93" s="873"/>
      <c r="K93" s="873"/>
      <c r="L93" s="873"/>
      <c r="M93" s="873"/>
      <c r="N93" s="873"/>
      <c r="O93" s="872"/>
      <c r="P93" s="446"/>
      <c r="Q93" s="446"/>
      <c r="R93" s="127"/>
      <c r="S93" s="645"/>
      <c r="T93" s="127"/>
      <c r="U93" s="127"/>
      <c r="V93" s="127"/>
      <c r="W93" s="874"/>
      <c r="X93" s="149"/>
      <c r="Y93" s="143"/>
      <c r="Z93" s="875"/>
      <c r="AA93" s="127"/>
      <c r="AB93" s="876"/>
    </row>
    <row r="94" spans="2:28">
      <c r="B94" s="189"/>
      <c r="C94" s="149"/>
      <c r="D94" s="872"/>
      <c r="E94" s="888"/>
      <c r="F94" s="873"/>
      <c r="G94" s="873"/>
      <c r="H94" s="873"/>
      <c r="I94" s="873"/>
      <c r="J94" s="873"/>
      <c r="K94" s="873"/>
      <c r="L94" s="873"/>
      <c r="M94" s="873"/>
      <c r="N94" s="873"/>
      <c r="O94" s="877"/>
      <c r="P94" s="878"/>
      <c r="Q94" s="446"/>
      <c r="R94" s="127"/>
      <c r="S94" s="127"/>
      <c r="T94" s="127"/>
      <c r="U94" s="127"/>
      <c r="V94" s="127"/>
      <c r="W94" s="874"/>
      <c r="X94" s="149"/>
      <c r="Y94" s="143"/>
      <c r="Z94" s="875"/>
      <c r="AA94" s="127"/>
      <c r="AB94" s="876"/>
    </row>
    <row r="95" spans="2:28">
      <c r="B95" s="189"/>
      <c r="C95" s="149"/>
      <c r="D95" s="872"/>
      <c r="E95" s="888"/>
      <c r="F95" s="873"/>
      <c r="G95" s="873"/>
      <c r="H95" s="888"/>
      <c r="I95" s="873"/>
      <c r="J95" s="873"/>
      <c r="K95" s="888"/>
      <c r="L95" s="873"/>
      <c r="M95" s="873"/>
      <c r="N95" s="873"/>
      <c r="O95" s="872"/>
      <c r="P95" s="878"/>
      <c r="Q95" s="446"/>
      <c r="R95" s="127"/>
      <c r="S95" s="127"/>
      <c r="T95" s="127"/>
      <c r="U95" s="127"/>
      <c r="V95" s="127"/>
      <c r="W95" s="874"/>
      <c r="X95" s="149"/>
      <c r="Y95" s="143"/>
      <c r="Z95" s="875"/>
      <c r="AA95" s="127"/>
      <c r="AB95" s="879"/>
    </row>
    <row r="96" spans="2:28">
      <c r="B96" s="189"/>
      <c r="C96" s="149"/>
      <c r="D96" s="872"/>
      <c r="E96" s="888"/>
      <c r="F96" s="873"/>
      <c r="G96" s="873"/>
      <c r="H96" s="873"/>
      <c r="I96" s="873"/>
      <c r="J96" s="873"/>
      <c r="K96" s="873"/>
      <c r="L96" s="873"/>
      <c r="M96" s="873"/>
      <c r="N96" s="888"/>
      <c r="O96" s="880"/>
      <c r="P96" s="878"/>
      <c r="Q96" s="446"/>
      <c r="R96" s="127"/>
      <c r="S96" s="127"/>
      <c r="T96" s="127"/>
      <c r="U96" s="127"/>
      <c r="V96" s="127"/>
      <c r="W96" s="874"/>
      <c r="X96" s="149"/>
      <c r="Y96" s="143"/>
      <c r="Z96" s="875"/>
      <c r="AA96" s="127"/>
      <c r="AB96" s="876"/>
    </row>
    <row r="97" spans="2:28">
      <c r="B97" s="189"/>
      <c r="C97" s="149"/>
      <c r="D97" s="872"/>
      <c r="E97" s="888"/>
      <c r="F97" s="873"/>
      <c r="G97" s="873"/>
      <c r="H97" s="873"/>
      <c r="I97" s="873"/>
      <c r="J97" s="873"/>
      <c r="K97" s="873"/>
      <c r="L97" s="873"/>
      <c r="M97" s="873"/>
      <c r="N97" s="873"/>
      <c r="O97" s="872"/>
      <c r="P97" s="878"/>
      <c r="Q97" s="446"/>
      <c r="R97" s="127"/>
      <c r="S97" s="127"/>
      <c r="T97" s="127"/>
      <c r="U97" s="127"/>
      <c r="V97" s="127"/>
      <c r="W97" s="874"/>
      <c r="X97" s="149"/>
      <c r="Y97" s="143"/>
      <c r="Z97" s="875"/>
      <c r="AA97" s="127"/>
      <c r="AB97" s="881"/>
    </row>
    <row r="98" spans="2:28">
      <c r="B98" s="189"/>
      <c r="C98" s="149"/>
      <c r="D98" s="872"/>
      <c r="E98" s="888"/>
      <c r="F98" s="873"/>
      <c r="G98" s="873"/>
      <c r="H98" s="873"/>
      <c r="I98" s="873"/>
      <c r="J98" s="873"/>
      <c r="K98" s="873"/>
      <c r="L98" s="873"/>
      <c r="M98" s="873"/>
      <c r="N98" s="873"/>
      <c r="O98" s="872"/>
      <c r="P98" s="878"/>
      <c r="Q98" s="446"/>
      <c r="R98" s="127"/>
      <c r="S98" s="127"/>
      <c r="T98" s="127"/>
      <c r="U98" s="127"/>
      <c r="V98" s="127"/>
      <c r="W98" s="874"/>
      <c r="X98" s="149"/>
      <c r="Y98" s="143"/>
      <c r="Z98" s="875"/>
      <c r="AA98" s="127"/>
      <c r="AB98" s="879"/>
    </row>
    <row r="99" spans="2:28">
      <c r="B99" s="189"/>
      <c r="C99" s="149"/>
      <c r="D99" s="872"/>
      <c r="E99" s="888"/>
      <c r="F99" s="873"/>
      <c r="G99" s="118"/>
      <c r="H99" s="883"/>
      <c r="I99" s="888"/>
      <c r="J99" s="873"/>
      <c r="K99" s="873"/>
      <c r="L99" s="873"/>
      <c r="M99" s="873"/>
      <c r="N99" s="873"/>
      <c r="O99" s="882"/>
      <c r="P99" s="878"/>
      <c r="Q99" s="446"/>
      <c r="R99" s="127"/>
      <c r="S99" s="127"/>
      <c r="T99" s="127"/>
      <c r="U99" s="127"/>
      <c r="V99" s="127"/>
      <c r="W99" s="874"/>
      <c r="X99" s="149"/>
      <c r="Y99" s="143"/>
      <c r="Z99" s="875"/>
      <c r="AA99" s="127"/>
      <c r="AB99" s="881"/>
    </row>
    <row r="100" spans="2:28">
      <c r="B100" s="189"/>
      <c r="C100" s="149"/>
      <c r="D100" s="872"/>
      <c r="E100" s="888"/>
      <c r="F100" s="873"/>
      <c r="G100" s="873"/>
      <c r="H100" s="873"/>
      <c r="I100" s="873"/>
      <c r="J100" s="873"/>
      <c r="K100" s="873"/>
      <c r="L100" s="873"/>
      <c r="M100" s="873"/>
      <c r="N100" s="873"/>
      <c r="O100" s="872"/>
      <c r="P100" s="878"/>
      <c r="Q100" s="446"/>
      <c r="R100" s="127"/>
      <c r="S100" s="127"/>
      <c r="T100" s="127"/>
      <c r="U100" s="127"/>
      <c r="V100" s="127"/>
      <c r="W100" s="874"/>
      <c r="X100" s="149"/>
      <c r="Y100" s="143"/>
      <c r="Z100" s="875"/>
      <c r="AA100" s="127"/>
      <c r="AB100" s="876"/>
    </row>
    <row r="101" spans="2:28">
      <c r="B101" s="189"/>
      <c r="C101" s="149"/>
      <c r="D101" s="872"/>
      <c r="E101" s="888"/>
      <c r="F101" s="873"/>
      <c r="G101" s="873"/>
      <c r="H101" s="873"/>
      <c r="I101" s="873"/>
      <c r="J101" s="873"/>
      <c r="K101" s="873"/>
      <c r="L101" s="873"/>
      <c r="M101" s="873"/>
      <c r="N101" s="873"/>
      <c r="O101" s="872"/>
      <c r="P101" s="878"/>
      <c r="Q101" s="446"/>
      <c r="R101" s="127"/>
      <c r="S101" s="127"/>
      <c r="T101" s="127"/>
      <c r="U101" s="127"/>
      <c r="V101" s="127"/>
      <c r="W101" s="874"/>
      <c r="X101" s="149"/>
      <c r="Y101" s="143"/>
      <c r="Z101" s="875"/>
      <c r="AA101" s="127"/>
      <c r="AB101" s="876"/>
    </row>
    <row r="102" spans="2:28" ht="12.75" customHeight="1">
      <c r="B102" s="189"/>
      <c r="C102" s="149"/>
      <c r="D102" s="872"/>
      <c r="E102" s="888"/>
      <c r="F102" s="873"/>
      <c r="G102" s="873"/>
      <c r="H102" s="873"/>
      <c r="I102" s="873"/>
      <c r="J102" s="873"/>
      <c r="K102" s="873"/>
      <c r="L102" s="873"/>
      <c r="M102" s="873"/>
      <c r="N102" s="873"/>
      <c r="O102" s="872"/>
      <c r="P102" s="878"/>
      <c r="Q102" s="446"/>
      <c r="R102" s="127"/>
      <c r="S102" s="127"/>
      <c r="T102" s="127"/>
      <c r="U102" s="127"/>
      <c r="V102" s="127"/>
      <c r="W102" s="874"/>
      <c r="X102" s="149"/>
      <c r="Y102" s="143"/>
      <c r="Z102" s="875"/>
      <c r="AA102" s="127"/>
      <c r="AB102" s="876"/>
    </row>
    <row r="103" spans="2:28" ht="13.5" customHeight="1">
      <c r="B103" s="189"/>
      <c r="C103" s="149"/>
      <c r="D103" s="872"/>
      <c r="E103" s="888"/>
      <c r="F103" s="873"/>
      <c r="G103" s="873"/>
      <c r="H103" s="873"/>
      <c r="I103" s="873"/>
      <c r="J103" s="873"/>
      <c r="K103" s="873"/>
      <c r="L103" s="873"/>
      <c r="M103" s="873"/>
      <c r="N103" s="873"/>
      <c r="O103" s="872"/>
      <c r="P103" s="878"/>
      <c r="Q103" s="446"/>
      <c r="R103" s="127"/>
      <c r="S103" s="127"/>
      <c r="T103" s="127"/>
      <c r="U103" s="127"/>
      <c r="V103" s="127"/>
      <c r="W103" s="874"/>
      <c r="X103" s="149"/>
      <c r="Y103" s="143"/>
      <c r="Z103" s="875"/>
      <c r="AA103" s="127"/>
      <c r="AB103" s="876"/>
    </row>
    <row r="104" spans="2:28" ht="12.75" customHeight="1">
      <c r="B104" s="189"/>
      <c r="C104" s="149"/>
      <c r="D104" s="872"/>
      <c r="E104" s="888"/>
      <c r="F104" s="873"/>
      <c r="G104" s="873"/>
      <c r="H104" s="873"/>
      <c r="I104" s="873"/>
      <c r="J104" s="873"/>
      <c r="K104" s="873"/>
      <c r="L104" s="873"/>
      <c r="M104" s="873"/>
      <c r="N104" s="873"/>
      <c r="O104" s="872"/>
      <c r="P104" s="878"/>
      <c r="Q104" s="446"/>
      <c r="R104" s="127"/>
      <c r="S104" s="127"/>
      <c r="T104" s="127"/>
      <c r="U104" s="127"/>
      <c r="V104" s="127"/>
      <c r="W104" s="874"/>
      <c r="X104" s="149"/>
      <c r="Y104" s="143"/>
      <c r="Z104" s="875"/>
      <c r="AA104" s="127"/>
      <c r="AB104" s="876"/>
    </row>
    <row r="105" spans="2:28">
      <c r="B105" s="189"/>
      <c r="C105" s="149"/>
      <c r="D105" s="872"/>
      <c r="E105" s="888"/>
      <c r="F105" s="873"/>
      <c r="G105" s="873"/>
      <c r="H105" s="873"/>
      <c r="I105" s="873"/>
      <c r="J105" s="873"/>
      <c r="K105" s="873"/>
      <c r="L105" s="873"/>
      <c r="M105" s="873"/>
      <c r="N105" s="873"/>
      <c r="O105" s="872"/>
      <c r="P105" s="878"/>
      <c r="Q105" s="446"/>
      <c r="R105" s="127"/>
      <c r="S105" s="127"/>
      <c r="T105" s="127"/>
      <c r="U105" s="127"/>
      <c r="V105" s="127"/>
      <c r="W105" s="874"/>
      <c r="X105" s="149"/>
      <c r="Y105" s="143"/>
      <c r="Z105" s="875"/>
      <c r="AA105" s="127"/>
      <c r="AB105" s="876"/>
    </row>
    <row r="106" spans="2:28">
      <c r="B106" s="189"/>
      <c r="C106" s="149"/>
      <c r="D106" s="872"/>
      <c r="E106" s="888"/>
      <c r="F106" s="873"/>
      <c r="G106" s="873"/>
      <c r="H106" s="873"/>
      <c r="I106" s="873"/>
      <c r="J106" s="873"/>
      <c r="K106" s="873"/>
      <c r="L106" s="873"/>
      <c r="M106" s="873"/>
      <c r="N106" s="873"/>
      <c r="O106" s="872"/>
      <c r="P106" s="878"/>
      <c r="Q106" s="446"/>
      <c r="R106" s="127"/>
      <c r="S106" s="127"/>
      <c r="T106" s="127"/>
      <c r="U106" s="127"/>
      <c r="V106" s="127"/>
      <c r="W106" s="874"/>
      <c r="X106" s="149"/>
      <c r="Y106" s="143"/>
      <c r="Z106" s="875"/>
      <c r="AA106" s="127"/>
      <c r="AB106" s="876"/>
    </row>
    <row r="107" spans="2:28">
      <c r="B107" s="189"/>
      <c r="C107" s="149"/>
      <c r="D107" s="872"/>
      <c r="E107" s="888"/>
      <c r="F107" s="873"/>
      <c r="G107" s="873"/>
      <c r="H107" s="873"/>
      <c r="I107" s="873"/>
      <c r="J107" s="873"/>
      <c r="K107" s="873"/>
      <c r="L107" s="873"/>
      <c r="M107" s="873"/>
      <c r="N107" s="873"/>
      <c r="O107" s="872"/>
      <c r="P107" s="878"/>
      <c r="Q107" s="446"/>
      <c r="R107" s="127"/>
      <c r="S107" s="127"/>
      <c r="T107" s="127"/>
      <c r="U107" s="127"/>
      <c r="V107" s="127"/>
      <c r="W107" s="874"/>
      <c r="X107" s="149"/>
      <c r="Y107" s="143"/>
      <c r="Z107" s="875"/>
      <c r="AA107" s="127"/>
      <c r="AB107" s="879"/>
    </row>
    <row r="108" spans="2:28" ht="12.75" customHeight="1">
      <c r="B108" s="189"/>
      <c r="C108" s="149"/>
      <c r="D108" s="872"/>
      <c r="E108" s="891"/>
      <c r="F108" s="883"/>
      <c r="G108" s="884"/>
      <c r="H108" s="873"/>
      <c r="I108" s="873"/>
      <c r="J108" s="873"/>
      <c r="K108" s="873"/>
      <c r="L108" s="883"/>
      <c r="M108" s="883"/>
      <c r="N108" s="873"/>
      <c r="O108" s="877"/>
      <c r="P108" s="878"/>
      <c r="Q108" s="446"/>
      <c r="R108" s="127"/>
      <c r="S108" s="127"/>
      <c r="T108" s="127"/>
      <c r="U108" s="127"/>
      <c r="V108" s="127"/>
      <c r="W108" s="874"/>
      <c r="X108" s="149"/>
      <c r="Y108" s="143"/>
      <c r="Z108" s="875"/>
      <c r="AA108" s="127"/>
      <c r="AB108" s="885"/>
    </row>
    <row r="109" spans="2:28" ht="12.75" customHeight="1">
      <c r="B109" s="189"/>
      <c r="C109" s="149"/>
      <c r="D109" s="872"/>
      <c r="E109" s="891"/>
      <c r="F109" s="883"/>
      <c r="G109" s="884"/>
      <c r="H109" s="873"/>
      <c r="I109" s="873"/>
      <c r="J109" s="873"/>
      <c r="K109" s="873"/>
      <c r="L109" s="883"/>
      <c r="M109" s="883"/>
      <c r="N109" s="873"/>
      <c r="O109" s="872"/>
      <c r="P109" s="878"/>
      <c r="Q109" s="446"/>
      <c r="R109" s="127"/>
      <c r="S109" s="127"/>
      <c r="T109" s="127"/>
      <c r="U109" s="127"/>
      <c r="V109" s="127"/>
      <c r="W109" s="874"/>
      <c r="X109" s="149"/>
      <c r="Y109" s="143"/>
      <c r="Z109" s="875"/>
      <c r="AA109" s="127"/>
      <c r="AB109" s="876"/>
    </row>
    <row r="110" spans="2:28" ht="11.25" customHeight="1">
      <c r="B110" s="189"/>
      <c r="C110" s="149"/>
      <c r="D110" s="872"/>
      <c r="E110" s="891"/>
      <c r="F110" s="883"/>
      <c r="G110" s="884"/>
      <c r="H110" s="873"/>
      <c r="I110" s="873"/>
      <c r="J110" s="873"/>
      <c r="K110" s="873"/>
      <c r="L110" s="883"/>
      <c r="M110" s="883"/>
      <c r="N110" s="873"/>
      <c r="O110" s="872"/>
      <c r="P110" s="878"/>
      <c r="Q110" s="446"/>
      <c r="R110" s="127"/>
      <c r="S110" s="127"/>
      <c r="T110" s="127"/>
      <c r="U110" s="127"/>
      <c r="V110" s="127"/>
      <c r="W110" s="874"/>
      <c r="X110" s="149"/>
      <c r="Y110" s="143"/>
      <c r="Z110" s="875"/>
      <c r="AA110" s="127"/>
      <c r="AB110" s="876"/>
    </row>
    <row r="111" spans="2:28" ht="12.75" customHeight="1">
      <c r="B111" s="189"/>
      <c r="C111" s="149"/>
      <c r="D111" s="872"/>
      <c r="E111" s="891"/>
      <c r="F111" s="883"/>
      <c r="G111" s="884"/>
      <c r="H111" s="873"/>
      <c r="I111" s="895"/>
      <c r="J111" s="873"/>
      <c r="K111" s="895"/>
      <c r="L111" s="888"/>
      <c r="M111" s="888"/>
      <c r="N111" s="873"/>
      <c r="O111" s="872"/>
      <c r="P111" s="878"/>
      <c r="Q111" s="446"/>
      <c r="R111" s="127"/>
      <c r="S111" s="127"/>
      <c r="T111" s="127"/>
      <c r="U111" s="127"/>
      <c r="V111" s="127"/>
      <c r="W111" s="874"/>
      <c r="X111" s="149"/>
      <c r="Y111" s="143"/>
      <c r="Z111" s="875"/>
      <c r="AA111" s="127"/>
      <c r="AB111" s="881"/>
    </row>
    <row r="112" spans="2:28" ht="13.5" customHeight="1">
      <c r="B112" s="189"/>
      <c r="C112" s="149"/>
      <c r="D112" s="872"/>
      <c r="E112" s="891"/>
      <c r="F112" s="888"/>
      <c r="G112" s="884"/>
      <c r="H112" s="873"/>
      <c r="I112" s="873"/>
      <c r="J112" s="873"/>
      <c r="K112" s="873"/>
      <c r="L112" s="888"/>
      <c r="M112" s="888"/>
      <c r="N112" s="873"/>
      <c r="O112" s="872"/>
      <c r="P112" s="878"/>
      <c r="Q112" s="446"/>
      <c r="R112" s="127"/>
      <c r="S112" s="127"/>
      <c r="T112" s="127"/>
      <c r="U112" s="127"/>
      <c r="V112" s="127"/>
      <c r="W112" s="874"/>
      <c r="X112" s="149"/>
      <c r="Y112" s="143"/>
      <c r="Z112" s="875"/>
      <c r="AA112" s="127"/>
      <c r="AB112" s="876"/>
    </row>
    <row r="113" spans="2:28" ht="14.25" customHeight="1">
      <c r="B113" s="189"/>
      <c r="C113" s="149"/>
      <c r="D113" s="872"/>
      <c r="E113" s="891"/>
      <c r="F113" s="883"/>
      <c r="G113" s="884"/>
      <c r="H113" s="873"/>
      <c r="I113" s="873"/>
      <c r="J113" s="873"/>
      <c r="K113" s="873"/>
      <c r="L113" s="888"/>
      <c r="M113" s="883"/>
      <c r="N113" s="873"/>
      <c r="O113" s="872"/>
      <c r="P113" s="878"/>
      <c r="Q113" s="446"/>
      <c r="R113" s="127"/>
      <c r="S113" s="127"/>
      <c r="T113" s="127"/>
      <c r="U113" s="127"/>
      <c r="V113" s="127"/>
      <c r="W113" s="874"/>
      <c r="X113" s="149"/>
      <c r="Y113" s="143"/>
      <c r="Z113" s="875"/>
      <c r="AA113" s="127"/>
      <c r="AB113" s="876"/>
    </row>
    <row r="114" spans="2:28">
      <c r="B114" s="189"/>
      <c r="C114" s="149"/>
      <c r="D114" s="872"/>
      <c r="E114" s="891"/>
      <c r="F114" s="888"/>
      <c r="G114" s="884"/>
      <c r="H114" s="873"/>
      <c r="I114" s="873"/>
      <c r="J114" s="873"/>
      <c r="K114" s="873"/>
      <c r="L114" s="884"/>
      <c r="M114" s="884"/>
      <c r="N114" s="118"/>
      <c r="O114" s="872"/>
      <c r="P114" s="878"/>
      <c r="Q114" s="446"/>
      <c r="R114" s="127"/>
      <c r="S114" s="127"/>
      <c r="T114" s="127"/>
      <c r="U114" s="127"/>
      <c r="V114" s="127"/>
      <c r="W114" s="874"/>
      <c r="X114" s="149"/>
      <c r="Y114" s="143"/>
      <c r="Z114" s="875"/>
      <c r="AA114" s="127"/>
      <c r="AB114" s="876"/>
    </row>
    <row r="115" spans="2:28" ht="14.25" customHeight="1">
      <c r="B115" s="189"/>
      <c r="C115" s="149"/>
      <c r="D115" s="872"/>
      <c r="E115" s="891"/>
      <c r="F115" s="888"/>
      <c r="G115" s="888"/>
      <c r="H115" s="873"/>
      <c r="I115" s="873"/>
      <c r="J115" s="873"/>
      <c r="K115" s="883"/>
      <c r="L115" s="895"/>
      <c r="M115" s="888"/>
      <c r="N115" s="884"/>
      <c r="O115" s="872"/>
      <c r="P115" s="878"/>
      <c r="Q115" s="446"/>
      <c r="R115" s="127"/>
      <c r="S115" s="127"/>
      <c r="T115" s="127"/>
      <c r="U115" s="127"/>
      <c r="V115" s="127"/>
      <c r="W115" s="874"/>
      <c r="X115" s="149"/>
      <c r="Y115" s="143"/>
      <c r="Z115" s="875"/>
      <c r="AA115" s="127"/>
      <c r="AB115" s="876"/>
    </row>
    <row r="116" spans="2:28">
      <c r="B116" s="189"/>
      <c r="C116" s="149"/>
      <c r="D116" s="872"/>
      <c r="E116" s="891"/>
      <c r="F116" s="883"/>
      <c r="G116" s="884"/>
      <c r="H116" s="873"/>
      <c r="I116" s="873"/>
      <c r="J116" s="873"/>
      <c r="K116" s="873"/>
      <c r="L116" s="883"/>
      <c r="M116" s="883"/>
      <c r="N116" s="873"/>
      <c r="O116" s="872"/>
      <c r="P116" s="878"/>
      <c r="Q116" s="446"/>
      <c r="R116" s="127"/>
      <c r="S116" s="127"/>
      <c r="T116" s="127"/>
      <c r="U116" s="127"/>
      <c r="V116" s="127"/>
      <c r="W116" s="874"/>
      <c r="X116" s="149"/>
      <c r="Y116" s="143"/>
      <c r="Z116" s="875"/>
      <c r="AA116" s="127"/>
      <c r="AB116" s="876"/>
    </row>
    <row r="117" spans="2:28" ht="11.25" customHeight="1">
      <c r="B117" s="189"/>
      <c r="C117" s="149"/>
      <c r="D117" s="872"/>
      <c r="E117" s="891"/>
      <c r="F117" s="888"/>
      <c r="G117" s="884"/>
      <c r="H117" s="873"/>
      <c r="I117" s="873"/>
      <c r="J117" s="873"/>
      <c r="K117" s="873"/>
      <c r="L117" s="884"/>
      <c r="M117" s="884"/>
      <c r="N117" s="873"/>
      <c r="O117" s="872"/>
      <c r="P117" s="886"/>
      <c r="Q117" s="446"/>
      <c r="R117" s="127"/>
      <c r="S117" s="127"/>
      <c r="T117" s="127"/>
      <c r="U117" s="127"/>
      <c r="V117" s="127"/>
      <c r="W117" s="874"/>
      <c r="X117" s="149"/>
      <c r="Y117" s="143"/>
      <c r="Z117" s="875"/>
      <c r="AA117" s="127"/>
      <c r="AB117" s="887"/>
    </row>
    <row r="118" spans="2:28">
      <c r="B118" s="189"/>
      <c r="C118" s="149"/>
      <c r="D118" s="872"/>
      <c r="E118" s="891"/>
      <c r="F118" s="883"/>
      <c r="G118" s="884"/>
      <c r="H118" s="873"/>
      <c r="I118" s="873"/>
      <c r="J118" s="873"/>
      <c r="K118" s="873"/>
      <c r="L118" s="884"/>
      <c r="M118" s="884"/>
      <c r="N118" s="873"/>
      <c r="O118" s="872"/>
      <c r="P118" s="878"/>
      <c r="Q118" s="446"/>
      <c r="R118" s="127"/>
      <c r="S118" s="127"/>
      <c r="T118" s="127"/>
      <c r="U118" s="127"/>
      <c r="V118" s="127"/>
      <c r="W118" s="874"/>
      <c r="X118" s="149"/>
      <c r="Y118" s="143"/>
      <c r="Z118" s="875"/>
      <c r="AA118" s="127"/>
      <c r="AB118" s="876"/>
    </row>
    <row r="119" spans="2:28">
      <c r="B119" s="189"/>
      <c r="C119" s="149"/>
      <c r="D119" s="872"/>
      <c r="E119" s="891"/>
      <c r="F119" s="884"/>
      <c r="G119" s="888"/>
      <c r="H119" s="873"/>
      <c r="I119" s="873"/>
      <c r="J119" s="873"/>
      <c r="K119" s="873"/>
      <c r="L119" s="895"/>
      <c r="M119" s="888"/>
      <c r="N119" s="873"/>
      <c r="O119" s="872"/>
      <c r="P119" s="886"/>
      <c r="Q119" s="446"/>
      <c r="R119" s="127"/>
      <c r="S119" s="127"/>
      <c r="T119" s="127"/>
      <c r="U119" s="127"/>
      <c r="V119" s="127"/>
      <c r="W119" s="874"/>
      <c r="X119" s="149"/>
      <c r="Y119" s="143"/>
      <c r="Z119" s="875"/>
      <c r="AA119" s="127"/>
      <c r="AB119" s="887"/>
    </row>
    <row r="120" spans="2:28" hidden="1">
      <c r="B120" s="189"/>
      <c r="C120" s="149"/>
      <c r="D120" s="872"/>
      <c r="E120" s="891"/>
      <c r="F120" s="888"/>
      <c r="G120" s="884"/>
      <c r="H120" s="873"/>
      <c r="I120" s="873"/>
      <c r="J120" s="873"/>
      <c r="K120" s="873"/>
      <c r="L120" s="883"/>
      <c r="M120" s="883"/>
      <c r="N120" s="873"/>
      <c r="O120" s="872"/>
      <c r="P120" s="878"/>
      <c r="Q120" s="446"/>
      <c r="R120" s="127"/>
      <c r="S120" s="127"/>
      <c r="T120" s="127"/>
      <c r="U120" s="127"/>
      <c r="V120" s="127"/>
      <c r="W120" s="874"/>
      <c r="X120" s="149"/>
      <c r="Y120" s="143"/>
      <c r="Z120" s="875"/>
      <c r="AA120" s="127"/>
      <c r="AB120" s="881"/>
    </row>
    <row r="121" spans="2:28">
      <c r="B121" s="189"/>
      <c r="C121" s="122"/>
      <c r="D121" s="872"/>
      <c r="E121" s="891"/>
      <c r="F121" s="884"/>
      <c r="G121" s="884"/>
      <c r="H121" s="873"/>
      <c r="I121" s="873"/>
      <c r="J121" s="873"/>
      <c r="K121" s="873"/>
      <c r="L121" s="888"/>
      <c r="M121" s="888"/>
      <c r="N121" s="873"/>
      <c r="O121" s="872"/>
      <c r="P121" s="878"/>
      <c r="Q121" s="446"/>
      <c r="R121" s="127"/>
      <c r="S121" s="127"/>
      <c r="T121" s="127"/>
      <c r="U121" s="127"/>
      <c r="V121" s="127"/>
      <c r="W121" s="874"/>
      <c r="X121" s="149"/>
      <c r="Y121" s="143"/>
      <c r="Z121" s="875"/>
      <c r="AA121" s="127"/>
      <c r="AB121" s="876"/>
    </row>
    <row r="122" spans="2:28">
      <c r="B122" s="189"/>
      <c r="C122" s="149"/>
      <c r="D122" s="872"/>
      <c r="E122" s="891"/>
      <c r="F122" s="883"/>
      <c r="G122" s="884"/>
      <c r="H122" s="895"/>
      <c r="I122" s="873"/>
      <c r="J122" s="873"/>
      <c r="K122" s="873"/>
      <c r="L122" s="883"/>
      <c r="M122" s="884"/>
      <c r="N122" s="873"/>
      <c r="O122" s="877"/>
      <c r="P122" s="886"/>
      <c r="Q122" s="446"/>
      <c r="R122" s="127"/>
      <c r="S122" s="127"/>
      <c r="T122" s="127"/>
      <c r="U122" s="127"/>
      <c r="V122" s="127"/>
      <c r="W122" s="874"/>
      <c r="X122" s="149"/>
      <c r="Y122" s="143"/>
      <c r="Z122" s="875"/>
      <c r="AA122" s="127"/>
      <c r="AB122" s="887"/>
    </row>
    <row r="123" spans="2:28">
      <c r="B123" s="189"/>
      <c r="C123" s="149"/>
      <c r="D123" s="872"/>
      <c r="E123" s="891"/>
      <c r="F123" s="895"/>
      <c r="G123" s="895"/>
      <c r="H123" s="873"/>
      <c r="I123" s="873"/>
      <c r="J123" s="873"/>
      <c r="K123" s="873"/>
      <c r="L123" s="896"/>
      <c r="M123" s="895"/>
      <c r="N123" s="873"/>
      <c r="O123" s="877"/>
      <c r="P123" s="878"/>
      <c r="Q123" s="446"/>
      <c r="R123" s="127"/>
      <c r="S123" s="127"/>
      <c r="T123" s="127"/>
      <c r="U123" s="127"/>
      <c r="V123" s="127"/>
      <c r="W123" s="874"/>
      <c r="X123" s="149"/>
      <c r="Y123" s="143"/>
      <c r="Z123" s="875"/>
      <c r="AA123" s="127"/>
      <c r="AB123" s="890"/>
    </row>
    <row r="124" spans="2:28">
      <c r="B124" s="189"/>
      <c r="C124" s="149"/>
      <c r="D124" s="872"/>
      <c r="E124" s="891"/>
      <c r="F124" s="185"/>
      <c r="G124" s="185"/>
      <c r="H124" s="185"/>
      <c r="I124" s="185"/>
      <c r="J124" s="185"/>
      <c r="K124" s="185"/>
      <c r="L124" s="185"/>
      <c r="M124" s="185"/>
      <c r="N124" s="185"/>
      <c r="O124" s="877"/>
      <c r="P124" s="878"/>
      <c r="Q124" s="446"/>
      <c r="R124" s="127"/>
      <c r="S124" s="127"/>
      <c r="T124" s="127"/>
      <c r="U124" s="127"/>
      <c r="V124" s="127"/>
      <c r="W124" s="874"/>
      <c r="X124" s="149"/>
      <c r="Y124" s="143"/>
      <c r="Z124" s="875"/>
      <c r="AA124" s="127"/>
      <c r="AB124" s="876"/>
    </row>
    <row r="125" spans="2:28" ht="11.25" customHeight="1">
      <c r="B125" s="189"/>
      <c r="C125" s="149"/>
      <c r="D125" s="872"/>
      <c r="E125" s="891"/>
      <c r="F125" s="185"/>
      <c r="G125" s="185"/>
      <c r="H125" s="185"/>
      <c r="I125" s="185"/>
      <c r="J125" s="185"/>
      <c r="K125" s="185"/>
      <c r="L125" s="185"/>
      <c r="M125" s="185"/>
      <c r="N125" s="185"/>
      <c r="O125" s="877"/>
      <c r="P125" s="878"/>
      <c r="Q125" s="446"/>
      <c r="R125" s="127"/>
      <c r="S125" s="127"/>
      <c r="T125" s="127"/>
      <c r="U125" s="127"/>
      <c r="V125" s="127"/>
      <c r="W125" s="874"/>
      <c r="X125" s="149"/>
      <c r="Y125" s="143"/>
      <c r="Z125" s="875"/>
      <c r="AA125" s="127"/>
      <c r="AB125" s="876"/>
    </row>
    <row r="126" spans="2:28" ht="12.75" customHeight="1">
      <c r="B126" s="189"/>
      <c r="C126" s="149"/>
      <c r="D126" s="872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877"/>
      <c r="P126" s="878"/>
      <c r="Q126" s="446"/>
      <c r="R126" s="127"/>
      <c r="S126" s="127"/>
      <c r="T126" s="127"/>
      <c r="U126" s="127"/>
      <c r="V126" s="127"/>
      <c r="W126" s="874"/>
      <c r="X126" s="149"/>
      <c r="Y126" s="143"/>
      <c r="Z126" s="875"/>
      <c r="AA126" s="127"/>
      <c r="AB126" s="876"/>
    </row>
    <row r="127" spans="2:28" ht="11.25" customHeight="1">
      <c r="B127" s="189"/>
      <c r="C127" s="149"/>
      <c r="D127" s="872"/>
      <c r="E127" s="185"/>
      <c r="F127" s="185"/>
      <c r="G127" s="185"/>
      <c r="H127" s="185"/>
      <c r="I127" s="185"/>
      <c r="J127" s="185"/>
      <c r="K127" s="892"/>
      <c r="L127" s="185"/>
      <c r="M127" s="185"/>
      <c r="N127" s="185"/>
      <c r="O127" s="880"/>
      <c r="P127" s="878"/>
      <c r="Q127" s="446"/>
      <c r="R127" s="127"/>
      <c r="S127" s="127"/>
      <c r="T127" s="127"/>
      <c r="U127" s="127"/>
      <c r="V127" s="127"/>
      <c r="W127" s="893"/>
      <c r="X127" s="149"/>
      <c r="Y127" s="894"/>
      <c r="Z127" s="875"/>
      <c r="AA127" s="127"/>
      <c r="AB127" s="876"/>
    </row>
    <row r="128" spans="2:28">
      <c r="B128" s="248"/>
      <c r="C128" s="127"/>
      <c r="D128" s="248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245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</row>
    <row r="129" spans="2:28">
      <c r="B129" s="127"/>
      <c r="C129" s="149"/>
      <c r="D129" s="446"/>
      <c r="E129" s="252"/>
      <c r="F129" s="252"/>
      <c r="G129" s="252"/>
      <c r="H129" s="252"/>
      <c r="I129" s="252"/>
      <c r="J129" s="252"/>
      <c r="K129" s="252"/>
      <c r="L129" s="252"/>
      <c r="M129" s="149"/>
      <c r="N129" s="149"/>
      <c r="O129" s="118"/>
      <c r="P129" s="118"/>
      <c r="Q129" s="149"/>
      <c r="R129" s="446"/>
      <c r="S129" s="127"/>
      <c r="T129" s="446"/>
      <c r="U129" s="149"/>
      <c r="V129" s="127"/>
      <c r="W129" s="127"/>
      <c r="X129" s="127"/>
      <c r="Y129" s="127"/>
      <c r="Z129" s="127"/>
      <c r="AA129" s="127"/>
      <c r="AB129" s="127"/>
    </row>
    <row r="130" spans="2:28">
      <c r="B130" s="127"/>
      <c r="C130" s="149"/>
      <c r="D130" s="118"/>
      <c r="E130" s="868"/>
      <c r="F130" s="252"/>
      <c r="G130" s="252"/>
      <c r="H130" s="252"/>
      <c r="I130" s="252"/>
      <c r="J130" s="252"/>
      <c r="K130" s="252"/>
      <c r="L130" s="252"/>
      <c r="M130" s="149"/>
      <c r="N130" s="149"/>
      <c r="O130" s="118"/>
      <c r="P130" s="118"/>
      <c r="Q130" s="149"/>
      <c r="R130" s="446"/>
      <c r="S130" s="127"/>
      <c r="T130" s="446"/>
      <c r="U130" s="149"/>
      <c r="V130" s="127"/>
      <c r="W130" s="127"/>
      <c r="X130" s="127"/>
      <c r="Y130" s="127"/>
      <c r="Z130" s="127"/>
      <c r="AA130" s="127"/>
      <c r="AB130" s="127"/>
    </row>
    <row r="131" spans="2:28">
      <c r="B131" s="127"/>
      <c r="C131" s="446"/>
      <c r="D131" s="446"/>
      <c r="E131" s="252"/>
      <c r="F131" s="252"/>
      <c r="G131" s="252"/>
      <c r="H131" s="252"/>
      <c r="I131" s="127"/>
      <c r="J131" s="127"/>
      <c r="K131" s="252"/>
      <c r="L131" s="125"/>
      <c r="M131" s="149"/>
      <c r="N131" s="149"/>
      <c r="O131" s="118"/>
      <c r="P131" s="118"/>
      <c r="Q131" s="446"/>
      <c r="R131" s="446"/>
      <c r="S131" s="127"/>
      <c r="T131" s="446"/>
      <c r="U131" s="149"/>
      <c r="V131" s="127"/>
      <c r="W131" s="127"/>
      <c r="X131" s="127"/>
      <c r="Y131" s="127"/>
      <c r="Z131" s="127"/>
      <c r="AA131" s="127"/>
      <c r="AB131" s="869"/>
    </row>
    <row r="132" spans="2:28">
      <c r="B132" s="127"/>
      <c r="C132" s="149"/>
      <c r="D132" s="149"/>
      <c r="E132" s="446"/>
      <c r="F132" s="446"/>
      <c r="G132" s="446"/>
      <c r="H132" s="446"/>
      <c r="I132" s="446"/>
      <c r="J132" s="446"/>
      <c r="K132" s="446"/>
      <c r="L132" s="446"/>
      <c r="M132" s="446"/>
      <c r="N132" s="446"/>
      <c r="O132" s="118"/>
      <c r="P132" s="118"/>
      <c r="Q132" s="446"/>
      <c r="R132" s="446"/>
      <c r="S132" s="127"/>
      <c r="T132" s="446"/>
      <c r="U132" s="149"/>
      <c r="V132" s="127"/>
      <c r="W132" s="127"/>
      <c r="X132" s="127"/>
      <c r="Y132" s="127"/>
      <c r="Z132" s="401"/>
      <c r="AA132" s="127"/>
      <c r="AB132" s="869"/>
    </row>
    <row r="133" spans="2:28">
      <c r="B133" s="127"/>
      <c r="C133" s="446"/>
      <c r="D133" s="127"/>
      <c r="E133" s="446"/>
      <c r="F133" s="446"/>
      <c r="G133" s="446"/>
      <c r="H133" s="446"/>
      <c r="I133" s="446"/>
      <c r="J133" s="446"/>
      <c r="K133" s="446"/>
      <c r="L133" s="446"/>
      <c r="M133" s="446"/>
      <c r="N133" s="446"/>
      <c r="O133" s="118"/>
      <c r="P133" s="118"/>
      <c r="Q133" s="149"/>
      <c r="R133" s="446"/>
      <c r="S133" s="127"/>
      <c r="T133" s="446"/>
      <c r="U133" s="149"/>
      <c r="V133" s="127"/>
      <c r="W133" s="127"/>
      <c r="X133" s="127"/>
      <c r="Y133" s="127"/>
      <c r="Z133" s="401"/>
      <c r="AA133" s="127"/>
      <c r="AB133" s="870"/>
    </row>
    <row r="134" spans="2:28">
      <c r="B134" s="127"/>
      <c r="C134" s="149"/>
      <c r="D134" s="252"/>
      <c r="E134" s="149"/>
      <c r="F134" s="149"/>
      <c r="G134" s="149"/>
      <c r="H134" s="149"/>
      <c r="I134" s="122"/>
      <c r="J134" s="149"/>
      <c r="K134" s="149"/>
      <c r="L134" s="149"/>
      <c r="M134" s="149"/>
      <c r="N134" s="122"/>
      <c r="O134" s="118"/>
      <c r="P134" s="118"/>
      <c r="Q134" s="252"/>
      <c r="R134" s="446"/>
      <c r="S134" s="149"/>
      <c r="T134" s="446"/>
      <c r="U134" s="149"/>
      <c r="V134" s="127"/>
      <c r="W134" s="336"/>
      <c r="X134" s="446"/>
      <c r="Y134" s="189"/>
      <c r="Z134" s="871"/>
      <c r="AA134" s="127"/>
      <c r="AB134" s="870"/>
    </row>
    <row r="135" spans="2:28">
      <c r="B135" s="189"/>
      <c r="C135" s="149"/>
      <c r="D135" s="872"/>
      <c r="E135" s="873"/>
      <c r="F135" s="873"/>
      <c r="G135" s="873"/>
      <c r="H135" s="873"/>
      <c r="I135" s="873"/>
      <c r="J135" s="873"/>
      <c r="K135" s="873"/>
      <c r="L135" s="873"/>
      <c r="M135" s="873"/>
      <c r="N135" s="873"/>
      <c r="O135" s="872"/>
      <c r="P135" s="446"/>
      <c r="Q135" s="446"/>
      <c r="R135" s="127"/>
      <c r="S135" s="645"/>
      <c r="T135" s="127"/>
      <c r="U135" s="127"/>
      <c r="V135" s="127"/>
      <c r="W135" s="874"/>
      <c r="X135" s="149"/>
      <c r="Y135" s="143"/>
      <c r="Z135" s="875"/>
      <c r="AA135" s="127"/>
      <c r="AB135" s="876"/>
    </row>
    <row r="136" spans="2:28">
      <c r="B136" s="189"/>
      <c r="C136" s="149"/>
      <c r="D136" s="872"/>
      <c r="E136" s="873"/>
      <c r="F136" s="873"/>
      <c r="G136" s="873"/>
      <c r="H136" s="873"/>
      <c r="I136" s="873"/>
      <c r="J136" s="873"/>
      <c r="K136" s="873"/>
      <c r="L136" s="873"/>
      <c r="M136" s="873"/>
      <c r="N136" s="873"/>
      <c r="O136" s="877"/>
      <c r="P136" s="878"/>
      <c r="Q136" s="446"/>
      <c r="R136" s="127"/>
      <c r="S136" s="127"/>
      <c r="T136" s="127"/>
      <c r="U136" s="127"/>
      <c r="V136" s="127"/>
      <c r="W136" s="874"/>
      <c r="X136" s="149"/>
      <c r="Y136" s="143"/>
      <c r="Z136" s="875"/>
      <c r="AA136" s="127"/>
      <c r="AB136" s="876"/>
    </row>
    <row r="137" spans="2:28">
      <c r="B137" s="189"/>
      <c r="C137" s="149"/>
      <c r="D137" s="872"/>
      <c r="E137" s="873"/>
      <c r="F137" s="873"/>
      <c r="G137" s="873"/>
      <c r="H137" s="888"/>
      <c r="I137" s="873"/>
      <c r="J137" s="873"/>
      <c r="K137" s="888"/>
      <c r="L137" s="873"/>
      <c r="M137" s="873"/>
      <c r="N137" s="873"/>
      <c r="O137" s="872"/>
      <c r="P137" s="878"/>
      <c r="Q137" s="446"/>
      <c r="R137" s="127"/>
      <c r="S137" s="127"/>
      <c r="T137" s="127"/>
      <c r="U137" s="127"/>
      <c r="V137" s="127"/>
      <c r="W137" s="874"/>
      <c r="X137" s="149"/>
      <c r="Y137" s="143"/>
      <c r="Z137" s="875"/>
      <c r="AA137" s="127"/>
      <c r="AB137" s="879"/>
    </row>
    <row r="138" spans="2:28">
      <c r="B138" s="189"/>
      <c r="C138" s="149"/>
      <c r="D138" s="872"/>
      <c r="E138" s="873"/>
      <c r="F138" s="873"/>
      <c r="G138" s="873"/>
      <c r="H138" s="873"/>
      <c r="I138" s="873"/>
      <c r="J138" s="873"/>
      <c r="K138" s="873"/>
      <c r="L138" s="873"/>
      <c r="M138" s="873"/>
      <c r="N138" s="888"/>
      <c r="O138" s="880"/>
      <c r="P138" s="878"/>
      <c r="Q138" s="446"/>
      <c r="R138" s="127"/>
      <c r="S138" s="127"/>
      <c r="T138" s="127"/>
      <c r="U138" s="127"/>
      <c r="V138" s="127"/>
      <c r="W138" s="874"/>
      <c r="X138" s="149"/>
      <c r="Y138" s="143"/>
      <c r="Z138" s="875"/>
      <c r="AA138" s="127"/>
      <c r="AB138" s="876"/>
    </row>
    <row r="139" spans="2:28">
      <c r="B139" s="189"/>
      <c r="C139" s="149"/>
      <c r="D139" s="872"/>
      <c r="E139" s="873"/>
      <c r="F139" s="873"/>
      <c r="G139" s="873"/>
      <c r="H139" s="873"/>
      <c r="I139" s="873"/>
      <c r="J139" s="873"/>
      <c r="K139" s="873"/>
      <c r="L139" s="873"/>
      <c r="M139" s="873"/>
      <c r="N139" s="873"/>
      <c r="O139" s="872"/>
      <c r="P139" s="878"/>
      <c r="Q139" s="446"/>
      <c r="R139" s="127"/>
      <c r="S139" s="127"/>
      <c r="T139" s="127"/>
      <c r="U139" s="127"/>
      <c r="V139" s="127"/>
      <c r="W139" s="874"/>
      <c r="X139" s="149"/>
      <c r="Y139" s="143"/>
      <c r="Z139" s="875"/>
      <c r="AA139" s="127"/>
      <c r="AB139" s="881"/>
    </row>
    <row r="140" spans="2:28">
      <c r="B140" s="189"/>
      <c r="C140" s="149"/>
      <c r="D140" s="872"/>
      <c r="E140" s="873"/>
      <c r="F140" s="873"/>
      <c r="G140" s="873"/>
      <c r="H140" s="873"/>
      <c r="I140" s="873"/>
      <c r="J140" s="873"/>
      <c r="K140" s="873"/>
      <c r="L140" s="873"/>
      <c r="M140" s="873"/>
      <c r="N140" s="873"/>
      <c r="O140" s="872"/>
      <c r="P140" s="878"/>
      <c r="Q140" s="446"/>
      <c r="R140" s="127"/>
      <c r="S140" s="127"/>
      <c r="T140" s="127"/>
      <c r="U140" s="127"/>
      <c r="V140" s="127"/>
      <c r="W140" s="874"/>
      <c r="X140" s="149"/>
      <c r="Y140" s="143"/>
      <c r="Z140" s="875"/>
      <c r="AA140" s="127"/>
      <c r="AB140" s="879"/>
    </row>
    <row r="141" spans="2:28">
      <c r="B141" s="189"/>
      <c r="C141" s="149"/>
      <c r="D141" s="872"/>
      <c r="E141" s="873"/>
      <c r="F141" s="873"/>
      <c r="G141" s="118"/>
      <c r="H141" s="883"/>
      <c r="I141" s="888"/>
      <c r="J141" s="873"/>
      <c r="K141" s="873"/>
      <c r="L141" s="873"/>
      <c r="M141" s="873"/>
      <c r="N141" s="873"/>
      <c r="O141" s="882"/>
      <c r="P141" s="878"/>
      <c r="Q141" s="446"/>
      <c r="R141" s="127"/>
      <c r="S141" s="127"/>
      <c r="T141" s="127"/>
      <c r="U141" s="127"/>
      <c r="V141" s="127"/>
      <c r="W141" s="874"/>
      <c r="X141" s="149"/>
      <c r="Y141" s="143"/>
      <c r="Z141" s="875"/>
      <c r="AA141" s="127"/>
      <c r="AB141" s="881"/>
    </row>
    <row r="142" spans="2:28">
      <c r="B142" s="189"/>
      <c r="C142" s="149"/>
      <c r="D142" s="872"/>
      <c r="E142" s="632"/>
      <c r="F142" s="873"/>
      <c r="G142" s="873"/>
      <c r="H142" s="873"/>
      <c r="I142" s="873"/>
      <c r="J142" s="873"/>
      <c r="K142" s="873"/>
      <c r="L142" s="873"/>
      <c r="M142" s="873"/>
      <c r="N142" s="873"/>
      <c r="O142" s="872"/>
      <c r="P142" s="878"/>
      <c r="Q142" s="446"/>
      <c r="R142" s="127"/>
      <c r="S142" s="127"/>
      <c r="T142" s="127"/>
      <c r="U142" s="127"/>
      <c r="V142" s="127"/>
      <c r="W142" s="874"/>
      <c r="X142" s="149"/>
      <c r="Y142" s="143"/>
      <c r="Z142" s="875"/>
      <c r="AA142" s="127"/>
      <c r="AB142" s="876"/>
    </row>
    <row r="143" spans="2:28">
      <c r="B143" s="189"/>
      <c r="C143" s="149"/>
      <c r="D143" s="872"/>
      <c r="E143" s="632"/>
      <c r="F143" s="873"/>
      <c r="G143" s="873"/>
      <c r="H143" s="873"/>
      <c r="I143" s="873"/>
      <c r="J143" s="873"/>
      <c r="K143" s="873"/>
      <c r="L143" s="873"/>
      <c r="M143" s="873"/>
      <c r="N143" s="873"/>
      <c r="O143" s="872"/>
      <c r="P143" s="878"/>
      <c r="Q143" s="446"/>
      <c r="R143" s="127"/>
      <c r="S143" s="127"/>
      <c r="T143" s="127"/>
      <c r="U143" s="127"/>
      <c r="V143" s="127"/>
      <c r="W143" s="874"/>
      <c r="X143" s="149"/>
      <c r="Y143" s="143"/>
      <c r="Z143" s="875"/>
      <c r="AA143" s="127"/>
      <c r="AB143" s="876"/>
    </row>
    <row r="144" spans="2:28">
      <c r="B144" s="189"/>
      <c r="C144" s="149"/>
      <c r="D144" s="872"/>
      <c r="E144" s="632"/>
      <c r="F144" s="873"/>
      <c r="G144" s="873"/>
      <c r="H144" s="873"/>
      <c r="I144" s="873"/>
      <c r="J144" s="873"/>
      <c r="K144" s="873"/>
      <c r="L144" s="873"/>
      <c r="M144" s="873"/>
      <c r="N144" s="873"/>
      <c r="O144" s="872"/>
      <c r="P144" s="878"/>
      <c r="Q144" s="446"/>
      <c r="R144" s="127"/>
      <c r="S144" s="127"/>
      <c r="T144" s="127"/>
      <c r="U144" s="127"/>
      <c r="V144" s="127"/>
      <c r="W144" s="874"/>
      <c r="X144" s="149"/>
      <c r="Y144" s="143"/>
      <c r="Z144" s="875"/>
      <c r="AA144" s="127"/>
      <c r="AB144" s="876"/>
    </row>
    <row r="145" spans="2:28">
      <c r="B145" s="189"/>
      <c r="C145" s="149"/>
      <c r="D145" s="872"/>
      <c r="E145" s="632"/>
      <c r="F145" s="873"/>
      <c r="G145" s="873"/>
      <c r="H145" s="873"/>
      <c r="I145" s="873"/>
      <c r="J145" s="873"/>
      <c r="K145" s="873"/>
      <c r="L145" s="873"/>
      <c r="M145" s="873"/>
      <c r="N145" s="873"/>
      <c r="O145" s="872"/>
      <c r="P145" s="878"/>
      <c r="Q145" s="446"/>
      <c r="R145" s="127"/>
      <c r="S145" s="127"/>
      <c r="T145" s="127"/>
      <c r="U145" s="127"/>
      <c r="V145" s="127"/>
      <c r="W145" s="874"/>
      <c r="X145" s="149"/>
      <c r="Y145" s="143"/>
      <c r="Z145" s="875"/>
      <c r="AA145" s="127"/>
      <c r="AB145" s="876"/>
    </row>
    <row r="146" spans="2:28">
      <c r="B146" s="189"/>
      <c r="C146" s="149"/>
      <c r="D146" s="872"/>
      <c r="E146" s="632"/>
      <c r="F146" s="873"/>
      <c r="G146" s="873"/>
      <c r="H146" s="873"/>
      <c r="I146" s="873"/>
      <c r="J146" s="873"/>
      <c r="K146" s="873"/>
      <c r="L146" s="873"/>
      <c r="M146" s="873"/>
      <c r="N146" s="873"/>
      <c r="O146" s="872"/>
      <c r="P146" s="878"/>
      <c r="Q146" s="446"/>
      <c r="R146" s="127"/>
      <c r="S146" s="127"/>
      <c r="T146" s="127"/>
      <c r="U146" s="127"/>
      <c r="V146" s="127"/>
      <c r="W146" s="874"/>
      <c r="X146" s="149"/>
      <c r="Y146" s="143"/>
      <c r="Z146" s="875"/>
      <c r="AA146" s="127"/>
      <c r="AB146" s="876"/>
    </row>
    <row r="147" spans="2:28">
      <c r="B147" s="189"/>
      <c r="C147" s="149"/>
      <c r="D147" s="872"/>
      <c r="E147" s="632"/>
      <c r="F147" s="873"/>
      <c r="G147" s="873"/>
      <c r="H147" s="873"/>
      <c r="I147" s="873"/>
      <c r="J147" s="873"/>
      <c r="K147" s="873"/>
      <c r="L147" s="873"/>
      <c r="M147" s="873"/>
      <c r="N147" s="873"/>
      <c r="O147" s="872"/>
      <c r="P147" s="878"/>
      <c r="Q147" s="446"/>
      <c r="R147" s="127"/>
      <c r="S147" s="127"/>
      <c r="T147" s="127"/>
      <c r="U147" s="127"/>
      <c r="V147" s="127"/>
      <c r="W147" s="874"/>
      <c r="X147" s="149"/>
      <c r="Y147" s="143"/>
      <c r="Z147" s="875"/>
      <c r="AA147" s="127"/>
      <c r="AB147" s="876"/>
    </row>
    <row r="148" spans="2:28" ht="13.5" customHeight="1">
      <c r="B148" s="189"/>
      <c r="C148" s="149"/>
      <c r="D148" s="872"/>
      <c r="E148" s="632"/>
      <c r="F148" s="873"/>
      <c r="G148" s="873"/>
      <c r="H148" s="873"/>
      <c r="I148" s="873"/>
      <c r="J148" s="873"/>
      <c r="K148" s="873"/>
      <c r="L148" s="873"/>
      <c r="M148" s="873"/>
      <c r="N148" s="873"/>
      <c r="O148" s="872"/>
      <c r="P148" s="878"/>
      <c r="Q148" s="446"/>
      <c r="R148" s="127"/>
      <c r="S148" s="127"/>
      <c r="T148" s="127"/>
      <c r="U148" s="127"/>
      <c r="V148" s="127"/>
      <c r="W148" s="874"/>
      <c r="X148" s="149"/>
      <c r="Y148" s="143"/>
      <c r="Z148" s="875"/>
      <c r="AA148" s="127"/>
      <c r="AB148" s="876"/>
    </row>
    <row r="149" spans="2:28">
      <c r="B149" s="189"/>
      <c r="C149" s="149"/>
      <c r="D149" s="872"/>
      <c r="E149" s="632"/>
      <c r="F149" s="873"/>
      <c r="G149" s="873"/>
      <c r="H149" s="873"/>
      <c r="I149" s="873"/>
      <c r="J149" s="873"/>
      <c r="K149" s="873"/>
      <c r="L149" s="873"/>
      <c r="M149" s="873"/>
      <c r="N149" s="873"/>
      <c r="O149" s="872"/>
      <c r="P149" s="878"/>
      <c r="Q149" s="446"/>
      <c r="R149" s="127"/>
      <c r="S149" s="127"/>
      <c r="T149" s="127"/>
      <c r="U149" s="127"/>
      <c r="V149" s="127"/>
      <c r="W149" s="874"/>
      <c r="X149" s="149"/>
      <c r="Y149" s="143"/>
      <c r="Z149" s="875"/>
      <c r="AA149" s="127"/>
      <c r="AB149" s="879"/>
    </row>
    <row r="150" spans="2:28" ht="12.75" customHeight="1">
      <c r="B150" s="189"/>
      <c r="C150" s="149"/>
      <c r="D150" s="872"/>
      <c r="E150" s="632"/>
      <c r="F150" s="883"/>
      <c r="G150" s="884"/>
      <c r="H150" s="873"/>
      <c r="I150" s="873"/>
      <c r="J150" s="873"/>
      <c r="K150" s="873"/>
      <c r="L150" s="883"/>
      <c r="M150" s="883"/>
      <c r="N150" s="873"/>
      <c r="O150" s="877"/>
      <c r="P150" s="878"/>
      <c r="Q150" s="446"/>
      <c r="R150" s="127"/>
      <c r="S150" s="127"/>
      <c r="T150" s="127"/>
      <c r="U150" s="127"/>
      <c r="V150" s="127"/>
      <c r="W150" s="874"/>
      <c r="X150" s="149"/>
      <c r="Y150" s="143"/>
      <c r="Z150" s="875"/>
      <c r="AA150" s="127"/>
      <c r="AB150" s="885"/>
    </row>
    <row r="151" spans="2:28">
      <c r="B151" s="189"/>
      <c r="C151" s="149"/>
      <c r="D151" s="872"/>
      <c r="E151" s="632"/>
      <c r="F151" s="883"/>
      <c r="G151" s="884"/>
      <c r="H151" s="873"/>
      <c r="I151" s="873"/>
      <c r="J151" s="873"/>
      <c r="K151" s="873"/>
      <c r="L151" s="883"/>
      <c r="M151" s="883"/>
      <c r="N151" s="873"/>
      <c r="O151" s="872"/>
      <c r="P151" s="878"/>
      <c r="Q151" s="446"/>
      <c r="R151" s="127"/>
      <c r="S151" s="127"/>
      <c r="T151" s="127"/>
      <c r="U151" s="127"/>
      <c r="V151" s="127"/>
      <c r="W151" s="874"/>
      <c r="X151" s="149"/>
      <c r="Y151" s="143"/>
      <c r="Z151" s="875"/>
      <c r="AA151" s="127"/>
      <c r="AB151" s="876"/>
    </row>
    <row r="152" spans="2:28" ht="12.75" customHeight="1">
      <c r="B152" s="189"/>
      <c r="C152" s="149"/>
      <c r="D152" s="872"/>
      <c r="E152" s="632"/>
      <c r="F152" s="883"/>
      <c r="G152" s="884"/>
      <c r="H152" s="873"/>
      <c r="I152" s="873"/>
      <c r="J152" s="873"/>
      <c r="K152" s="873"/>
      <c r="L152" s="883"/>
      <c r="M152" s="883"/>
      <c r="N152" s="873"/>
      <c r="O152" s="872"/>
      <c r="P152" s="878"/>
      <c r="Q152" s="446"/>
      <c r="R152" s="127"/>
      <c r="S152" s="127"/>
      <c r="T152" s="127"/>
      <c r="U152" s="127"/>
      <c r="V152" s="127"/>
      <c r="W152" s="874"/>
      <c r="X152" s="149"/>
      <c r="Y152" s="143"/>
      <c r="Z152" s="875"/>
      <c r="AA152" s="127"/>
      <c r="AB152" s="876"/>
    </row>
    <row r="153" spans="2:28">
      <c r="B153" s="189"/>
      <c r="C153" s="149"/>
      <c r="D153" s="872"/>
      <c r="E153" s="897"/>
      <c r="F153" s="883"/>
      <c r="G153" s="884"/>
      <c r="H153" s="873"/>
      <c r="I153" s="895"/>
      <c r="J153" s="873"/>
      <c r="K153" s="895"/>
      <c r="L153" s="888"/>
      <c r="M153" s="888"/>
      <c r="N153" s="873"/>
      <c r="O153" s="872"/>
      <c r="P153" s="878"/>
      <c r="Q153" s="446"/>
      <c r="R153" s="127"/>
      <c r="S153" s="127"/>
      <c r="T153" s="127"/>
      <c r="U153" s="127"/>
      <c r="V153" s="127"/>
      <c r="W153" s="874"/>
      <c r="X153" s="149"/>
      <c r="Y153" s="143"/>
      <c r="Z153" s="875"/>
      <c r="AA153" s="127"/>
      <c r="AB153" s="881"/>
    </row>
    <row r="154" spans="2:28">
      <c r="B154" s="189"/>
      <c r="C154" s="149"/>
      <c r="D154" s="872"/>
      <c r="E154" s="632"/>
      <c r="F154" s="888"/>
      <c r="G154" s="884"/>
      <c r="H154" s="873"/>
      <c r="I154" s="873"/>
      <c r="J154" s="873"/>
      <c r="K154" s="873"/>
      <c r="L154" s="888"/>
      <c r="M154" s="888"/>
      <c r="N154" s="873"/>
      <c r="O154" s="872"/>
      <c r="P154" s="878"/>
      <c r="Q154" s="446"/>
      <c r="R154" s="127"/>
      <c r="S154" s="127"/>
      <c r="T154" s="127"/>
      <c r="U154" s="127"/>
      <c r="V154" s="127"/>
      <c r="W154" s="874"/>
      <c r="X154" s="149"/>
      <c r="Y154" s="143"/>
      <c r="Z154" s="875"/>
      <c r="AA154" s="127"/>
      <c r="AB154" s="876"/>
    </row>
    <row r="155" spans="2:28">
      <c r="B155" s="189"/>
      <c r="C155" s="149"/>
      <c r="D155" s="872"/>
      <c r="E155" s="632"/>
      <c r="F155" s="883"/>
      <c r="G155" s="884"/>
      <c r="H155" s="873"/>
      <c r="I155" s="873"/>
      <c r="J155" s="873"/>
      <c r="K155" s="873"/>
      <c r="L155" s="888"/>
      <c r="M155" s="883"/>
      <c r="N155" s="873"/>
      <c r="O155" s="872"/>
      <c r="P155" s="878"/>
      <c r="Q155" s="446"/>
      <c r="R155" s="127"/>
      <c r="S155" s="127"/>
      <c r="T155" s="127"/>
      <c r="U155" s="127"/>
      <c r="V155" s="127"/>
      <c r="W155" s="874"/>
      <c r="X155" s="149"/>
      <c r="Y155" s="143"/>
      <c r="Z155" s="875"/>
      <c r="AA155" s="127"/>
      <c r="AB155" s="876"/>
    </row>
    <row r="156" spans="2:28">
      <c r="B156" s="189"/>
      <c r="C156" s="149"/>
      <c r="D156" s="872"/>
      <c r="E156" s="632"/>
      <c r="F156" s="888"/>
      <c r="G156" s="884"/>
      <c r="H156" s="873"/>
      <c r="I156" s="873"/>
      <c r="J156" s="873"/>
      <c r="K156" s="873"/>
      <c r="L156" s="884"/>
      <c r="M156" s="884"/>
      <c r="N156" s="118"/>
      <c r="O156" s="872"/>
      <c r="P156" s="878"/>
      <c r="Q156" s="446"/>
      <c r="R156" s="127"/>
      <c r="S156" s="127"/>
      <c r="T156" s="127"/>
      <c r="U156" s="127"/>
      <c r="V156" s="127"/>
      <c r="W156" s="874"/>
      <c r="X156" s="149"/>
      <c r="Y156" s="143"/>
      <c r="Z156" s="875"/>
      <c r="AA156" s="127"/>
      <c r="AB156" s="876"/>
    </row>
    <row r="157" spans="2:28">
      <c r="B157" s="189"/>
      <c r="C157" s="149"/>
      <c r="D157" s="872"/>
      <c r="E157" s="632"/>
      <c r="F157" s="888"/>
      <c r="G157" s="888"/>
      <c r="H157" s="873"/>
      <c r="I157" s="873"/>
      <c r="J157" s="873"/>
      <c r="K157" s="883"/>
      <c r="L157" s="895"/>
      <c r="M157" s="888"/>
      <c r="N157" s="884"/>
      <c r="O157" s="872"/>
      <c r="P157" s="878"/>
      <c r="Q157" s="446"/>
      <c r="R157" s="127"/>
      <c r="S157" s="127"/>
      <c r="T157" s="127"/>
      <c r="U157" s="127"/>
      <c r="V157" s="127"/>
      <c r="W157" s="874"/>
      <c r="X157" s="149"/>
      <c r="Y157" s="143"/>
      <c r="Z157" s="875"/>
      <c r="AA157" s="127"/>
      <c r="AB157" s="876"/>
    </row>
    <row r="158" spans="2:28" ht="10.5" customHeight="1">
      <c r="B158" s="189"/>
      <c r="C158" s="149"/>
      <c r="D158" s="872"/>
      <c r="E158" s="632"/>
      <c r="F158" s="883"/>
      <c r="G158" s="884"/>
      <c r="H158" s="873"/>
      <c r="I158" s="873"/>
      <c r="J158" s="873"/>
      <c r="K158" s="873"/>
      <c r="L158" s="883"/>
      <c r="M158" s="883"/>
      <c r="N158" s="873"/>
      <c r="O158" s="872"/>
      <c r="P158" s="878"/>
      <c r="Q158" s="446"/>
      <c r="R158" s="127"/>
      <c r="S158" s="127"/>
      <c r="T158" s="127"/>
      <c r="U158" s="127"/>
      <c r="V158" s="127"/>
      <c r="W158" s="874"/>
      <c r="X158" s="149"/>
      <c r="Y158" s="143"/>
      <c r="Z158" s="875"/>
      <c r="AA158" s="127"/>
      <c r="AB158" s="876"/>
    </row>
    <row r="159" spans="2:28" ht="12.75" customHeight="1">
      <c r="B159" s="189"/>
      <c r="C159" s="149"/>
      <c r="D159" s="872"/>
      <c r="E159" s="632"/>
      <c r="F159" s="888"/>
      <c r="G159" s="884"/>
      <c r="H159" s="873"/>
      <c r="I159" s="873"/>
      <c r="J159" s="873"/>
      <c r="K159" s="873"/>
      <c r="L159" s="884"/>
      <c r="M159" s="884"/>
      <c r="N159" s="873"/>
      <c r="O159" s="872"/>
      <c r="P159" s="886"/>
      <c r="Q159" s="446"/>
      <c r="R159" s="127"/>
      <c r="S159" s="127"/>
      <c r="T159" s="127"/>
      <c r="U159" s="127"/>
      <c r="V159" s="127"/>
      <c r="W159" s="874"/>
      <c r="X159" s="149"/>
      <c r="Y159" s="143"/>
      <c r="Z159" s="875"/>
      <c r="AA159" s="127"/>
      <c r="AB159" s="887"/>
    </row>
    <row r="160" spans="2:28">
      <c r="B160" s="189"/>
      <c r="C160" s="149"/>
      <c r="D160" s="872"/>
      <c r="E160" s="632"/>
      <c r="F160" s="883"/>
      <c r="G160" s="884"/>
      <c r="H160" s="873"/>
      <c r="I160" s="873"/>
      <c r="J160" s="873"/>
      <c r="K160" s="873"/>
      <c r="L160" s="884"/>
      <c r="M160" s="884"/>
      <c r="N160" s="873"/>
      <c r="O160" s="872"/>
      <c r="P160" s="878"/>
      <c r="Q160" s="446"/>
      <c r="R160" s="127"/>
      <c r="S160" s="127"/>
      <c r="T160" s="127"/>
      <c r="U160" s="127"/>
      <c r="V160" s="127"/>
      <c r="W160" s="874"/>
      <c r="X160" s="149"/>
      <c r="Y160" s="143"/>
      <c r="Z160" s="875"/>
      <c r="AA160" s="127"/>
      <c r="AB160" s="876"/>
    </row>
    <row r="161" spans="2:28" ht="12.75" customHeight="1">
      <c r="B161" s="189"/>
      <c r="C161" s="149"/>
      <c r="D161" s="872"/>
      <c r="E161" s="632"/>
      <c r="F161" s="884"/>
      <c r="G161" s="888"/>
      <c r="H161" s="873"/>
      <c r="I161" s="873"/>
      <c r="J161" s="873"/>
      <c r="K161" s="873"/>
      <c r="L161" s="895"/>
      <c r="M161" s="888"/>
      <c r="N161" s="873"/>
      <c r="O161" s="872"/>
      <c r="P161" s="886"/>
      <c r="Q161" s="446"/>
      <c r="R161" s="127"/>
      <c r="S161" s="127"/>
      <c r="T161" s="127"/>
      <c r="U161" s="127"/>
      <c r="V161" s="127"/>
      <c r="W161" s="874"/>
      <c r="X161" s="149"/>
      <c r="Y161" s="143"/>
      <c r="Z161" s="875"/>
      <c r="AA161" s="127"/>
      <c r="AB161" s="887"/>
    </row>
    <row r="162" spans="2:28" hidden="1">
      <c r="B162" s="189"/>
      <c r="C162" s="149"/>
      <c r="D162" s="872"/>
      <c r="E162" s="632"/>
      <c r="F162" s="888"/>
      <c r="G162" s="884"/>
      <c r="H162" s="873"/>
      <c r="I162" s="873"/>
      <c r="J162" s="873"/>
      <c r="K162" s="873"/>
      <c r="L162" s="883"/>
      <c r="M162" s="883"/>
      <c r="N162" s="873"/>
      <c r="O162" s="872"/>
      <c r="P162" s="878"/>
      <c r="Q162" s="446"/>
      <c r="R162" s="127"/>
      <c r="S162" s="127"/>
      <c r="T162" s="127"/>
      <c r="U162" s="127"/>
      <c r="V162" s="127"/>
      <c r="W162" s="874"/>
      <c r="X162" s="149"/>
      <c r="Y162" s="143"/>
      <c r="Z162" s="875"/>
      <c r="AA162" s="127"/>
      <c r="AB162" s="881"/>
    </row>
    <row r="163" spans="2:28" ht="13.5" customHeight="1">
      <c r="B163" s="189"/>
      <c r="C163" s="122"/>
      <c r="D163" s="872"/>
      <c r="E163" s="632"/>
      <c r="F163" s="884"/>
      <c r="G163" s="884"/>
      <c r="H163" s="873"/>
      <c r="I163" s="873"/>
      <c r="J163" s="873"/>
      <c r="K163" s="873"/>
      <c r="L163" s="888"/>
      <c r="M163" s="888"/>
      <c r="N163" s="873"/>
      <c r="O163" s="872"/>
      <c r="P163" s="878"/>
      <c r="Q163" s="446"/>
      <c r="R163" s="127"/>
      <c r="S163" s="127"/>
      <c r="T163" s="127"/>
      <c r="U163" s="127"/>
      <c r="V163" s="127"/>
      <c r="W163" s="874"/>
      <c r="X163" s="149"/>
      <c r="Y163" s="143"/>
      <c r="Z163" s="875"/>
      <c r="AA163" s="127"/>
      <c r="AB163" s="876"/>
    </row>
    <row r="164" spans="2:28" ht="12.75" customHeight="1">
      <c r="B164" s="189"/>
      <c r="C164" s="149"/>
      <c r="D164" s="872"/>
      <c r="E164" s="632"/>
      <c r="F164" s="883"/>
      <c r="G164" s="884"/>
      <c r="H164" s="895"/>
      <c r="I164" s="873"/>
      <c r="J164" s="873"/>
      <c r="K164" s="873"/>
      <c r="L164" s="883"/>
      <c r="M164" s="884"/>
      <c r="N164" s="873"/>
      <c r="O164" s="877"/>
      <c r="P164" s="886"/>
      <c r="Q164" s="446"/>
      <c r="R164" s="127"/>
      <c r="S164" s="127"/>
      <c r="T164" s="127"/>
      <c r="U164" s="127"/>
      <c r="V164" s="127"/>
      <c r="W164" s="874"/>
      <c r="X164" s="149"/>
      <c r="Y164" s="143"/>
      <c r="Z164" s="875"/>
      <c r="AA164" s="127"/>
      <c r="AB164" s="887"/>
    </row>
    <row r="165" spans="2:28" ht="12.75" customHeight="1">
      <c r="B165" s="189"/>
      <c r="C165" s="149"/>
      <c r="D165" s="872"/>
      <c r="E165" s="632"/>
      <c r="F165" s="895"/>
      <c r="G165" s="895"/>
      <c r="H165" s="873"/>
      <c r="I165" s="873"/>
      <c r="J165" s="873"/>
      <c r="K165" s="873"/>
      <c r="L165" s="896"/>
      <c r="M165" s="895"/>
      <c r="N165" s="873"/>
      <c r="O165" s="877"/>
      <c r="P165" s="878"/>
      <c r="Q165" s="446"/>
      <c r="R165" s="127"/>
      <c r="S165" s="127"/>
      <c r="T165" s="127"/>
      <c r="U165" s="127"/>
      <c r="V165" s="127"/>
      <c r="W165" s="874"/>
      <c r="X165" s="149"/>
      <c r="Y165" s="143"/>
      <c r="Z165" s="875"/>
      <c r="AA165" s="127"/>
      <c r="AB165" s="890"/>
    </row>
    <row r="166" spans="2:28" ht="12.75" customHeight="1">
      <c r="B166" s="189"/>
      <c r="C166" s="149"/>
      <c r="D166" s="872"/>
      <c r="E166" s="891"/>
      <c r="F166" s="185"/>
      <c r="G166" s="185"/>
      <c r="H166" s="185"/>
      <c r="I166" s="185"/>
      <c r="J166" s="185"/>
      <c r="K166" s="185"/>
      <c r="L166" s="185"/>
      <c r="M166" s="185"/>
      <c r="N166" s="185"/>
      <c r="O166" s="877"/>
      <c r="P166" s="878"/>
      <c r="Q166" s="446"/>
      <c r="R166" s="127"/>
      <c r="S166" s="127"/>
      <c r="T166" s="127"/>
      <c r="U166" s="127"/>
      <c r="V166" s="127"/>
      <c r="W166" s="874"/>
      <c r="X166" s="149"/>
      <c r="Y166" s="143"/>
      <c r="Z166" s="875"/>
      <c r="AA166" s="127"/>
      <c r="AB166" s="876"/>
    </row>
    <row r="167" spans="2:28" ht="12.75" customHeight="1">
      <c r="B167" s="189"/>
      <c r="C167" s="149"/>
      <c r="D167" s="872"/>
      <c r="E167" s="891"/>
      <c r="F167" s="185"/>
      <c r="G167" s="185"/>
      <c r="H167" s="185"/>
      <c r="I167" s="185"/>
      <c r="J167" s="185"/>
      <c r="K167" s="185"/>
      <c r="L167" s="185"/>
      <c r="M167" s="185"/>
      <c r="N167" s="185"/>
      <c r="O167" s="877"/>
      <c r="P167" s="878"/>
      <c r="Q167" s="446"/>
      <c r="R167" s="127"/>
      <c r="S167" s="127"/>
      <c r="T167" s="127"/>
      <c r="U167" s="127"/>
      <c r="V167" s="127"/>
      <c r="W167" s="874"/>
      <c r="X167" s="149"/>
      <c r="Y167" s="143"/>
      <c r="Z167" s="875"/>
      <c r="AA167" s="127"/>
      <c r="AB167" s="876"/>
    </row>
    <row r="168" spans="2:28" ht="11.25" customHeight="1">
      <c r="B168" s="189"/>
      <c r="C168" s="149"/>
      <c r="D168" s="872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877"/>
      <c r="P168" s="878"/>
      <c r="Q168" s="446"/>
      <c r="R168" s="127"/>
      <c r="S168" s="127"/>
      <c r="T168" s="127"/>
      <c r="U168" s="127"/>
      <c r="V168" s="127"/>
      <c r="W168" s="874"/>
      <c r="X168" s="149"/>
      <c r="Y168" s="143"/>
      <c r="Z168" s="875"/>
      <c r="AA168" s="127"/>
      <c r="AB168" s="876"/>
    </row>
    <row r="169" spans="2:28" ht="12.75" customHeight="1">
      <c r="B169" s="189"/>
      <c r="C169" s="149"/>
      <c r="D169" s="872"/>
      <c r="E169" s="185"/>
      <c r="F169" s="185"/>
      <c r="G169" s="185"/>
      <c r="H169" s="185"/>
      <c r="I169" s="185"/>
      <c r="J169" s="185"/>
      <c r="K169" s="892"/>
      <c r="L169" s="185"/>
      <c r="M169" s="185"/>
      <c r="N169" s="185"/>
      <c r="O169" s="880"/>
      <c r="P169" s="878"/>
      <c r="Q169" s="446"/>
      <c r="R169" s="127"/>
      <c r="S169" s="127"/>
      <c r="T169" s="127"/>
      <c r="U169" s="127"/>
      <c r="V169" s="127"/>
      <c r="W169" s="893"/>
      <c r="X169" s="149"/>
      <c r="Y169" s="894"/>
      <c r="Z169" s="875"/>
      <c r="AA169" s="127"/>
      <c r="AB169" s="876"/>
    </row>
    <row r="170" spans="2:28" ht="11.25" customHeight="1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</row>
    <row r="171" spans="2:28" ht="12.75" customHeight="1">
      <c r="B171" s="248"/>
      <c r="C171" s="127"/>
      <c r="D171" s="248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245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</row>
    <row r="172" spans="2:28">
      <c r="B172" s="127"/>
      <c r="C172" s="149"/>
      <c r="D172" s="446"/>
      <c r="E172" s="252"/>
      <c r="F172" s="252"/>
      <c r="G172" s="252"/>
      <c r="H172" s="252"/>
      <c r="I172" s="252"/>
      <c r="J172" s="252"/>
      <c r="K172" s="252"/>
      <c r="L172" s="252"/>
      <c r="M172" s="149"/>
      <c r="N172" s="149"/>
      <c r="O172" s="118"/>
      <c r="P172" s="118"/>
      <c r="Q172" s="149"/>
      <c r="R172" s="446"/>
      <c r="S172" s="127"/>
      <c r="T172" s="446"/>
      <c r="U172" s="149"/>
      <c r="V172" s="127"/>
      <c r="W172" s="127"/>
      <c r="X172" s="127"/>
      <c r="Y172" s="127"/>
      <c r="Z172" s="127"/>
      <c r="AA172" s="127"/>
      <c r="AB172" s="127"/>
    </row>
    <row r="173" spans="2:28">
      <c r="B173" s="127"/>
      <c r="C173" s="149"/>
      <c r="D173" s="118"/>
      <c r="E173" s="252"/>
      <c r="F173" s="252"/>
      <c r="G173" s="252"/>
      <c r="H173" s="252"/>
      <c r="I173" s="252"/>
      <c r="J173" s="252"/>
      <c r="K173" s="252"/>
      <c r="L173" s="252"/>
      <c r="M173" s="149"/>
      <c r="N173" s="149"/>
      <c r="O173" s="118"/>
      <c r="P173" s="118"/>
      <c r="Q173" s="149"/>
      <c r="R173" s="446"/>
      <c r="S173" s="127"/>
      <c r="T173" s="446"/>
      <c r="U173" s="149"/>
      <c r="V173" s="127"/>
      <c r="W173" s="127"/>
      <c r="X173" s="127"/>
      <c r="Y173" s="127"/>
      <c r="Z173" s="127"/>
      <c r="AA173" s="127"/>
      <c r="AB173" s="127"/>
    </row>
    <row r="174" spans="2:28">
      <c r="B174" s="127"/>
      <c r="C174" s="446"/>
      <c r="D174" s="446"/>
      <c r="E174" s="252"/>
      <c r="F174" s="252"/>
      <c r="G174" s="252"/>
      <c r="H174" s="252"/>
      <c r="I174" s="127"/>
      <c r="J174" s="127"/>
      <c r="K174" s="252"/>
      <c r="L174" s="125"/>
      <c r="M174" s="149"/>
      <c r="N174" s="149"/>
      <c r="O174" s="118"/>
      <c r="P174" s="118"/>
      <c r="Q174" s="446"/>
      <c r="R174" s="446"/>
      <c r="S174" s="127"/>
      <c r="T174" s="446"/>
      <c r="U174" s="149"/>
      <c r="V174" s="127"/>
      <c r="W174" s="127"/>
      <c r="X174" s="127"/>
      <c r="Y174" s="127"/>
      <c r="Z174" s="127"/>
      <c r="AA174" s="127"/>
      <c r="AB174" s="869"/>
    </row>
    <row r="175" spans="2:28">
      <c r="B175" s="127"/>
      <c r="C175" s="149"/>
      <c r="D175" s="149"/>
      <c r="E175" s="446"/>
      <c r="F175" s="446"/>
      <c r="G175" s="446"/>
      <c r="H175" s="446"/>
      <c r="I175" s="446"/>
      <c r="J175" s="446"/>
      <c r="K175" s="446"/>
      <c r="L175" s="446"/>
      <c r="M175" s="446"/>
      <c r="N175" s="446"/>
      <c r="O175" s="118"/>
      <c r="P175" s="118"/>
      <c r="Q175" s="446"/>
      <c r="R175" s="446"/>
      <c r="S175" s="127"/>
      <c r="T175" s="446"/>
      <c r="U175" s="149"/>
      <c r="V175" s="127"/>
      <c r="W175" s="127"/>
      <c r="X175" s="127"/>
      <c r="Y175" s="127"/>
      <c r="Z175" s="401"/>
      <c r="AA175" s="127"/>
      <c r="AB175" s="869"/>
    </row>
    <row r="176" spans="2:28">
      <c r="B176" s="127"/>
      <c r="C176" s="446"/>
      <c r="D176" s="127"/>
      <c r="E176" s="446"/>
      <c r="F176" s="446"/>
      <c r="G176" s="446"/>
      <c r="H176" s="446"/>
      <c r="I176" s="446"/>
      <c r="J176" s="446"/>
      <c r="K176" s="446"/>
      <c r="L176" s="446"/>
      <c r="M176" s="446"/>
      <c r="N176" s="446"/>
      <c r="O176" s="118"/>
      <c r="P176" s="118"/>
      <c r="Q176" s="149"/>
      <c r="R176" s="446"/>
      <c r="S176" s="127"/>
      <c r="T176" s="446"/>
      <c r="U176" s="149"/>
      <c r="V176" s="127"/>
      <c r="W176" s="127"/>
      <c r="X176" s="127"/>
      <c r="Y176" s="127"/>
      <c r="Z176" s="401"/>
      <c r="AA176" s="127"/>
      <c r="AB176" s="870"/>
    </row>
    <row r="177" spans="2:28">
      <c r="B177" s="127"/>
      <c r="C177" s="149"/>
      <c r="D177" s="252"/>
      <c r="E177" s="149"/>
      <c r="F177" s="149"/>
      <c r="G177" s="149"/>
      <c r="H177" s="149"/>
      <c r="I177" s="122"/>
      <c r="J177" s="149"/>
      <c r="K177" s="149"/>
      <c r="L177" s="149"/>
      <c r="M177" s="149"/>
      <c r="N177" s="122"/>
      <c r="O177" s="118"/>
      <c r="P177" s="118"/>
      <c r="Q177" s="252"/>
      <c r="R177" s="446"/>
      <c r="S177" s="149"/>
      <c r="T177" s="446"/>
      <c r="U177" s="149"/>
      <c r="V177" s="127"/>
      <c r="W177" s="336"/>
      <c r="X177" s="446"/>
      <c r="Y177" s="189"/>
      <c r="Z177" s="871"/>
      <c r="AA177" s="127"/>
      <c r="AB177" s="870"/>
    </row>
    <row r="178" spans="2:28">
      <c r="B178" s="189"/>
      <c r="C178" s="149"/>
      <c r="D178" s="872"/>
      <c r="E178" s="888"/>
      <c r="F178" s="873"/>
      <c r="G178" s="873"/>
      <c r="H178" s="873"/>
      <c r="I178" s="873"/>
      <c r="J178" s="873"/>
      <c r="K178" s="873"/>
      <c r="L178" s="873"/>
      <c r="M178" s="873"/>
      <c r="N178" s="873"/>
      <c r="O178" s="872"/>
      <c r="P178" s="446"/>
      <c r="Q178" s="446"/>
      <c r="R178" s="127"/>
      <c r="S178" s="645"/>
      <c r="T178" s="127"/>
      <c r="U178" s="127"/>
      <c r="V178" s="127"/>
      <c r="W178" s="874"/>
      <c r="X178" s="149"/>
      <c r="Y178" s="143"/>
      <c r="Z178" s="875"/>
      <c r="AA178" s="127"/>
      <c r="AB178" s="876"/>
    </row>
    <row r="179" spans="2:28">
      <c r="B179" s="189"/>
      <c r="C179" s="149"/>
      <c r="D179" s="872"/>
      <c r="E179" s="888"/>
      <c r="F179" s="873"/>
      <c r="G179" s="873"/>
      <c r="H179" s="873"/>
      <c r="I179" s="873"/>
      <c r="J179" s="873"/>
      <c r="K179" s="873"/>
      <c r="L179" s="873"/>
      <c r="M179" s="873"/>
      <c r="N179" s="873"/>
      <c r="O179" s="877"/>
      <c r="P179" s="878"/>
      <c r="Q179" s="446"/>
      <c r="R179" s="127"/>
      <c r="S179" s="127"/>
      <c r="T179" s="127"/>
      <c r="U179" s="127"/>
      <c r="V179" s="127"/>
      <c r="W179" s="874"/>
      <c r="X179" s="149"/>
      <c r="Y179" s="143"/>
      <c r="Z179" s="875"/>
      <c r="AA179" s="127"/>
      <c r="AB179" s="876"/>
    </row>
    <row r="180" spans="2:28" ht="12" customHeight="1">
      <c r="B180" s="189"/>
      <c r="C180" s="149"/>
      <c r="D180" s="872"/>
      <c r="E180" s="888"/>
      <c r="F180" s="873"/>
      <c r="G180" s="873"/>
      <c r="H180" s="888"/>
      <c r="I180" s="873"/>
      <c r="J180" s="873"/>
      <c r="K180" s="888"/>
      <c r="L180" s="873"/>
      <c r="M180" s="873"/>
      <c r="N180" s="873"/>
      <c r="O180" s="872"/>
      <c r="P180" s="878"/>
      <c r="Q180" s="446"/>
      <c r="R180" s="127"/>
      <c r="S180" s="127"/>
      <c r="T180" s="127"/>
      <c r="U180" s="127"/>
      <c r="V180" s="127"/>
      <c r="W180" s="874"/>
      <c r="X180" s="149"/>
      <c r="Y180" s="143"/>
      <c r="Z180" s="875"/>
      <c r="AA180" s="127"/>
      <c r="AB180" s="879"/>
    </row>
    <row r="181" spans="2:28">
      <c r="B181" s="189"/>
      <c r="C181" s="149"/>
      <c r="D181" s="872"/>
      <c r="E181" s="888"/>
      <c r="F181" s="873"/>
      <c r="G181" s="873"/>
      <c r="H181" s="873"/>
      <c r="I181" s="873"/>
      <c r="J181" s="873"/>
      <c r="K181" s="873"/>
      <c r="L181" s="873"/>
      <c r="M181" s="873"/>
      <c r="N181" s="888"/>
      <c r="O181" s="880"/>
      <c r="P181" s="878"/>
      <c r="Q181" s="446"/>
      <c r="R181" s="127"/>
      <c r="S181" s="127"/>
      <c r="T181" s="127"/>
      <c r="U181" s="127"/>
      <c r="V181" s="127"/>
      <c r="W181" s="874"/>
      <c r="X181" s="149"/>
      <c r="Y181" s="143"/>
      <c r="Z181" s="875"/>
      <c r="AA181" s="127"/>
      <c r="AB181" s="876"/>
    </row>
    <row r="182" spans="2:28" ht="12.75" customHeight="1">
      <c r="B182" s="189"/>
      <c r="C182" s="149"/>
      <c r="D182" s="872"/>
      <c r="E182" s="888"/>
      <c r="F182" s="873"/>
      <c r="G182" s="873"/>
      <c r="H182" s="873"/>
      <c r="I182" s="873"/>
      <c r="J182" s="873"/>
      <c r="K182" s="873"/>
      <c r="L182" s="873"/>
      <c r="M182" s="873"/>
      <c r="N182" s="873"/>
      <c r="O182" s="872"/>
      <c r="P182" s="878"/>
      <c r="Q182" s="446"/>
      <c r="R182" s="127"/>
      <c r="S182" s="127"/>
      <c r="T182" s="127"/>
      <c r="U182" s="127"/>
      <c r="V182" s="127"/>
      <c r="W182" s="874"/>
      <c r="X182" s="149"/>
      <c r="Y182" s="143"/>
      <c r="Z182" s="875"/>
      <c r="AA182" s="127"/>
      <c r="AB182" s="881"/>
    </row>
    <row r="183" spans="2:28">
      <c r="B183" s="189"/>
      <c r="C183" s="149"/>
      <c r="D183" s="872"/>
      <c r="E183" s="888"/>
      <c r="F183" s="873"/>
      <c r="G183" s="873"/>
      <c r="H183" s="873"/>
      <c r="I183" s="873"/>
      <c r="J183" s="873"/>
      <c r="K183" s="873"/>
      <c r="L183" s="873"/>
      <c r="M183" s="873"/>
      <c r="N183" s="873"/>
      <c r="O183" s="872"/>
      <c r="P183" s="878"/>
      <c r="Q183" s="446"/>
      <c r="R183" s="127"/>
      <c r="S183" s="127"/>
      <c r="T183" s="127"/>
      <c r="U183" s="127"/>
      <c r="V183" s="127"/>
      <c r="W183" s="874"/>
      <c r="X183" s="149"/>
      <c r="Y183" s="143"/>
      <c r="Z183" s="875"/>
      <c r="AA183" s="127"/>
      <c r="AB183" s="879"/>
    </row>
    <row r="184" spans="2:28" ht="15" customHeight="1">
      <c r="B184" s="189"/>
      <c r="C184" s="149"/>
      <c r="D184" s="872"/>
      <c r="E184" s="888"/>
      <c r="F184" s="873"/>
      <c r="G184" s="118"/>
      <c r="H184" s="883"/>
      <c r="I184" s="888"/>
      <c r="J184" s="873"/>
      <c r="K184" s="873"/>
      <c r="L184" s="873"/>
      <c r="M184" s="873"/>
      <c r="N184" s="873"/>
      <c r="O184" s="882"/>
      <c r="P184" s="878"/>
      <c r="Q184" s="446"/>
      <c r="R184" s="127"/>
      <c r="S184" s="127"/>
      <c r="T184" s="127"/>
      <c r="U184" s="127"/>
      <c r="V184" s="127"/>
      <c r="W184" s="874"/>
      <c r="X184" s="149"/>
      <c r="Y184" s="143"/>
      <c r="Z184" s="875"/>
      <c r="AA184" s="127"/>
      <c r="AB184" s="881"/>
    </row>
    <row r="185" spans="2:28">
      <c r="B185" s="189"/>
      <c r="C185" s="149"/>
      <c r="D185" s="872"/>
      <c r="E185" s="888"/>
      <c r="F185" s="873"/>
      <c r="G185" s="873"/>
      <c r="H185" s="873"/>
      <c r="I185" s="873"/>
      <c r="J185" s="873"/>
      <c r="K185" s="873"/>
      <c r="L185" s="873"/>
      <c r="M185" s="873"/>
      <c r="N185" s="873"/>
      <c r="O185" s="872"/>
      <c r="P185" s="878"/>
      <c r="Q185" s="446"/>
      <c r="R185" s="127"/>
      <c r="S185" s="127"/>
      <c r="T185" s="127"/>
      <c r="U185" s="127"/>
      <c r="V185" s="127"/>
      <c r="W185" s="874"/>
      <c r="X185" s="149"/>
      <c r="Y185" s="143"/>
      <c r="Z185" s="875"/>
      <c r="AA185" s="127"/>
      <c r="AB185" s="876"/>
    </row>
    <row r="186" spans="2:28">
      <c r="B186" s="189"/>
      <c r="C186" s="149"/>
      <c r="D186" s="872"/>
      <c r="E186" s="888"/>
      <c r="F186" s="873"/>
      <c r="G186" s="873"/>
      <c r="H186" s="873"/>
      <c r="I186" s="873"/>
      <c r="J186" s="873"/>
      <c r="K186" s="873"/>
      <c r="L186" s="873"/>
      <c r="M186" s="873"/>
      <c r="N186" s="873"/>
      <c r="O186" s="872"/>
      <c r="P186" s="878"/>
      <c r="Q186" s="446"/>
      <c r="R186" s="127"/>
      <c r="S186" s="127"/>
      <c r="T186" s="127"/>
      <c r="U186" s="127"/>
      <c r="V186" s="127"/>
      <c r="W186" s="874"/>
      <c r="X186" s="149"/>
      <c r="Y186" s="143"/>
      <c r="Z186" s="875"/>
      <c r="AA186" s="127"/>
      <c r="AB186" s="876"/>
    </row>
    <row r="187" spans="2:28">
      <c r="B187" s="189"/>
      <c r="C187" s="149"/>
      <c r="D187" s="872"/>
      <c r="E187" s="888"/>
      <c r="F187" s="873"/>
      <c r="G187" s="873"/>
      <c r="H187" s="873"/>
      <c r="I187" s="873"/>
      <c r="J187" s="873"/>
      <c r="K187" s="873"/>
      <c r="L187" s="873"/>
      <c r="M187" s="873"/>
      <c r="N187" s="873"/>
      <c r="O187" s="872"/>
      <c r="P187" s="878"/>
      <c r="Q187" s="446"/>
      <c r="R187" s="127"/>
      <c r="S187" s="127"/>
      <c r="T187" s="127"/>
      <c r="U187" s="127"/>
      <c r="V187" s="127"/>
      <c r="W187" s="874"/>
      <c r="X187" s="149"/>
      <c r="Y187" s="143"/>
      <c r="Z187" s="875"/>
      <c r="AA187" s="127"/>
      <c r="AB187" s="876"/>
    </row>
    <row r="188" spans="2:28">
      <c r="B188" s="189"/>
      <c r="C188" s="149"/>
      <c r="D188" s="872"/>
      <c r="E188" s="888"/>
      <c r="F188" s="873"/>
      <c r="G188" s="873"/>
      <c r="H188" s="873"/>
      <c r="I188" s="873"/>
      <c r="J188" s="873"/>
      <c r="K188" s="873"/>
      <c r="L188" s="873"/>
      <c r="M188" s="873"/>
      <c r="N188" s="873"/>
      <c r="O188" s="872"/>
      <c r="P188" s="878"/>
      <c r="Q188" s="446"/>
      <c r="R188" s="127"/>
      <c r="S188" s="127"/>
      <c r="T188" s="127"/>
      <c r="U188" s="127"/>
      <c r="V188" s="127"/>
      <c r="W188" s="874"/>
      <c r="X188" s="149"/>
      <c r="Y188" s="143"/>
      <c r="Z188" s="875"/>
      <c r="AA188" s="127"/>
      <c r="AB188" s="876"/>
    </row>
    <row r="189" spans="2:28">
      <c r="B189" s="189"/>
      <c r="C189" s="149"/>
      <c r="D189" s="872"/>
      <c r="E189" s="888"/>
      <c r="F189" s="873"/>
      <c r="G189" s="873"/>
      <c r="H189" s="873"/>
      <c r="I189" s="873"/>
      <c r="J189" s="873"/>
      <c r="K189" s="873"/>
      <c r="L189" s="873"/>
      <c r="M189" s="873"/>
      <c r="N189" s="873"/>
      <c r="O189" s="872"/>
      <c r="P189" s="878"/>
      <c r="Q189" s="446"/>
      <c r="R189" s="127"/>
      <c r="S189" s="127"/>
      <c r="T189" s="127"/>
      <c r="U189" s="127"/>
      <c r="V189" s="127"/>
      <c r="W189" s="874"/>
      <c r="X189" s="149"/>
      <c r="Y189" s="143"/>
      <c r="Z189" s="875"/>
      <c r="AA189" s="127"/>
      <c r="AB189" s="876"/>
    </row>
    <row r="190" spans="2:28">
      <c r="B190" s="189"/>
      <c r="C190" s="149"/>
      <c r="D190" s="872"/>
      <c r="E190" s="888"/>
      <c r="F190" s="873"/>
      <c r="G190" s="873"/>
      <c r="H190" s="873"/>
      <c r="I190" s="873"/>
      <c r="J190" s="873"/>
      <c r="K190" s="873"/>
      <c r="L190" s="873"/>
      <c r="M190" s="873"/>
      <c r="N190" s="873"/>
      <c r="O190" s="872"/>
      <c r="P190" s="878"/>
      <c r="Q190" s="446"/>
      <c r="R190" s="127"/>
      <c r="S190" s="127"/>
      <c r="T190" s="127"/>
      <c r="U190" s="127"/>
      <c r="V190" s="127"/>
      <c r="W190" s="874"/>
      <c r="X190" s="149"/>
      <c r="Y190" s="143"/>
      <c r="Z190" s="875"/>
      <c r="AA190" s="127"/>
      <c r="AB190" s="876"/>
    </row>
    <row r="191" spans="2:28">
      <c r="B191" s="189"/>
      <c r="C191" s="149"/>
      <c r="D191" s="872"/>
      <c r="E191" s="888"/>
      <c r="F191" s="873"/>
      <c r="G191" s="873"/>
      <c r="H191" s="873"/>
      <c r="I191" s="873"/>
      <c r="J191" s="873"/>
      <c r="K191" s="873"/>
      <c r="L191" s="873"/>
      <c r="M191" s="873"/>
      <c r="N191" s="873"/>
      <c r="O191" s="872"/>
      <c r="P191" s="878"/>
      <c r="Q191" s="446"/>
      <c r="R191" s="127"/>
      <c r="S191" s="127"/>
      <c r="T191" s="127"/>
      <c r="U191" s="127"/>
      <c r="V191" s="127"/>
      <c r="W191" s="874"/>
      <c r="X191" s="149"/>
      <c r="Y191" s="143"/>
      <c r="Z191" s="875"/>
      <c r="AA191" s="127"/>
      <c r="AB191" s="876"/>
    </row>
    <row r="192" spans="2:28" ht="13.5" customHeight="1">
      <c r="B192" s="189"/>
      <c r="C192" s="149"/>
      <c r="D192" s="872"/>
      <c r="E192" s="888"/>
      <c r="F192" s="873"/>
      <c r="G192" s="873"/>
      <c r="H192" s="873"/>
      <c r="I192" s="873"/>
      <c r="J192" s="873"/>
      <c r="K192" s="873"/>
      <c r="L192" s="873"/>
      <c r="M192" s="873"/>
      <c r="N192" s="873"/>
      <c r="O192" s="872"/>
      <c r="P192" s="878"/>
      <c r="Q192" s="446"/>
      <c r="R192" s="127"/>
      <c r="S192" s="127"/>
      <c r="T192" s="127"/>
      <c r="U192" s="127"/>
      <c r="V192" s="127"/>
      <c r="W192" s="874"/>
      <c r="X192" s="149"/>
      <c r="Y192" s="143"/>
      <c r="Z192" s="875"/>
      <c r="AA192" s="127"/>
      <c r="AB192" s="879"/>
    </row>
    <row r="193" spans="2:28" ht="12" customHeight="1">
      <c r="B193" s="189"/>
      <c r="C193" s="149"/>
      <c r="D193" s="872"/>
      <c r="E193" s="891"/>
      <c r="F193" s="883"/>
      <c r="G193" s="884"/>
      <c r="H193" s="873"/>
      <c r="I193" s="873"/>
      <c r="J193" s="873"/>
      <c r="K193" s="873"/>
      <c r="L193" s="883"/>
      <c r="M193" s="883"/>
      <c r="N193" s="873"/>
      <c r="O193" s="877"/>
      <c r="P193" s="878"/>
      <c r="Q193" s="446"/>
      <c r="R193" s="127"/>
      <c r="S193" s="127"/>
      <c r="T193" s="127"/>
      <c r="U193" s="127"/>
      <c r="V193" s="127"/>
      <c r="W193" s="874"/>
      <c r="X193" s="149"/>
      <c r="Y193" s="143"/>
      <c r="Z193" s="875"/>
      <c r="AA193" s="127"/>
      <c r="AB193" s="885"/>
    </row>
    <row r="194" spans="2:28">
      <c r="B194" s="189"/>
      <c r="C194" s="149"/>
      <c r="D194" s="872"/>
      <c r="E194" s="891"/>
      <c r="F194" s="883"/>
      <c r="G194" s="884"/>
      <c r="H194" s="873"/>
      <c r="I194" s="873"/>
      <c r="J194" s="873"/>
      <c r="K194" s="873"/>
      <c r="L194" s="883"/>
      <c r="M194" s="883"/>
      <c r="N194" s="873"/>
      <c r="O194" s="872"/>
      <c r="P194" s="878"/>
      <c r="Q194" s="446"/>
      <c r="R194" s="127"/>
      <c r="S194" s="127"/>
      <c r="T194" s="127"/>
      <c r="U194" s="127"/>
      <c r="V194" s="127"/>
      <c r="W194" s="874"/>
      <c r="X194" s="149"/>
      <c r="Y194" s="143"/>
      <c r="Z194" s="875"/>
      <c r="AA194" s="127"/>
      <c r="AB194" s="876"/>
    </row>
    <row r="195" spans="2:28" ht="13.5" customHeight="1">
      <c r="B195" s="189"/>
      <c r="C195" s="149"/>
      <c r="D195" s="872"/>
      <c r="E195" s="891"/>
      <c r="F195" s="883"/>
      <c r="G195" s="884"/>
      <c r="H195" s="873"/>
      <c r="I195" s="873"/>
      <c r="J195" s="873"/>
      <c r="K195" s="873"/>
      <c r="L195" s="883"/>
      <c r="M195" s="883"/>
      <c r="N195" s="873"/>
      <c r="O195" s="872"/>
      <c r="P195" s="878"/>
      <c r="Q195" s="446"/>
      <c r="R195" s="127"/>
      <c r="S195" s="127"/>
      <c r="T195" s="127"/>
      <c r="U195" s="127"/>
      <c r="V195" s="127"/>
      <c r="W195" s="874"/>
      <c r="X195" s="149"/>
      <c r="Y195" s="143"/>
      <c r="Z195" s="875"/>
      <c r="AA195" s="127"/>
      <c r="AB195" s="876"/>
    </row>
    <row r="196" spans="2:28">
      <c r="B196" s="189"/>
      <c r="C196" s="149"/>
      <c r="D196" s="872"/>
      <c r="E196" s="891"/>
      <c r="F196" s="883"/>
      <c r="G196" s="884"/>
      <c r="H196" s="873"/>
      <c r="I196" s="895"/>
      <c r="J196" s="873"/>
      <c r="K196" s="895"/>
      <c r="L196" s="888"/>
      <c r="M196" s="888"/>
      <c r="N196" s="873"/>
      <c r="O196" s="872"/>
      <c r="P196" s="878"/>
      <c r="Q196" s="446"/>
      <c r="R196" s="127"/>
      <c r="S196" s="127"/>
      <c r="T196" s="127"/>
      <c r="U196" s="127"/>
      <c r="V196" s="127"/>
      <c r="W196" s="874"/>
      <c r="X196" s="149"/>
      <c r="Y196" s="143"/>
      <c r="Z196" s="875"/>
      <c r="AA196" s="127"/>
      <c r="AB196" s="881"/>
    </row>
    <row r="197" spans="2:28">
      <c r="B197" s="189"/>
      <c r="C197" s="149"/>
      <c r="D197" s="872"/>
      <c r="E197" s="891"/>
      <c r="F197" s="888"/>
      <c r="G197" s="884"/>
      <c r="H197" s="873"/>
      <c r="I197" s="873"/>
      <c r="J197" s="873"/>
      <c r="K197" s="873"/>
      <c r="L197" s="888"/>
      <c r="M197" s="888"/>
      <c r="N197" s="873"/>
      <c r="O197" s="872"/>
      <c r="P197" s="878"/>
      <c r="Q197" s="446"/>
      <c r="R197" s="127"/>
      <c r="S197" s="127"/>
      <c r="T197" s="127"/>
      <c r="U197" s="127"/>
      <c r="V197" s="127"/>
      <c r="W197" s="874"/>
      <c r="X197" s="149"/>
      <c r="Y197" s="143"/>
      <c r="Z197" s="875"/>
      <c r="AA197" s="127"/>
      <c r="AB197" s="876"/>
    </row>
    <row r="198" spans="2:28" ht="12" customHeight="1">
      <c r="B198" s="189"/>
      <c r="C198" s="149"/>
      <c r="D198" s="872"/>
      <c r="E198" s="891"/>
      <c r="F198" s="883"/>
      <c r="G198" s="884"/>
      <c r="H198" s="873"/>
      <c r="I198" s="873"/>
      <c r="J198" s="873"/>
      <c r="K198" s="873"/>
      <c r="L198" s="888"/>
      <c r="M198" s="883"/>
      <c r="N198" s="873"/>
      <c r="O198" s="872"/>
      <c r="P198" s="878"/>
      <c r="Q198" s="446"/>
      <c r="R198" s="127"/>
      <c r="S198" s="127"/>
      <c r="T198" s="127"/>
      <c r="U198" s="127"/>
      <c r="V198" s="127"/>
      <c r="W198" s="874"/>
      <c r="X198" s="149"/>
      <c r="Y198" s="143"/>
      <c r="Z198" s="875"/>
      <c r="AA198" s="127"/>
      <c r="AB198" s="876"/>
    </row>
    <row r="199" spans="2:28" ht="12.75" customHeight="1">
      <c r="B199" s="189"/>
      <c r="C199" s="149"/>
      <c r="D199" s="872"/>
      <c r="E199" s="891"/>
      <c r="F199" s="888"/>
      <c r="G199" s="884"/>
      <c r="H199" s="873"/>
      <c r="I199" s="873"/>
      <c r="J199" s="873"/>
      <c r="K199" s="873"/>
      <c r="L199" s="884"/>
      <c r="M199" s="884"/>
      <c r="N199" s="118"/>
      <c r="O199" s="872"/>
      <c r="P199" s="878"/>
      <c r="Q199" s="446"/>
      <c r="R199" s="127"/>
      <c r="S199" s="127"/>
      <c r="T199" s="127"/>
      <c r="U199" s="127"/>
      <c r="V199" s="127"/>
      <c r="W199" s="874"/>
      <c r="X199" s="149"/>
      <c r="Y199" s="143"/>
      <c r="Z199" s="875"/>
      <c r="AA199" s="127"/>
      <c r="AB199" s="876"/>
    </row>
    <row r="200" spans="2:28" ht="11.25" customHeight="1">
      <c r="B200" s="189"/>
      <c r="C200" s="149"/>
      <c r="D200" s="872"/>
      <c r="E200" s="891"/>
      <c r="F200" s="888"/>
      <c r="G200" s="888"/>
      <c r="H200" s="873"/>
      <c r="I200" s="873"/>
      <c r="J200" s="873"/>
      <c r="K200" s="883"/>
      <c r="L200" s="895"/>
      <c r="M200" s="888"/>
      <c r="N200" s="884"/>
      <c r="O200" s="872"/>
      <c r="P200" s="878"/>
      <c r="Q200" s="446"/>
      <c r="R200" s="127"/>
      <c r="S200" s="127"/>
      <c r="T200" s="127"/>
      <c r="U200" s="127"/>
      <c r="V200" s="127"/>
      <c r="W200" s="874"/>
      <c r="X200" s="149"/>
      <c r="Y200" s="143"/>
      <c r="Z200" s="875"/>
      <c r="AA200" s="127"/>
      <c r="AB200" s="876"/>
    </row>
    <row r="201" spans="2:28" ht="12" customHeight="1">
      <c r="B201" s="189"/>
      <c r="C201" s="149"/>
      <c r="D201" s="872"/>
      <c r="E201" s="891"/>
      <c r="F201" s="883"/>
      <c r="G201" s="884"/>
      <c r="H201" s="873"/>
      <c r="I201" s="873"/>
      <c r="J201" s="873"/>
      <c r="K201" s="873"/>
      <c r="L201" s="883"/>
      <c r="M201" s="883"/>
      <c r="N201" s="873"/>
      <c r="O201" s="872"/>
      <c r="P201" s="878"/>
      <c r="Q201" s="446"/>
      <c r="R201" s="127"/>
      <c r="S201" s="127"/>
      <c r="T201" s="127"/>
      <c r="U201" s="127"/>
      <c r="V201" s="127"/>
      <c r="W201" s="874"/>
      <c r="X201" s="149"/>
      <c r="Y201" s="143"/>
      <c r="Z201" s="875"/>
      <c r="AA201" s="127"/>
      <c r="AB201" s="876"/>
    </row>
    <row r="202" spans="2:28">
      <c r="B202" s="189"/>
      <c r="C202" s="149"/>
      <c r="D202" s="872"/>
      <c r="E202" s="891"/>
      <c r="F202" s="888"/>
      <c r="G202" s="884"/>
      <c r="H202" s="873"/>
      <c r="I202" s="873"/>
      <c r="J202" s="873"/>
      <c r="K202" s="873"/>
      <c r="L202" s="884"/>
      <c r="M202" s="884"/>
      <c r="N202" s="873"/>
      <c r="O202" s="872"/>
      <c r="P202" s="886"/>
      <c r="Q202" s="446"/>
      <c r="R202" s="127"/>
      <c r="S202" s="127"/>
      <c r="T202" s="127"/>
      <c r="U202" s="127"/>
      <c r="V202" s="127"/>
      <c r="W202" s="874"/>
      <c r="X202" s="149"/>
      <c r="Y202" s="143"/>
      <c r="Z202" s="875"/>
      <c r="AA202" s="127"/>
      <c r="AB202" s="887"/>
    </row>
    <row r="203" spans="2:28" ht="13.5" customHeight="1">
      <c r="B203" s="189"/>
      <c r="C203" s="149"/>
      <c r="D203" s="872"/>
      <c r="E203" s="891"/>
      <c r="F203" s="883"/>
      <c r="G203" s="884"/>
      <c r="H203" s="873"/>
      <c r="I203" s="873"/>
      <c r="J203" s="873"/>
      <c r="K203" s="873"/>
      <c r="L203" s="884"/>
      <c r="M203" s="884"/>
      <c r="N203" s="873"/>
      <c r="O203" s="872"/>
      <c r="P203" s="878"/>
      <c r="Q203" s="446"/>
      <c r="R203" s="127"/>
      <c r="S203" s="127"/>
      <c r="T203" s="127"/>
      <c r="U203" s="127"/>
      <c r="V203" s="127"/>
      <c r="W203" s="874"/>
      <c r="X203" s="149"/>
      <c r="Y203" s="143"/>
      <c r="Z203" s="875"/>
      <c r="AA203" s="127"/>
      <c r="AB203" s="876"/>
    </row>
    <row r="204" spans="2:28" ht="13.5" customHeight="1">
      <c r="B204" s="189"/>
      <c r="C204" s="149"/>
      <c r="D204" s="872"/>
      <c r="E204" s="891"/>
      <c r="F204" s="884"/>
      <c r="G204" s="888"/>
      <c r="H204" s="873"/>
      <c r="I204" s="873"/>
      <c r="J204" s="873"/>
      <c r="K204" s="873"/>
      <c r="L204" s="895"/>
      <c r="M204" s="888"/>
      <c r="N204" s="873"/>
      <c r="O204" s="872"/>
      <c r="P204" s="886"/>
      <c r="Q204" s="446"/>
      <c r="R204" s="127"/>
      <c r="S204" s="127"/>
      <c r="T204" s="127"/>
      <c r="U204" s="127"/>
      <c r="V204" s="127"/>
      <c r="W204" s="874"/>
      <c r="X204" s="149"/>
      <c r="Y204" s="143"/>
      <c r="Z204" s="875"/>
      <c r="AA204" s="127"/>
      <c r="AB204" s="887"/>
    </row>
    <row r="205" spans="2:28" hidden="1">
      <c r="B205" s="189"/>
      <c r="C205" s="149"/>
      <c r="D205" s="872"/>
      <c r="E205" s="891"/>
      <c r="F205" s="888"/>
      <c r="G205" s="884"/>
      <c r="H205" s="873"/>
      <c r="I205" s="873"/>
      <c r="J205" s="873"/>
      <c r="K205" s="873"/>
      <c r="L205" s="883"/>
      <c r="M205" s="883"/>
      <c r="N205" s="873"/>
      <c r="O205" s="872"/>
      <c r="P205" s="878"/>
      <c r="Q205" s="446"/>
      <c r="R205" s="127"/>
      <c r="S205" s="127"/>
      <c r="T205" s="127"/>
      <c r="U205" s="127"/>
      <c r="V205" s="127"/>
      <c r="W205" s="874"/>
      <c r="X205" s="149"/>
      <c r="Y205" s="143"/>
      <c r="Z205" s="875"/>
      <c r="AA205" s="127"/>
      <c r="AB205" s="881"/>
    </row>
    <row r="206" spans="2:28" ht="13.5" customHeight="1">
      <c r="B206" s="189"/>
      <c r="C206" s="122"/>
      <c r="D206" s="872"/>
      <c r="E206" s="891"/>
      <c r="F206" s="884"/>
      <c r="G206" s="884"/>
      <c r="H206" s="873"/>
      <c r="I206" s="873"/>
      <c r="J206" s="873"/>
      <c r="K206" s="873"/>
      <c r="L206" s="888"/>
      <c r="M206" s="888"/>
      <c r="N206" s="873"/>
      <c r="O206" s="872"/>
      <c r="P206" s="878"/>
      <c r="Q206" s="446"/>
      <c r="R206" s="127"/>
      <c r="S206" s="127"/>
      <c r="T206" s="127"/>
      <c r="U206" s="127"/>
      <c r="V206" s="127"/>
      <c r="W206" s="874"/>
      <c r="X206" s="149"/>
      <c r="Y206" s="143"/>
      <c r="Z206" s="875"/>
      <c r="AA206" s="127"/>
      <c r="AB206" s="876"/>
    </row>
    <row r="207" spans="2:28" ht="12" customHeight="1">
      <c r="B207" s="189"/>
      <c r="C207" s="149"/>
      <c r="D207" s="872"/>
      <c r="E207" s="891"/>
      <c r="F207" s="883"/>
      <c r="G207" s="884"/>
      <c r="H207" s="895"/>
      <c r="I207" s="873"/>
      <c r="J207" s="873"/>
      <c r="K207" s="873"/>
      <c r="L207" s="883"/>
      <c r="M207" s="884"/>
      <c r="N207" s="873"/>
      <c r="O207" s="877"/>
      <c r="P207" s="886"/>
      <c r="Q207" s="446"/>
      <c r="R207" s="127"/>
      <c r="S207" s="127"/>
      <c r="T207" s="127"/>
      <c r="U207" s="127"/>
      <c r="V207" s="127"/>
      <c r="W207" s="874"/>
      <c r="X207" s="149"/>
      <c r="Y207" s="143"/>
      <c r="Z207" s="875"/>
      <c r="AA207" s="127"/>
      <c r="AB207" s="887"/>
    </row>
    <row r="208" spans="2:28" ht="13.5" customHeight="1">
      <c r="B208" s="189"/>
      <c r="C208" s="149"/>
      <c r="D208" s="872"/>
      <c r="E208" s="891"/>
      <c r="F208" s="895"/>
      <c r="G208" s="895"/>
      <c r="H208" s="873"/>
      <c r="I208" s="873"/>
      <c r="J208" s="873"/>
      <c r="K208" s="873"/>
      <c r="L208" s="896"/>
      <c r="M208" s="895"/>
      <c r="N208" s="873"/>
      <c r="O208" s="877"/>
      <c r="P208" s="878"/>
      <c r="Q208" s="446"/>
      <c r="R208" s="127"/>
      <c r="S208" s="127"/>
      <c r="T208" s="127"/>
      <c r="U208" s="127"/>
      <c r="V208" s="127"/>
      <c r="W208" s="874"/>
      <c r="X208" s="149"/>
      <c r="Y208" s="143"/>
      <c r="Z208" s="875"/>
      <c r="AA208" s="127"/>
      <c r="AB208" s="890"/>
    </row>
    <row r="209" spans="2:28">
      <c r="B209" s="189"/>
      <c r="C209" s="149"/>
      <c r="D209" s="872"/>
      <c r="E209" s="891"/>
      <c r="F209" s="185"/>
      <c r="G209" s="185"/>
      <c r="H209" s="185"/>
      <c r="I209" s="185"/>
      <c r="J209" s="185"/>
      <c r="K209" s="185"/>
      <c r="L209" s="185"/>
      <c r="M209" s="185"/>
      <c r="N209" s="185"/>
      <c r="O209" s="877"/>
      <c r="P209" s="878"/>
      <c r="Q209" s="446"/>
      <c r="R209" s="127"/>
      <c r="S209" s="127"/>
      <c r="T209" s="127"/>
      <c r="U209" s="127"/>
      <c r="V209" s="127"/>
      <c r="W209" s="874"/>
      <c r="X209" s="149"/>
      <c r="Y209" s="143"/>
      <c r="Z209" s="875"/>
      <c r="AA209" s="127"/>
      <c r="AB209" s="876"/>
    </row>
    <row r="210" spans="2:28" ht="12.75" customHeight="1">
      <c r="B210" s="189"/>
      <c r="C210" s="149"/>
      <c r="D210" s="872"/>
      <c r="E210" s="891"/>
      <c r="F210" s="185"/>
      <c r="G210" s="185"/>
      <c r="H210" s="185"/>
      <c r="I210" s="185"/>
      <c r="J210" s="185"/>
      <c r="K210" s="185"/>
      <c r="L210" s="185"/>
      <c r="M210" s="185"/>
      <c r="N210" s="185"/>
      <c r="O210" s="877"/>
      <c r="P210" s="878"/>
      <c r="Q210" s="446"/>
      <c r="R210" s="127"/>
      <c r="S210" s="127"/>
      <c r="T210" s="127"/>
      <c r="U210" s="127"/>
      <c r="V210" s="127"/>
      <c r="W210" s="874"/>
      <c r="X210" s="149"/>
      <c r="Y210" s="143"/>
      <c r="Z210" s="875"/>
      <c r="AA210" s="127"/>
      <c r="AB210" s="876"/>
    </row>
    <row r="211" spans="2:28" ht="12" customHeight="1">
      <c r="B211" s="189"/>
      <c r="C211" s="149"/>
      <c r="D211" s="872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877"/>
      <c r="P211" s="878"/>
      <c r="Q211" s="446"/>
      <c r="R211" s="127"/>
      <c r="S211" s="127"/>
      <c r="T211" s="127"/>
      <c r="U211" s="127"/>
      <c r="V211" s="127"/>
      <c r="W211" s="874"/>
      <c r="X211" s="149"/>
      <c r="Y211" s="143"/>
      <c r="Z211" s="875"/>
      <c r="AA211" s="127"/>
      <c r="AB211" s="876"/>
    </row>
    <row r="212" spans="2:28" ht="12.75" customHeight="1">
      <c r="B212" s="189"/>
      <c r="C212" s="149"/>
      <c r="D212" s="872"/>
      <c r="E212" s="185"/>
      <c r="F212" s="185"/>
      <c r="G212" s="185"/>
      <c r="H212" s="185"/>
      <c r="I212" s="185"/>
      <c r="J212" s="185"/>
      <c r="K212" s="892"/>
      <c r="L212" s="185"/>
      <c r="M212" s="185"/>
      <c r="N212" s="185"/>
      <c r="O212" s="880"/>
      <c r="P212" s="878"/>
      <c r="Q212" s="446"/>
      <c r="R212" s="127"/>
      <c r="S212" s="127"/>
      <c r="T212" s="127"/>
      <c r="U212" s="127"/>
      <c r="V212" s="127"/>
      <c r="W212" s="893"/>
      <c r="X212" s="149"/>
      <c r="Y212" s="894"/>
      <c r="Z212" s="875"/>
      <c r="AA212" s="127"/>
      <c r="AB212" s="876"/>
    </row>
    <row r="213" spans="2:28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</row>
    <row r="214" spans="2:28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</row>
    <row r="215" spans="2:28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</row>
    <row r="216" spans="2:28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</row>
    <row r="217" spans="2:28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</row>
    <row r="218" spans="2:28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</row>
    <row r="219" spans="2:28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</row>
    <row r="220" spans="2:28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</row>
    <row r="221" spans="2:28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</row>
    <row r="222" spans="2:28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</row>
    <row r="223" spans="2:28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</row>
    <row r="224" spans="2:28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</row>
    <row r="225" spans="2:28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</row>
    <row r="226" spans="2:28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</row>
    <row r="227" spans="2:28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</row>
    <row r="228" spans="2:28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</row>
    <row r="229" spans="2:28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</row>
    <row r="230" spans="2:28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</row>
    <row r="231" spans="2:28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</row>
    <row r="232" spans="2:28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</row>
    <row r="233" spans="2:28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</row>
    <row r="234" spans="2:28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</row>
    <row r="235" spans="2:28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</row>
    <row r="236" spans="2:28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</row>
    <row r="237" spans="2:28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</row>
    <row r="238" spans="2:28"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</row>
    <row r="239" spans="2:28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</row>
    <row r="240" spans="2:28"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</row>
    <row r="241" spans="2:28"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</row>
    <row r="242" spans="2:28"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</row>
    <row r="243" spans="2:28"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</row>
    <row r="244" spans="2:28"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</row>
    <row r="245" spans="2:28"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</row>
    <row r="246" spans="2:28"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</row>
    <row r="247" spans="2:28"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</row>
    <row r="248" spans="2:28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</row>
    <row r="249" spans="2:28"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</row>
    <row r="250" spans="2:28"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</row>
    <row r="251" spans="2:28"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</row>
    <row r="252" spans="2:28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</row>
    <row r="253" spans="2:28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</row>
    <row r="254" spans="2:28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</row>
    <row r="255" spans="2:28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</row>
    <row r="256" spans="2:28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</row>
    <row r="257" spans="2:28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</row>
    <row r="258" spans="2:28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</row>
    <row r="259" spans="2:28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</row>
    <row r="260" spans="2:28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</row>
    <row r="261" spans="2:28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</row>
    <row r="262" spans="2:28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</row>
    <row r="263" spans="2:28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</row>
    <row r="264" spans="2:28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</row>
    <row r="265" spans="2:28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</row>
    <row r="266" spans="2:28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</row>
    <row r="267" spans="2:28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</row>
    <row r="268" spans="2:28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</row>
    <row r="269" spans="2:28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</row>
    <row r="270" spans="2:28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</row>
    <row r="271" spans="2:28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</row>
    <row r="272" spans="2:28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</row>
    <row r="273" spans="2:28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</row>
    <row r="274" spans="2:28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</row>
    <row r="275" spans="2:28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</row>
    <row r="276" spans="2:28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</row>
    <row r="277" spans="2:28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</row>
    <row r="278" spans="2:28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</row>
    <row r="279" spans="2:28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</row>
    <row r="280" spans="2:28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</row>
    <row r="281" spans="2:28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</row>
    <row r="282" spans="2:28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</row>
    <row r="283" spans="2:28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</row>
    <row r="284" spans="2:28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</row>
    <row r="285" spans="2:28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</row>
    <row r="286" spans="2:28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</row>
    <row r="287" spans="2:28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</row>
    <row r="288" spans="2:28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</row>
    <row r="289" spans="2:28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</row>
    <row r="290" spans="2:28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</row>
    <row r="291" spans="2:28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</row>
    <row r="292" spans="2:28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</row>
    <row r="293" spans="2:28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</row>
    <row r="294" spans="2:28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</row>
    <row r="295" spans="2:28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</row>
    <row r="296" spans="2:28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7"/>
    </row>
    <row r="297" spans="2:28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7"/>
    </row>
    <row r="298" spans="2:28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7"/>
      <c r="AB298" s="127"/>
    </row>
    <row r="299" spans="2:28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7"/>
      <c r="AB299" s="127"/>
    </row>
    <row r="300" spans="2:28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  <c r="AA300" s="127"/>
      <c r="AB300" s="127"/>
    </row>
    <row r="301" spans="2:28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  <c r="AA301" s="127"/>
      <c r="AB301" s="127"/>
    </row>
    <row r="302" spans="2:28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</row>
    <row r="303" spans="2:28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7"/>
    </row>
    <row r="304" spans="2:28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  <c r="AA304" s="127"/>
      <c r="AB304" s="127"/>
    </row>
    <row r="305" spans="2:28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</row>
    <row r="306" spans="2:28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7"/>
    </row>
    <row r="307" spans="2:28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  <c r="AA307" s="127"/>
      <c r="AB307" s="127"/>
    </row>
    <row r="308" spans="2:28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7"/>
    </row>
    <row r="309" spans="2:28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7"/>
      <c r="AB309" s="127"/>
    </row>
    <row r="310" spans="2:28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</row>
    <row r="311" spans="2:28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  <c r="AA311" s="127"/>
      <c r="AB311" s="127"/>
    </row>
    <row r="312" spans="2:28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7"/>
      <c r="AB312" s="127"/>
    </row>
    <row r="313" spans="2:28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</row>
    <row r="314" spans="2:28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27"/>
    </row>
    <row r="315" spans="2:28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</row>
    <row r="316" spans="2:28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7"/>
    </row>
    <row r="317" spans="2:28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7"/>
    </row>
    <row r="318" spans="2:28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7"/>
      <c r="AB318" s="127"/>
    </row>
    <row r="319" spans="2:28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  <c r="AA319" s="127"/>
      <c r="AB319" s="127"/>
    </row>
    <row r="320" spans="2:28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  <c r="AA320" s="127"/>
      <c r="AB320" s="127"/>
    </row>
    <row r="321" spans="2:28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  <c r="AA321" s="127"/>
      <c r="AB321" s="127"/>
    </row>
    <row r="322" spans="2:28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</row>
    <row r="323" spans="2:28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7"/>
    </row>
    <row r="324" spans="2:28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</row>
    <row r="325" spans="2:28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</row>
    <row r="326" spans="2:28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7"/>
    </row>
    <row r="327" spans="2:28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7"/>
    </row>
    <row r="328" spans="2:28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</row>
    <row r="329" spans="2:28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</row>
    <row r="330" spans="2:28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</row>
    <row r="331" spans="2:28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</row>
    <row r="332" spans="2:28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</row>
    <row r="333" spans="2:28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7"/>
    </row>
    <row r="334" spans="2:28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</row>
    <row r="335" spans="2:28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</row>
    <row r="336" spans="2:28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7"/>
    </row>
    <row r="337" spans="2:28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</row>
    <row r="338" spans="2:28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</row>
    <row r="339" spans="2:28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</row>
    <row r="340" spans="2:28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  <c r="AA340" s="127"/>
      <c r="AB340" s="127"/>
    </row>
    <row r="341" spans="2:28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  <c r="AA341" s="127"/>
      <c r="AB341" s="127"/>
    </row>
    <row r="342" spans="2:28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</row>
    <row r="343" spans="2:28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</row>
    <row r="344" spans="2:28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7"/>
    </row>
    <row r="345" spans="2:28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</row>
    <row r="346" spans="2:28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</row>
    <row r="347" spans="2:28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7"/>
    </row>
    <row r="348" spans="2:28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  <c r="AA348" s="127"/>
      <c r="AB348" s="127"/>
    </row>
    <row r="349" spans="2:28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  <c r="AA349" s="127"/>
      <c r="AB349" s="127"/>
    </row>
    <row r="350" spans="2:28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</row>
    <row r="351" spans="2:28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  <c r="AA351" s="127"/>
      <c r="AB351" s="127"/>
    </row>
    <row r="352" spans="2:28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  <c r="AA352" s="127"/>
      <c r="AB352" s="127"/>
    </row>
    <row r="353" spans="2:28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  <c r="AA353" s="127"/>
      <c r="AB353" s="127"/>
    </row>
    <row r="354" spans="2:28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  <c r="AA354" s="127"/>
      <c r="AB354" s="127"/>
    </row>
    <row r="355" spans="2:28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  <c r="AA355" s="127"/>
      <c r="AB355" s="127"/>
    </row>
    <row r="356" spans="2:28"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  <c r="AA356" s="127"/>
      <c r="AB356" s="127"/>
    </row>
    <row r="357" spans="2:28"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7"/>
      <c r="AB357" s="127"/>
    </row>
    <row r="358" spans="2:28"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</row>
    <row r="359" spans="2:28"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  <c r="AA359" s="127"/>
      <c r="AB359" s="127"/>
    </row>
    <row r="360" spans="2:28"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</row>
    <row r="361" spans="2:28"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7"/>
      <c r="AB361" s="127"/>
    </row>
    <row r="362" spans="2:28"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  <c r="AA362" s="127"/>
      <c r="AB362" s="127"/>
    </row>
    <row r="363" spans="2:28"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  <c r="AA363" s="127"/>
      <c r="AB363" s="127"/>
    </row>
    <row r="364" spans="2:28"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7"/>
      <c r="AB364" s="127"/>
    </row>
    <row r="365" spans="2:28"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  <c r="AA365" s="127"/>
      <c r="AB365" s="127"/>
    </row>
    <row r="366" spans="2:28"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  <c r="AA366" s="127"/>
      <c r="AB366" s="127"/>
    </row>
    <row r="367" spans="2:28"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  <c r="AA367" s="127"/>
      <c r="AB367" s="127"/>
    </row>
    <row r="368" spans="2:28"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  <c r="AA368" s="127"/>
      <c r="AB368" s="127"/>
    </row>
    <row r="369" spans="2:28"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7"/>
    </row>
    <row r="370" spans="2:28">
      <c r="B370" s="127"/>
      <c r="C370" s="127"/>
      <c r="D370" s="127"/>
      <c r="E370" s="127"/>
      <c r="F370" s="127"/>
      <c r="G370" s="127"/>
      <c r="H370" s="127"/>
      <c r="I370" s="127"/>
      <c r="J370" s="127"/>
      <c r="K370" s="127"/>
      <c r="L370" s="127"/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  <c r="AA370" s="127"/>
      <c r="AB370" s="127"/>
    </row>
    <row r="371" spans="2:28">
      <c r="B371" s="127"/>
      <c r="C371" s="127"/>
      <c r="D371" s="127"/>
      <c r="E371" s="127"/>
      <c r="F371" s="127"/>
      <c r="G371" s="127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</row>
    <row r="372" spans="2:28">
      <c r="B372" s="127"/>
      <c r="C372" s="127"/>
      <c r="D372" s="127"/>
      <c r="E372" s="127"/>
      <c r="F372" s="127"/>
      <c r="G372" s="127"/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/>
      <c r="AA372" s="127"/>
      <c r="AB372" s="127"/>
    </row>
    <row r="373" spans="2:28">
      <c r="B373" s="127"/>
      <c r="C373" s="127"/>
      <c r="D373" s="127"/>
      <c r="E373" s="127"/>
      <c r="F373" s="127"/>
      <c r="G373" s="127"/>
      <c r="H373" s="127"/>
      <c r="I373" s="127"/>
      <c r="J373" s="127"/>
      <c r="K373" s="127"/>
      <c r="L373" s="127"/>
      <c r="M373" s="127"/>
      <c r="N373" s="127"/>
      <c r="O373" s="127"/>
      <c r="P373" s="127"/>
      <c r="Q373" s="127"/>
      <c r="R373" s="127"/>
      <c r="S373" s="127"/>
      <c r="T373" s="127"/>
      <c r="U373" s="127"/>
      <c r="V373" s="127"/>
      <c r="W373" s="127"/>
      <c r="X373" s="127"/>
      <c r="Y373" s="127"/>
      <c r="Z373" s="127"/>
      <c r="AA373" s="127"/>
      <c r="AB373" s="127"/>
    </row>
    <row r="374" spans="2:28">
      <c r="B374" s="127"/>
      <c r="C374" s="127"/>
      <c r="D374" s="127"/>
      <c r="E374" s="127"/>
      <c r="F374" s="127"/>
      <c r="G374" s="127"/>
      <c r="H374" s="127"/>
      <c r="I374" s="127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  <c r="AA374" s="127"/>
      <c r="AB374" s="127"/>
    </row>
    <row r="375" spans="2:28">
      <c r="B375" s="127"/>
      <c r="C375" s="127"/>
      <c r="D375" s="127"/>
      <c r="E375" s="127"/>
      <c r="F375" s="127"/>
      <c r="G375" s="127"/>
      <c r="H375" s="127"/>
      <c r="I375" s="127"/>
      <c r="J375" s="127"/>
      <c r="K375" s="127"/>
      <c r="L375" s="127"/>
      <c r="M375" s="127"/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  <c r="AA375" s="127"/>
      <c r="AB375" s="127"/>
    </row>
    <row r="376" spans="2:28">
      <c r="B376" s="127"/>
      <c r="C376" s="127"/>
      <c r="D376" s="127"/>
      <c r="E376" s="127"/>
      <c r="F376" s="127"/>
      <c r="G376" s="127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  <c r="AA376" s="127"/>
      <c r="AB376" s="127"/>
    </row>
    <row r="377" spans="2:28">
      <c r="B377" s="127"/>
      <c r="C377" s="127"/>
      <c r="D377" s="127"/>
      <c r="E377" s="127"/>
      <c r="F377" s="127"/>
      <c r="G377" s="127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7"/>
      <c r="AB377" s="127"/>
    </row>
    <row r="378" spans="2:28">
      <c r="B378" s="127"/>
      <c r="C378" s="127"/>
      <c r="D378" s="127"/>
      <c r="E378" s="127"/>
      <c r="F378" s="127"/>
      <c r="G378" s="127"/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  <c r="AA378" s="127"/>
      <c r="AB378" s="127"/>
    </row>
    <row r="379" spans="2:28">
      <c r="B379" s="127"/>
      <c r="C379" s="127"/>
      <c r="D379" s="127"/>
      <c r="E379" s="127"/>
      <c r="F379" s="127"/>
      <c r="G379" s="127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</row>
    <row r="380" spans="2:28">
      <c r="B380" s="127"/>
      <c r="C380" s="127"/>
      <c r="D380" s="127"/>
      <c r="E380" s="127"/>
      <c r="F380" s="127"/>
      <c r="G380" s="127"/>
      <c r="H380" s="127"/>
      <c r="I380" s="127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  <c r="AA380" s="127"/>
      <c r="AB380" s="127"/>
    </row>
    <row r="381" spans="2:28">
      <c r="B381" s="127"/>
      <c r="C381" s="127"/>
      <c r="D381" s="127"/>
      <c r="E381" s="127"/>
      <c r="F381" s="127"/>
      <c r="G381" s="127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  <c r="AA381" s="127"/>
      <c r="AB381" s="127"/>
    </row>
    <row r="382" spans="2:28">
      <c r="B382" s="127"/>
      <c r="C382" s="127"/>
      <c r="D382" s="127"/>
      <c r="E382" s="127"/>
      <c r="F382" s="127"/>
      <c r="G382" s="127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  <c r="AA382" s="127"/>
      <c r="AB382" s="127"/>
    </row>
    <row r="383" spans="2:28">
      <c r="B383" s="127"/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</row>
    <row r="384" spans="2:28">
      <c r="B384" s="127"/>
      <c r="C384" s="127"/>
      <c r="D384" s="127"/>
      <c r="E384" s="127"/>
      <c r="F384" s="127"/>
      <c r="G384" s="127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  <c r="AA384" s="127"/>
      <c r="AB384" s="127"/>
    </row>
    <row r="385" spans="2:28">
      <c r="B385" s="127"/>
      <c r="C385" s="127"/>
      <c r="D385" s="127"/>
      <c r="E385" s="127"/>
      <c r="F385" s="127"/>
      <c r="G385" s="127"/>
      <c r="H385" s="127"/>
      <c r="I385" s="127"/>
      <c r="J385" s="127"/>
      <c r="K385" s="127"/>
      <c r="L385" s="127"/>
      <c r="M385" s="127"/>
      <c r="N385" s="127"/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  <c r="AA385" s="127"/>
      <c r="AB385" s="127"/>
    </row>
    <row r="386" spans="2:28">
      <c r="B386" s="127"/>
      <c r="C386" s="127"/>
      <c r="D386" s="127"/>
      <c r="E386" s="127"/>
      <c r="F386" s="127"/>
      <c r="G386" s="127"/>
      <c r="H386" s="127"/>
      <c r="I386" s="127"/>
      <c r="J386" s="127"/>
      <c r="K386" s="127"/>
      <c r="L386" s="127"/>
      <c r="M386" s="127"/>
      <c r="N386" s="127"/>
      <c r="O386" s="127"/>
      <c r="P386" s="127"/>
      <c r="Q386" s="127"/>
      <c r="R386" s="127"/>
      <c r="S386" s="127"/>
      <c r="T386" s="127"/>
      <c r="U386" s="127"/>
      <c r="V386" s="127"/>
      <c r="W386" s="127"/>
      <c r="X386" s="127"/>
      <c r="Y386" s="127"/>
      <c r="Z386" s="127"/>
      <c r="AA386" s="127"/>
      <c r="AB386" s="127"/>
    </row>
    <row r="387" spans="2:28">
      <c r="B387" s="127"/>
      <c r="C387" s="127"/>
      <c r="D387" s="127"/>
      <c r="E387" s="127"/>
      <c r="F387" s="127"/>
      <c r="G387" s="127"/>
      <c r="H387" s="127"/>
      <c r="I387" s="127"/>
      <c r="J387" s="127"/>
      <c r="K387" s="127"/>
      <c r="L387" s="127"/>
      <c r="M387" s="127"/>
      <c r="N387" s="127"/>
      <c r="O387" s="127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  <c r="AA387" s="127"/>
      <c r="AB387" s="127"/>
    </row>
    <row r="388" spans="2:28">
      <c r="B388" s="127"/>
      <c r="C388" s="127"/>
      <c r="D388" s="127"/>
      <c r="E388" s="127"/>
      <c r="F388" s="127"/>
      <c r="G388" s="127"/>
      <c r="H388" s="127"/>
      <c r="I388" s="127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  <c r="AA388" s="127"/>
      <c r="AB388" s="127"/>
    </row>
    <row r="389" spans="2:28">
      <c r="B389" s="127"/>
      <c r="C389" s="127"/>
      <c r="D389" s="127"/>
      <c r="E389" s="127"/>
      <c r="F389" s="127"/>
      <c r="G389" s="127"/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  <c r="AA389" s="127"/>
      <c r="AB389" s="127"/>
    </row>
    <row r="390" spans="2:28">
      <c r="B390" s="127"/>
      <c r="C390" s="127"/>
      <c r="D390" s="127"/>
      <c r="E390" s="127"/>
      <c r="F390" s="127"/>
      <c r="G390" s="127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  <c r="AA390" s="127"/>
      <c r="AB390" s="127"/>
    </row>
    <row r="391" spans="2:28">
      <c r="B391" s="127"/>
      <c r="C391" s="127"/>
      <c r="D391" s="127"/>
      <c r="E391" s="127"/>
      <c r="F391" s="127"/>
      <c r="G391" s="127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</row>
    <row r="392" spans="2:28">
      <c r="B392" s="127"/>
      <c r="C392" s="127"/>
      <c r="D392" s="127"/>
      <c r="E392" s="127"/>
      <c r="F392" s="127"/>
      <c r="G392" s="127"/>
      <c r="H392" s="127"/>
      <c r="I392" s="127"/>
      <c r="J392" s="127"/>
      <c r="K392" s="127"/>
      <c r="L392" s="127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  <c r="AA392" s="127"/>
      <c r="AB392" s="127"/>
    </row>
    <row r="393" spans="2:28">
      <c r="B393" s="127"/>
      <c r="C393" s="127"/>
      <c r="D393" s="127"/>
      <c r="E393" s="127"/>
      <c r="F393" s="127"/>
      <c r="G393" s="127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  <c r="AA393" s="127"/>
      <c r="AB393" s="127"/>
    </row>
    <row r="394" spans="2:28">
      <c r="B394" s="127"/>
      <c r="C394" s="127"/>
      <c r="D394" s="127"/>
      <c r="E394" s="127"/>
      <c r="F394" s="127"/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</row>
    <row r="395" spans="2:28">
      <c r="B395" s="127"/>
      <c r="C395" s="127"/>
      <c r="D395" s="127"/>
      <c r="E395" s="127"/>
      <c r="F395" s="127"/>
      <c r="G395" s="127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  <c r="AA395" s="127"/>
      <c r="AB395" s="127"/>
    </row>
    <row r="396" spans="2:28">
      <c r="B396" s="127"/>
      <c r="C396" s="127"/>
      <c r="D396" s="127"/>
      <c r="E396" s="127"/>
      <c r="F396" s="127"/>
      <c r="G396" s="127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7"/>
      <c r="AB396" s="127"/>
    </row>
    <row r="397" spans="2:28">
      <c r="B397" s="127"/>
      <c r="C397" s="127"/>
      <c r="D397" s="127"/>
      <c r="E397" s="127"/>
      <c r="F397" s="127"/>
      <c r="G397" s="127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</row>
    <row r="398" spans="2:28">
      <c r="B398" s="127"/>
      <c r="C398" s="127"/>
      <c r="D398" s="127"/>
      <c r="E398" s="127"/>
      <c r="F398" s="127"/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</row>
    <row r="399" spans="2:28">
      <c r="B399" s="127"/>
      <c r="C399" s="127"/>
      <c r="D399" s="127"/>
      <c r="E399" s="127"/>
      <c r="F399" s="127"/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</row>
    <row r="400" spans="2:28">
      <c r="B400" s="127"/>
      <c r="C400" s="127"/>
      <c r="D400" s="127"/>
      <c r="E400" s="127"/>
      <c r="F400" s="127"/>
      <c r="G400" s="127"/>
      <c r="H400" s="127"/>
      <c r="I400" s="127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7"/>
      <c r="AB400" s="127"/>
    </row>
    <row r="401" spans="2:28">
      <c r="B401" s="127"/>
      <c r="C401" s="127"/>
      <c r="D401" s="127"/>
      <c r="E401" s="127"/>
      <c r="F401" s="127"/>
      <c r="G401" s="127"/>
      <c r="H401" s="127"/>
      <c r="I401" s="127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  <c r="AA401" s="127"/>
      <c r="AB401" s="127"/>
    </row>
    <row r="402" spans="2:28">
      <c r="B402" s="127"/>
      <c r="C402" s="127"/>
      <c r="D402" s="127"/>
      <c r="E402" s="127"/>
      <c r="F402" s="127"/>
      <c r="G402" s="127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/>
      <c r="W402" s="127"/>
      <c r="X402" s="127"/>
      <c r="Y402" s="127"/>
      <c r="Z402" s="127"/>
      <c r="AA402" s="127"/>
      <c r="AB402" s="127"/>
    </row>
    <row r="403" spans="2:28">
      <c r="B403" s="127"/>
      <c r="C403" s="127"/>
      <c r="D403" s="127"/>
      <c r="E403" s="127"/>
      <c r="F403" s="127"/>
      <c r="G403" s="127"/>
      <c r="H403" s="127"/>
      <c r="I403" s="127"/>
      <c r="J403" s="127"/>
      <c r="K403" s="127"/>
      <c r="L403" s="127"/>
      <c r="M403" s="127"/>
      <c r="N403" s="127"/>
      <c r="O403" s="127"/>
      <c r="P403" s="127"/>
      <c r="Q403" s="127"/>
      <c r="R403" s="127"/>
      <c r="S403" s="127"/>
      <c r="T403" s="127"/>
      <c r="U403" s="127"/>
      <c r="V403" s="127"/>
      <c r="W403" s="127"/>
      <c r="X403" s="127"/>
      <c r="Y403" s="127"/>
      <c r="Z403" s="127"/>
      <c r="AA403" s="127"/>
      <c r="AB403" s="127"/>
    </row>
    <row r="404" spans="2:28">
      <c r="B404" s="127"/>
      <c r="C404" s="127"/>
      <c r="D404" s="127"/>
      <c r="E404" s="127"/>
      <c r="F404" s="127"/>
      <c r="G404" s="127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  <c r="AA404" s="127"/>
      <c r="AB404" s="127"/>
    </row>
    <row r="405" spans="2:28">
      <c r="B405" s="127"/>
      <c r="C405" s="127"/>
      <c r="D405" s="127"/>
      <c r="E405" s="127"/>
      <c r="F405" s="127"/>
      <c r="G405" s="127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  <c r="AA405" s="127"/>
      <c r="AB405" s="127"/>
    </row>
    <row r="406" spans="2:28">
      <c r="B406" s="127"/>
      <c r="C406" s="127"/>
      <c r="D406" s="127"/>
      <c r="E406" s="127"/>
      <c r="F406" s="127"/>
      <c r="G406" s="127"/>
      <c r="H406" s="127"/>
      <c r="I406" s="127"/>
      <c r="J406" s="127"/>
      <c r="K406" s="127"/>
      <c r="L406" s="127"/>
      <c r="M406" s="127"/>
      <c r="N406" s="127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  <c r="AA406" s="127"/>
      <c r="AB406" s="127"/>
    </row>
    <row r="407" spans="2:28">
      <c r="B407" s="127"/>
      <c r="C407" s="127"/>
      <c r="D407" s="127"/>
      <c r="E407" s="127"/>
      <c r="F407" s="127"/>
      <c r="G407" s="127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/>
      <c r="AB407" s="127"/>
    </row>
    <row r="408" spans="2:28">
      <c r="B408" s="127"/>
      <c r="C408" s="127"/>
      <c r="D408" s="127"/>
      <c r="E408" s="127"/>
      <c r="F408" s="127"/>
      <c r="G408" s="127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  <c r="AA408" s="127"/>
      <c r="AB408" s="127"/>
    </row>
    <row r="409" spans="2:28">
      <c r="B409" s="127"/>
      <c r="C409" s="127"/>
      <c r="D409" s="127"/>
      <c r="E409" s="127"/>
      <c r="F409" s="127"/>
      <c r="G409" s="127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  <c r="AA409" s="127"/>
      <c r="AB409" s="127"/>
    </row>
    <row r="410" spans="2:28">
      <c r="B410" s="127"/>
      <c r="C410" s="127"/>
      <c r="D410" s="127"/>
      <c r="E410" s="127"/>
      <c r="F410" s="127"/>
      <c r="G410" s="127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  <c r="AA410" s="127"/>
      <c r="AB410" s="127"/>
    </row>
    <row r="411" spans="2:28">
      <c r="B411" s="127"/>
      <c r="C411" s="127"/>
      <c r="D411" s="127"/>
      <c r="E411" s="127"/>
      <c r="F411" s="127"/>
      <c r="G411" s="127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  <c r="AA411" s="127"/>
      <c r="AB411" s="127"/>
    </row>
    <row r="412" spans="2:28">
      <c r="B412" s="127"/>
      <c r="C412" s="127"/>
      <c r="D412" s="127"/>
      <c r="E412" s="127"/>
      <c r="F412" s="127"/>
      <c r="G412" s="127"/>
      <c r="H412" s="127"/>
      <c r="I412" s="127"/>
      <c r="J412" s="127"/>
      <c r="K412" s="127"/>
      <c r="L412" s="127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  <c r="AA412" s="127"/>
      <c r="AB412" s="127"/>
    </row>
    <row r="413" spans="2:28">
      <c r="B413" s="127"/>
      <c r="C413" s="127"/>
      <c r="D413" s="127"/>
      <c r="E413" s="127"/>
      <c r="F413" s="127"/>
      <c r="G413" s="127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  <c r="AA413" s="127"/>
      <c r="AB413" s="127"/>
    </row>
    <row r="414" spans="2:28">
      <c r="B414" s="127"/>
      <c r="C414" s="127"/>
      <c r="D414" s="127"/>
      <c r="E414" s="127"/>
      <c r="F414" s="127"/>
      <c r="G414" s="127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  <c r="AA414" s="127"/>
      <c r="AB414" s="127"/>
    </row>
    <row r="415" spans="2:28">
      <c r="B415" s="127"/>
      <c r="C415" s="127"/>
      <c r="D415" s="127"/>
      <c r="E415" s="127"/>
      <c r="F415" s="127"/>
      <c r="G415" s="127"/>
      <c r="H415" s="127"/>
      <c r="I415" s="127"/>
      <c r="J415" s="127"/>
      <c r="K415" s="127"/>
      <c r="L415" s="127"/>
      <c r="M415" s="127"/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  <c r="AA415" s="127"/>
      <c r="AB415" s="127"/>
    </row>
    <row r="416" spans="2:28">
      <c r="B416" s="127"/>
      <c r="C416" s="127"/>
      <c r="D416" s="127"/>
      <c r="E416" s="127"/>
      <c r="F416" s="127"/>
      <c r="G416" s="127"/>
      <c r="H416" s="127"/>
      <c r="I416" s="127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  <c r="AA416" s="127"/>
      <c r="AB416" s="127"/>
    </row>
    <row r="417" spans="2:28">
      <c r="B417" s="127"/>
      <c r="C417" s="127"/>
      <c r="D417" s="127"/>
      <c r="E417" s="127"/>
      <c r="F417" s="127"/>
      <c r="G417" s="127"/>
      <c r="H417" s="127"/>
      <c r="I417" s="127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/>
      <c r="V417" s="127"/>
      <c r="W417" s="127"/>
      <c r="X417" s="127"/>
      <c r="Y417" s="127"/>
      <c r="Z417" s="127"/>
      <c r="AA417" s="127"/>
      <c r="AB417" s="127"/>
    </row>
    <row r="418" spans="2:28">
      <c r="B418" s="127"/>
      <c r="C418" s="127"/>
      <c r="D418" s="127"/>
      <c r="E418" s="127"/>
      <c r="F418" s="127"/>
      <c r="G418" s="127"/>
      <c r="H418" s="127"/>
      <c r="I418" s="127"/>
      <c r="J418" s="127"/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  <c r="AA418" s="127"/>
      <c r="AB418" s="127"/>
    </row>
    <row r="419" spans="2:28">
      <c r="B419" s="127"/>
      <c r="C419" s="127"/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  <c r="AA419" s="127"/>
      <c r="AB419" s="127"/>
    </row>
    <row r="420" spans="2:28">
      <c r="B420" s="127"/>
      <c r="C420" s="127"/>
      <c r="D420" s="127"/>
      <c r="E420" s="127"/>
      <c r="F420" s="127"/>
      <c r="G420" s="127"/>
      <c r="H420" s="127"/>
      <c r="I420" s="127"/>
      <c r="J420" s="127"/>
      <c r="K420" s="127"/>
      <c r="L420" s="127"/>
      <c r="M420" s="127"/>
      <c r="N420" s="127"/>
      <c r="O420" s="127"/>
      <c r="P420" s="127"/>
      <c r="Q420" s="127"/>
      <c r="R420" s="127"/>
      <c r="S420" s="127"/>
      <c r="T420" s="127"/>
      <c r="U420" s="127"/>
      <c r="V420" s="127"/>
      <c r="W420" s="127"/>
      <c r="X420" s="127"/>
      <c r="Y420" s="127"/>
      <c r="Z420" s="127"/>
      <c r="AA420" s="127"/>
      <c r="AB420" s="127"/>
    </row>
    <row r="421" spans="2:28">
      <c r="B421" s="127"/>
      <c r="C421" s="127"/>
      <c r="D421" s="127"/>
      <c r="E421" s="127"/>
      <c r="F421" s="127"/>
      <c r="G421" s="127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  <c r="AA421" s="127"/>
      <c r="AB421" s="127"/>
    </row>
    <row r="422" spans="2:28">
      <c r="B422" s="127"/>
      <c r="C422" s="127"/>
      <c r="D422" s="127"/>
      <c r="E422" s="127"/>
      <c r="F422" s="127"/>
      <c r="G422" s="127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27"/>
      <c r="X422" s="127"/>
      <c r="Y422" s="127"/>
      <c r="Z422" s="127"/>
      <c r="AA422" s="127"/>
      <c r="AB422" s="127"/>
    </row>
    <row r="423" spans="2:28">
      <c r="B423" s="127"/>
      <c r="C423" s="127"/>
      <c r="D423" s="127"/>
      <c r="E423" s="127"/>
      <c r="F423" s="127"/>
      <c r="G423" s="127"/>
      <c r="H423" s="127"/>
      <c r="I423" s="127"/>
      <c r="J423" s="127"/>
      <c r="K423" s="127"/>
      <c r="L423" s="127"/>
      <c r="M423" s="127"/>
      <c r="N423" s="127"/>
      <c r="O423" s="127"/>
      <c r="P423" s="127"/>
      <c r="Q423" s="127"/>
      <c r="R423" s="127"/>
      <c r="S423" s="127"/>
      <c r="T423" s="127"/>
      <c r="U423" s="127"/>
      <c r="V423" s="127"/>
      <c r="W423" s="127"/>
      <c r="X423" s="127"/>
      <c r="Y423" s="127"/>
      <c r="Z423" s="127"/>
      <c r="AA423" s="127"/>
      <c r="AB423" s="127"/>
    </row>
    <row r="424" spans="2:28">
      <c r="B424" s="127"/>
      <c r="C424" s="127"/>
      <c r="D424" s="127"/>
      <c r="E424" s="127"/>
      <c r="F424" s="127"/>
      <c r="G424" s="127"/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  <c r="T424" s="127"/>
      <c r="U424" s="127"/>
      <c r="V424" s="127"/>
      <c r="W424" s="127"/>
      <c r="X424" s="127"/>
      <c r="Y424" s="127"/>
      <c r="Z424" s="127"/>
      <c r="AA424" s="127"/>
      <c r="AB424" s="127"/>
    </row>
    <row r="425" spans="2:28">
      <c r="B425" s="127"/>
      <c r="C425" s="127"/>
      <c r="D425" s="127"/>
      <c r="E425" s="127"/>
      <c r="F425" s="127"/>
      <c r="G425" s="127"/>
      <c r="H425" s="127"/>
      <c r="I425" s="127"/>
      <c r="J425" s="127"/>
      <c r="K425" s="127"/>
      <c r="L425" s="127"/>
      <c r="M425" s="127"/>
      <c r="N425" s="127"/>
      <c r="O425" s="127"/>
      <c r="P425" s="127"/>
      <c r="Q425" s="127"/>
      <c r="R425" s="127"/>
      <c r="S425" s="127"/>
      <c r="T425" s="127"/>
      <c r="U425" s="127"/>
      <c r="V425" s="127"/>
      <c r="W425" s="127"/>
      <c r="X425" s="127"/>
      <c r="Y425" s="127"/>
      <c r="Z425" s="127"/>
      <c r="AA425" s="127"/>
      <c r="AB425" s="127"/>
    </row>
    <row r="426" spans="2:28">
      <c r="B426" s="127"/>
      <c r="C426" s="127"/>
      <c r="D426" s="127"/>
      <c r="E426" s="127"/>
      <c r="F426" s="127"/>
      <c r="G426" s="127"/>
      <c r="H426" s="127"/>
      <c r="I426" s="127"/>
      <c r="J426" s="127"/>
      <c r="K426" s="127"/>
      <c r="L426" s="127"/>
      <c r="M426" s="127"/>
      <c r="N426" s="127"/>
      <c r="O426" s="127"/>
      <c r="P426" s="127"/>
      <c r="Q426" s="127"/>
      <c r="R426" s="127"/>
      <c r="S426" s="127"/>
      <c r="T426" s="127"/>
      <c r="U426" s="127"/>
      <c r="V426" s="127"/>
      <c r="W426" s="127"/>
      <c r="X426" s="127"/>
      <c r="Y426" s="127"/>
      <c r="Z426" s="127"/>
      <c r="AA426" s="127"/>
      <c r="AB426" s="127"/>
    </row>
    <row r="427" spans="2:28">
      <c r="B427" s="127"/>
      <c r="C427" s="127"/>
      <c r="D427" s="127"/>
      <c r="E427" s="127"/>
      <c r="F427" s="127"/>
      <c r="G427" s="127"/>
      <c r="H427" s="127"/>
      <c r="I427" s="127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/>
      <c r="Z427" s="127"/>
      <c r="AA427" s="127"/>
      <c r="AB427" s="127"/>
    </row>
    <row r="428" spans="2:28">
      <c r="B428" s="127"/>
      <c r="C428" s="127"/>
      <c r="D428" s="127"/>
      <c r="E428" s="127"/>
      <c r="F428" s="127"/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  <c r="Z428" s="127"/>
      <c r="AA428" s="127"/>
      <c r="AB428" s="127"/>
    </row>
    <row r="429" spans="2:28">
      <c r="B429" s="127"/>
      <c r="C429" s="127"/>
      <c r="D429" s="127"/>
      <c r="E429" s="127"/>
      <c r="F429" s="127"/>
      <c r="G429" s="127"/>
      <c r="H429" s="127"/>
      <c r="I429" s="127"/>
      <c r="J429" s="127"/>
      <c r="K429" s="127"/>
      <c r="L429" s="127"/>
      <c r="M429" s="127"/>
      <c r="N429" s="127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  <c r="AA429" s="127"/>
      <c r="AB429" s="127"/>
    </row>
    <row r="430" spans="2:28">
      <c r="B430" s="127"/>
      <c r="C430" s="127"/>
      <c r="D430" s="127"/>
      <c r="E430" s="127"/>
      <c r="F430" s="127"/>
      <c r="G430" s="127"/>
      <c r="H430" s="127"/>
      <c r="I430" s="127"/>
      <c r="J430" s="127"/>
      <c r="K430" s="127"/>
      <c r="L430" s="127"/>
      <c r="M430" s="127"/>
      <c r="N430" s="127"/>
      <c r="O430" s="127"/>
      <c r="P430" s="127"/>
      <c r="Q430" s="127"/>
      <c r="R430" s="127"/>
      <c r="S430" s="127"/>
      <c r="T430" s="127"/>
      <c r="U430" s="127"/>
      <c r="V430" s="127"/>
      <c r="W430" s="127"/>
      <c r="X430" s="127"/>
      <c r="Y430" s="127"/>
      <c r="Z430" s="127"/>
      <c r="AA430" s="127"/>
      <c r="AB430" s="127"/>
    </row>
    <row r="431" spans="2:28">
      <c r="B431" s="127"/>
      <c r="C431" s="127"/>
      <c r="D431" s="127"/>
      <c r="E431" s="127"/>
      <c r="F431" s="127"/>
      <c r="G431" s="127"/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/>
      <c r="AA431" s="127"/>
      <c r="AB431" s="127"/>
    </row>
    <row r="432" spans="2:28">
      <c r="B432" s="127"/>
      <c r="C432" s="127"/>
      <c r="D432" s="127"/>
      <c r="E432" s="127"/>
      <c r="F432" s="127"/>
      <c r="G432" s="127"/>
      <c r="H432" s="127"/>
      <c r="I432" s="127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/>
      <c r="AA432" s="127"/>
      <c r="AB432" s="127"/>
    </row>
    <row r="433" spans="2:28">
      <c r="B433" s="127"/>
      <c r="C433" s="127"/>
      <c r="D433" s="127"/>
      <c r="E433" s="127"/>
      <c r="F433" s="127"/>
      <c r="G433" s="127"/>
      <c r="H433" s="127"/>
      <c r="I433" s="127"/>
      <c r="J433" s="127"/>
      <c r="K433" s="127"/>
      <c r="L433" s="127"/>
      <c r="M433" s="127"/>
      <c r="N433" s="127"/>
      <c r="O433" s="127"/>
      <c r="P433" s="127"/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  <c r="AA433" s="127"/>
      <c r="AB433" s="127"/>
    </row>
    <row r="434" spans="2:28">
      <c r="B434" s="127"/>
      <c r="C434" s="127"/>
      <c r="D434" s="127"/>
      <c r="E434" s="127"/>
      <c r="F434" s="127"/>
      <c r="G434" s="127"/>
      <c r="H434" s="127"/>
      <c r="I434" s="127"/>
      <c r="J434" s="127"/>
      <c r="K434" s="127"/>
      <c r="L434" s="127"/>
      <c r="M434" s="127"/>
      <c r="N434" s="127"/>
      <c r="O434" s="127"/>
      <c r="P434" s="127"/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  <c r="AA434" s="127"/>
      <c r="AB434" s="127"/>
    </row>
    <row r="435" spans="2:28">
      <c r="B435" s="127"/>
      <c r="C435" s="127"/>
      <c r="D435" s="127"/>
      <c r="E435" s="127"/>
      <c r="F435" s="127"/>
      <c r="G435" s="127"/>
      <c r="H435" s="127"/>
      <c r="I435" s="127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  <c r="AA435" s="127"/>
      <c r="AB435" s="127"/>
    </row>
    <row r="436" spans="2:28">
      <c r="B436" s="127"/>
      <c r="C436" s="127"/>
      <c r="D436" s="127"/>
      <c r="E436" s="127"/>
      <c r="F436" s="127"/>
      <c r="G436" s="127"/>
      <c r="H436" s="127"/>
      <c r="I436" s="127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  <c r="T436" s="127"/>
      <c r="U436" s="127"/>
      <c r="V436" s="127"/>
      <c r="W436" s="127"/>
      <c r="X436" s="127"/>
      <c r="Y436" s="127"/>
      <c r="Z436" s="127"/>
      <c r="AA436" s="127"/>
      <c r="AB436" s="127"/>
    </row>
    <row r="437" spans="2:28">
      <c r="B437" s="127"/>
      <c r="C437" s="127"/>
      <c r="D437" s="127"/>
      <c r="E437" s="127"/>
      <c r="F437" s="127"/>
      <c r="G437" s="127"/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Y437" s="127"/>
      <c r="Z437" s="127"/>
      <c r="AA437" s="127"/>
      <c r="AB437" s="127"/>
    </row>
    <row r="438" spans="2:28">
      <c r="B438" s="127"/>
      <c r="C438" s="127"/>
      <c r="D438" s="127"/>
      <c r="E438" s="127"/>
      <c r="F438" s="127"/>
      <c r="G438" s="127"/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  <c r="AA438" s="127"/>
      <c r="AB438" s="127"/>
    </row>
    <row r="439" spans="2:28">
      <c r="B439" s="127"/>
      <c r="C439" s="127"/>
      <c r="D439" s="127"/>
      <c r="E439" s="127"/>
      <c r="F439" s="127"/>
      <c r="G439" s="127"/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Y439" s="127"/>
      <c r="Z439" s="127"/>
      <c r="AA439" s="127"/>
      <c r="AB439" s="127"/>
    </row>
    <row r="440" spans="2:28">
      <c r="B440" s="127"/>
      <c r="C440" s="127"/>
      <c r="D440" s="127"/>
      <c r="E440" s="127"/>
      <c r="F440" s="127"/>
      <c r="G440" s="127"/>
      <c r="H440" s="127"/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Y440" s="127"/>
      <c r="Z440" s="127"/>
      <c r="AA440" s="127"/>
      <c r="AB440" s="127"/>
    </row>
    <row r="441" spans="2:28">
      <c r="B441" s="127"/>
      <c r="C441" s="127"/>
      <c r="D441" s="127"/>
      <c r="E441" s="127"/>
      <c r="F441" s="127"/>
      <c r="G441" s="127"/>
      <c r="H441" s="127"/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Y441" s="127"/>
      <c r="Z441" s="127"/>
      <c r="AA441" s="127"/>
      <c r="AB441" s="127"/>
    </row>
    <row r="442" spans="2:28">
      <c r="B442" s="127"/>
      <c r="C442" s="127"/>
      <c r="D442" s="127"/>
      <c r="E442" s="127"/>
      <c r="F442" s="127"/>
      <c r="G442" s="127"/>
      <c r="H442" s="127"/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  <c r="AA442" s="127"/>
      <c r="AB442" s="127"/>
    </row>
    <row r="443" spans="2:28">
      <c r="B443" s="127"/>
      <c r="C443" s="127"/>
      <c r="D443" s="127"/>
      <c r="E443" s="127"/>
      <c r="F443" s="127"/>
      <c r="G443" s="127"/>
      <c r="H443" s="127"/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Y443" s="127"/>
      <c r="Z443" s="127"/>
      <c r="AA443" s="127"/>
      <c r="AB443" s="127"/>
    </row>
    <row r="444" spans="2:28">
      <c r="B444" s="127"/>
      <c r="C444" s="127"/>
      <c r="D444" s="127"/>
      <c r="E444" s="127"/>
      <c r="F444" s="127"/>
      <c r="G444" s="127"/>
      <c r="H444" s="127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  <c r="AA444" s="127"/>
      <c r="AB444" s="127"/>
    </row>
    <row r="445" spans="2:28">
      <c r="B445" s="127"/>
      <c r="C445" s="127"/>
      <c r="D445" s="127"/>
      <c r="E445" s="127"/>
      <c r="F445" s="127"/>
      <c r="G445" s="127"/>
      <c r="H445" s="127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Y445" s="127"/>
      <c r="Z445" s="127"/>
      <c r="AA445" s="127"/>
      <c r="AB445" s="127"/>
    </row>
    <row r="446" spans="2:28">
      <c r="B446" s="127"/>
      <c r="C446" s="127"/>
      <c r="D446" s="127"/>
      <c r="E446" s="127"/>
      <c r="F446" s="127"/>
      <c r="G446" s="127"/>
      <c r="H446" s="127"/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  <c r="AA446" s="127"/>
      <c r="AB446" s="127"/>
    </row>
    <row r="447" spans="2:28">
      <c r="B447" s="127"/>
      <c r="C447" s="127"/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Y447" s="127"/>
      <c r="Z447" s="127"/>
      <c r="AA447" s="127"/>
      <c r="AB447" s="127"/>
    </row>
    <row r="448" spans="2:28">
      <c r="B448" s="127"/>
      <c r="C448" s="127"/>
      <c r="D448" s="127"/>
      <c r="E448" s="127"/>
      <c r="F448" s="127"/>
      <c r="G448" s="127"/>
      <c r="H448" s="127"/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Y448" s="127"/>
      <c r="Z448" s="127"/>
      <c r="AA448" s="127"/>
      <c r="AB448" s="127"/>
    </row>
    <row r="449" spans="2:28">
      <c r="B449" s="127"/>
      <c r="C449" s="127"/>
      <c r="D449" s="127"/>
      <c r="E449" s="127"/>
      <c r="F449" s="127"/>
      <c r="G449" s="127"/>
      <c r="H449" s="127"/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Y449" s="127"/>
      <c r="Z449" s="127"/>
      <c r="AA449" s="127"/>
      <c r="AB449" s="127"/>
    </row>
    <row r="450" spans="2:28">
      <c r="B450" s="127"/>
      <c r="C450" s="127"/>
      <c r="D450" s="127"/>
      <c r="E450" s="127"/>
      <c r="F450" s="127"/>
      <c r="G450" s="127"/>
      <c r="H450" s="127"/>
      <c r="I450" s="127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Y450" s="127"/>
      <c r="Z450" s="127"/>
      <c r="AA450" s="127"/>
      <c r="AB450" s="127"/>
    </row>
    <row r="451" spans="2:28">
      <c r="B451" s="127"/>
      <c r="C451" s="127"/>
      <c r="D451" s="127"/>
      <c r="E451" s="127"/>
      <c r="F451" s="127"/>
      <c r="G451" s="127"/>
      <c r="H451" s="127"/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7"/>
      <c r="Z451" s="127"/>
      <c r="AA451" s="127"/>
      <c r="AB451" s="127"/>
    </row>
    <row r="452" spans="2:28">
      <c r="B452" s="127"/>
      <c r="C452" s="127"/>
      <c r="D452" s="127"/>
      <c r="E452" s="127"/>
      <c r="F452" s="127"/>
      <c r="G452" s="127"/>
      <c r="H452" s="127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  <c r="AA452" s="127"/>
      <c r="AB452" s="127"/>
    </row>
    <row r="453" spans="2:28">
      <c r="B453" s="127"/>
      <c r="C453" s="127"/>
      <c r="D453" s="127"/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  <c r="Z453" s="127"/>
      <c r="AA453" s="127"/>
      <c r="AB453" s="127"/>
    </row>
    <row r="454" spans="2:28">
      <c r="B454" s="127"/>
      <c r="C454" s="127"/>
      <c r="D454" s="127"/>
      <c r="E454" s="127"/>
      <c r="F454" s="127"/>
      <c r="G454" s="127"/>
      <c r="H454" s="127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Y454" s="127"/>
      <c r="Z454" s="127"/>
      <c r="AA454" s="127"/>
      <c r="AB454" s="127"/>
    </row>
    <row r="455" spans="2:28">
      <c r="B455" s="127"/>
      <c r="C455" s="127"/>
      <c r="D455" s="127"/>
      <c r="E455" s="127"/>
      <c r="F455" s="127"/>
      <c r="G455" s="127"/>
      <c r="H455" s="127"/>
      <c r="I455" s="127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Y455" s="127"/>
      <c r="Z455" s="127"/>
      <c r="AA455" s="127"/>
      <c r="AB455" s="127"/>
    </row>
    <row r="456" spans="2:28">
      <c r="B456" s="127"/>
      <c r="C456" s="127"/>
      <c r="D456" s="127"/>
      <c r="E456" s="127"/>
      <c r="F456" s="127"/>
      <c r="G456" s="127"/>
      <c r="H456" s="127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  <c r="AA456" s="127"/>
      <c r="AB456" s="127"/>
    </row>
    <row r="457" spans="2:28">
      <c r="B457" s="127"/>
      <c r="C457" s="127"/>
      <c r="D457" s="127"/>
      <c r="E457" s="127"/>
      <c r="F457" s="127"/>
      <c r="G457" s="127"/>
      <c r="H457" s="127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Y457" s="127"/>
      <c r="Z457" s="127"/>
      <c r="AA457" s="127"/>
      <c r="AB457" s="127"/>
    </row>
    <row r="458" spans="2:28">
      <c r="B458" s="127"/>
      <c r="C458" s="127"/>
      <c r="D458" s="127"/>
      <c r="E458" s="127"/>
      <c r="F458" s="127"/>
      <c r="G458" s="127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  <c r="AA458" s="127"/>
      <c r="AB458" s="127"/>
    </row>
    <row r="459" spans="2:28">
      <c r="B459" s="127"/>
      <c r="C459" s="127"/>
      <c r="D459" s="127"/>
      <c r="E459" s="127"/>
      <c r="F459" s="127"/>
      <c r="G459" s="127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  <c r="AA459" s="127"/>
      <c r="AB459" s="127"/>
    </row>
    <row r="460" spans="2:28">
      <c r="B460" s="127"/>
      <c r="C460" s="127"/>
      <c r="D460" s="127"/>
      <c r="E460" s="127"/>
      <c r="F460" s="127"/>
      <c r="G460" s="127"/>
      <c r="H460" s="127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  <c r="AA460" s="127"/>
      <c r="AB460" s="127"/>
    </row>
    <row r="461" spans="2:28">
      <c r="B461" s="127"/>
      <c r="C461" s="127"/>
      <c r="D461" s="127"/>
      <c r="E461" s="127"/>
      <c r="F461" s="127"/>
      <c r="G461" s="127"/>
      <c r="H461" s="127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Y461" s="127"/>
      <c r="Z461" s="127"/>
      <c r="AA461" s="127"/>
      <c r="AB461" s="127"/>
    </row>
    <row r="462" spans="2:28">
      <c r="B462" s="127"/>
      <c r="C462" s="127"/>
      <c r="D462" s="127"/>
      <c r="E462" s="127"/>
      <c r="F462" s="127"/>
      <c r="G462" s="127"/>
      <c r="H462" s="127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Y462" s="127"/>
      <c r="Z462" s="127"/>
      <c r="AA462" s="127"/>
      <c r="AB462" s="127"/>
    </row>
    <row r="463" spans="2:28">
      <c r="B463" s="127"/>
      <c r="C463" s="127"/>
      <c r="D463" s="127"/>
      <c r="E463" s="127"/>
      <c r="F463" s="127"/>
      <c r="G463" s="127"/>
      <c r="H463" s="127"/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Y463" s="127"/>
      <c r="Z463" s="127"/>
      <c r="AA463" s="127"/>
      <c r="AB463" s="127"/>
    </row>
    <row r="464" spans="2:28">
      <c r="B464" s="127"/>
      <c r="C464" s="127"/>
      <c r="D464" s="127"/>
      <c r="E464" s="127"/>
      <c r="F464" s="127"/>
      <c r="G464" s="127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  <c r="AA464" s="127"/>
      <c r="AB464" s="127"/>
    </row>
    <row r="465" spans="2:28">
      <c r="B465" s="127"/>
      <c r="C465" s="127"/>
      <c r="D465" s="127"/>
      <c r="E465" s="127"/>
      <c r="F465" s="127"/>
      <c r="G465" s="127"/>
      <c r="H465" s="127"/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  <c r="AA465" s="127"/>
      <c r="AB465" s="127"/>
    </row>
    <row r="466" spans="2:28">
      <c r="B466" s="127"/>
      <c r="C466" s="127"/>
      <c r="D466" s="127"/>
      <c r="E466" s="127"/>
      <c r="F466" s="127"/>
      <c r="G466" s="127"/>
      <c r="H466" s="127"/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Y466" s="127"/>
      <c r="Z466" s="127"/>
      <c r="AA466" s="127"/>
      <c r="AB466" s="127"/>
    </row>
    <row r="467" spans="2:28">
      <c r="B467" s="127"/>
      <c r="C467" s="127"/>
      <c r="D467" s="127"/>
      <c r="E467" s="127"/>
      <c r="F467" s="127"/>
      <c r="G467" s="127"/>
      <c r="H467" s="127"/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  <c r="AA467" s="127"/>
      <c r="AB467" s="127"/>
    </row>
    <row r="468" spans="2:28">
      <c r="B468" s="127"/>
      <c r="C468" s="127"/>
      <c r="D468" s="127"/>
      <c r="E468" s="127"/>
      <c r="F468" s="127"/>
      <c r="G468" s="127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  <c r="AA468" s="127"/>
      <c r="AB468" s="127"/>
    </row>
    <row r="469" spans="2:28">
      <c r="B469" s="127"/>
      <c r="C469" s="127"/>
      <c r="D469" s="127"/>
      <c r="E469" s="127"/>
      <c r="F469" s="127"/>
      <c r="G469" s="127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  <c r="AA469" s="127"/>
      <c r="AB469" s="127"/>
    </row>
    <row r="470" spans="2:28">
      <c r="B470" s="127"/>
      <c r="C470" s="127"/>
      <c r="D470" s="127"/>
      <c r="E470" s="127"/>
      <c r="F470" s="127"/>
      <c r="G470" s="127"/>
      <c r="H470" s="127"/>
      <c r="I470" s="127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  <c r="AA470" s="127"/>
      <c r="AB470" s="127"/>
    </row>
    <row r="471" spans="2:28">
      <c r="B471" s="127"/>
      <c r="C471" s="127"/>
      <c r="D471" s="127"/>
      <c r="E471" s="127"/>
      <c r="F471" s="127"/>
      <c r="G471" s="127"/>
      <c r="H471" s="127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  <c r="AA471" s="127"/>
      <c r="AB471" s="127"/>
    </row>
    <row r="472" spans="2:28">
      <c r="B472" s="127"/>
      <c r="C472" s="127"/>
      <c r="D472" s="127"/>
      <c r="E472" s="127"/>
      <c r="F472" s="127"/>
      <c r="G472" s="127"/>
      <c r="H472" s="127"/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Y472" s="127"/>
      <c r="Z472" s="127"/>
      <c r="AA472" s="127"/>
      <c r="AB472" s="127"/>
    </row>
    <row r="473" spans="2:28">
      <c r="B473" s="127"/>
      <c r="C473" s="127"/>
      <c r="D473" s="127"/>
      <c r="E473" s="127"/>
      <c r="F473" s="127"/>
      <c r="G473" s="127"/>
      <c r="H473" s="127"/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Y473" s="127"/>
      <c r="Z473" s="127"/>
      <c r="AA473" s="127"/>
      <c r="AB473" s="127"/>
    </row>
    <row r="474" spans="2:28">
      <c r="B474" s="127"/>
      <c r="C474" s="127"/>
      <c r="D474" s="127"/>
      <c r="E474" s="127"/>
      <c r="F474" s="127"/>
      <c r="G474" s="127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  <c r="AA474" s="127"/>
      <c r="AB474" s="127"/>
    </row>
    <row r="475" spans="2:28">
      <c r="B475" s="127"/>
      <c r="C475" s="127"/>
      <c r="D475" s="127"/>
      <c r="E475" s="127"/>
      <c r="F475" s="127"/>
      <c r="G475" s="127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Y475" s="127"/>
      <c r="Z475" s="127"/>
      <c r="AA475" s="127"/>
      <c r="AB475" s="127"/>
    </row>
    <row r="476" spans="2:28">
      <c r="B476" s="127"/>
      <c r="C476" s="127"/>
      <c r="D476" s="127"/>
      <c r="E476" s="127"/>
      <c r="F476" s="127"/>
      <c r="G476" s="127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Y476" s="127"/>
      <c r="Z476" s="127"/>
      <c r="AA476" s="127"/>
      <c r="AB476" s="127"/>
    </row>
    <row r="477" spans="2:28">
      <c r="B477" s="127"/>
      <c r="C477" s="127"/>
      <c r="D477" s="127"/>
      <c r="E477" s="127"/>
      <c r="F477" s="127"/>
      <c r="G477" s="127"/>
      <c r="H477" s="127"/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  <c r="AA477" s="127"/>
      <c r="AB477" s="127"/>
    </row>
    <row r="478" spans="2:28">
      <c r="B478" s="127"/>
      <c r="C478" s="127"/>
      <c r="D478" s="127"/>
      <c r="E478" s="127"/>
      <c r="F478" s="127"/>
      <c r="G478" s="127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  <c r="AA478" s="127"/>
      <c r="AB478" s="127"/>
    </row>
    <row r="479" spans="2:28">
      <c r="B479" s="127"/>
      <c r="C479" s="127"/>
      <c r="D479" s="127"/>
      <c r="E479" s="127"/>
      <c r="F479" s="127"/>
      <c r="G479" s="127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Y479" s="127"/>
      <c r="Z479" s="127"/>
      <c r="AA479" s="127"/>
      <c r="AB479" s="127"/>
    </row>
    <row r="480" spans="2:28">
      <c r="B480" s="127"/>
      <c r="C480" s="127"/>
      <c r="D480" s="127"/>
      <c r="E480" s="127"/>
      <c r="F480" s="127"/>
      <c r="G480" s="127"/>
      <c r="H480" s="127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Y480" s="127"/>
      <c r="Z480" s="127"/>
      <c r="AA480" s="127"/>
      <c r="AB480" s="127"/>
    </row>
    <row r="481" spans="2:28">
      <c r="B481" s="127"/>
      <c r="C481" s="127"/>
      <c r="D481" s="127"/>
      <c r="E481" s="127"/>
      <c r="F481" s="127"/>
      <c r="G481" s="127"/>
      <c r="H481" s="127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  <c r="AA481" s="127"/>
      <c r="AB481" s="127"/>
    </row>
    <row r="482" spans="2:28">
      <c r="B482" s="127"/>
      <c r="C482" s="127"/>
      <c r="D482" s="127"/>
      <c r="E482" s="127"/>
      <c r="F482" s="127"/>
      <c r="G482" s="127"/>
      <c r="H482" s="127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Y482" s="127"/>
      <c r="Z482" s="127"/>
      <c r="AA482" s="127"/>
      <c r="AB482" s="127"/>
    </row>
    <row r="483" spans="2:28">
      <c r="B483" s="127"/>
      <c r="C483" s="127"/>
      <c r="D483" s="127"/>
      <c r="E483" s="127"/>
      <c r="F483" s="127"/>
      <c r="G483" s="127"/>
      <c r="H483" s="127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  <c r="AA483" s="127"/>
      <c r="AB483" s="127"/>
    </row>
    <row r="484" spans="2:28">
      <c r="B484" s="127"/>
      <c r="C484" s="127"/>
      <c r="D484" s="127"/>
      <c r="E484" s="127"/>
      <c r="F484" s="127"/>
      <c r="G484" s="127"/>
      <c r="H484" s="127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Y484" s="127"/>
      <c r="Z484" s="127"/>
      <c r="AA484" s="127"/>
      <c r="AB484" s="127"/>
    </row>
    <row r="485" spans="2:28">
      <c r="B485" s="127"/>
      <c r="C485" s="127"/>
      <c r="D485" s="127"/>
      <c r="E485" s="127"/>
      <c r="F485" s="127"/>
      <c r="G485" s="127"/>
      <c r="H485" s="127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Y485" s="127"/>
      <c r="Z485" s="127"/>
      <c r="AA485" s="127"/>
      <c r="AB485" s="127"/>
    </row>
    <row r="486" spans="2:28">
      <c r="B486" s="127"/>
      <c r="C486" s="127"/>
      <c r="D486" s="127"/>
      <c r="E486" s="127"/>
      <c r="F486" s="127"/>
      <c r="G486" s="127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  <c r="AA486" s="127"/>
      <c r="AB486" s="127"/>
    </row>
    <row r="487" spans="2:28">
      <c r="B487" s="127"/>
      <c r="C487" s="127"/>
      <c r="D487" s="127"/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  <c r="Z487" s="127"/>
      <c r="AA487" s="127"/>
      <c r="AB487" s="127"/>
    </row>
    <row r="488" spans="2:28">
      <c r="B488" s="127"/>
      <c r="C488" s="127"/>
      <c r="D488" s="127"/>
      <c r="E488" s="127"/>
      <c r="F488" s="127"/>
      <c r="G488" s="127"/>
      <c r="H488" s="127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  <c r="AA488" s="127"/>
      <c r="AB488" s="127"/>
    </row>
    <row r="489" spans="2:28">
      <c r="B489" s="127"/>
      <c r="C489" s="127"/>
      <c r="D489" s="127"/>
      <c r="E489" s="127"/>
      <c r="F489" s="127"/>
      <c r="G489" s="127"/>
      <c r="H489" s="127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Y489" s="127"/>
      <c r="Z489" s="127"/>
      <c r="AA489" s="127"/>
      <c r="AB489" s="127"/>
    </row>
    <row r="490" spans="2:28">
      <c r="B490" s="127"/>
      <c r="C490" s="127"/>
      <c r="D490" s="127"/>
      <c r="E490" s="127"/>
      <c r="F490" s="127"/>
      <c r="G490" s="127"/>
      <c r="H490" s="127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/>
      <c r="Z490" s="127"/>
      <c r="AA490" s="127"/>
      <c r="AB490" s="127"/>
    </row>
    <row r="491" spans="2:28">
      <c r="B491" s="127"/>
      <c r="C491" s="127"/>
      <c r="D491" s="127"/>
      <c r="E491" s="127"/>
      <c r="F491" s="127"/>
      <c r="G491" s="127"/>
      <c r="H491" s="127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  <c r="AA491" s="127"/>
      <c r="AB491" s="127"/>
    </row>
    <row r="492" spans="2:28">
      <c r="B492" s="127"/>
      <c r="C492" s="127"/>
      <c r="D492" s="127"/>
      <c r="E492" s="127"/>
      <c r="F492" s="127"/>
      <c r="G492" s="127"/>
      <c r="H492" s="127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Y492" s="127"/>
      <c r="Z492" s="127"/>
      <c r="AA492" s="127"/>
      <c r="AB492" s="127"/>
    </row>
    <row r="493" spans="2:28">
      <c r="B493" s="127"/>
      <c r="C493" s="127"/>
      <c r="D493" s="127"/>
      <c r="E493" s="127"/>
      <c r="F493" s="127"/>
      <c r="G493" s="127"/>
      <c r="H493" s="127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Y493" s="127"/>
      <c r="Z493" s="127"/>
      <c r="AA493" s="127"/>
      <c r="AB493" s="127"/>
    </row>
    <row r="494" spans="2:28">
      <c r="B494" s="127"/>
      <c r="C494" s="127"/>
      <c r="D494" s="127"/>
      <c r="E494" s="127"/>
      <c r="F494" s="127"/>
      <c r="G494" s="127"/>
      <c r="H494" s="127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Y494" s="127"/>
      <c r="Z494" s="127"/>
      <c r="AA494" s="127"/>
      <c r="AB494" s="127"/>
    </row>
    <row r="495" spans="2:28">
      <c r="B495" s="127"/>
      <c r="C495" s="127"/>
      <c r="D495" s="127"/>
      <c r="E495" s="127"/>
      <c r="F495" s="127"/>
      <c r="G495" s="127"/>
      <c r="H495" s="127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/>
      <c r="W495" s="127"/>
      <c r="X495" s="127"/>
      <c r="Y495" s="127"/>
      <c r="Z495" s="127"/>
      <c r="AA495" s="127"/>
      <c r="AB495" s="127"/>
    </row>
    <row r="496" spans="2:28">
      <c r="B496" s="127"/>
      <c r="C496" s="127"/>
      <c r="D496" s="127"/>
      <c r="E496" s="127"/>
      <c r="F496" s="127"/>
      <c r="G496" s="127"/>
      <c r="H496" s="127"/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Y496" s="127"/>
      <c r="Z496" s="127"/>
      <c r="AA496" s="127"/>
      <c r="AB496" s="127"/>
    </row>
    <row r="497" spans="2:28">
      <c r="B497" s="127"/>
      <c r="C497" s="127"/>
      <c r="D497" s="127"/>
      <c r="E497" s="127"/>
      <c r="F497" s="127"/>
      <c r="G497" s="127"/>
      <c r="H497" s="127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  <c r="AA497" s="127"/>
      <c r="AB497" s="127"/>
    </row>
    <row r="498" spans="2:28">
      <c r="B498" s="127"/>
      <c r="C498" s="127"/>
      <c r="D498" s="127"/>
      <c r="E498" s="127"/>
      <c r="F498" s="127"/>
      <c r="G498" s="127"/>
      <c r="H498" s="127"/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  <c r="AA498" s="127"/>
      <c r="AB498" s="127"/>
    </row>
    <row r="499" spans="2:28">
      <c r="B499" s="127"/>
      <c r="C499" s="127"/>
      <c r="D499" s="127"/>
      <c r="E499" s="127"/>
      <c r="F499" s="127"/>
      <c r="G499" s="127"/>
      <c r="H499" s="127"/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  <c r="AA499" s="127"/>
      <c r="AB499" s="127"/>
    </row>
    <row r="500" spans="2:28">
      <c r="B500" s="127"/>
      <c r="C500" s="127"/>
      <c r="D500" s="127"/>
      <c r="E500" s="127"/>
      <c r="F500" s="127"/>
      <c r="G500" s="127"/>
      <c r="H500" s="127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Y500" s="127"/>
      <c r="Z500" s="127"/>
      <c r="AA500" s="127"/>
      <c r="AB500" s="127"/>
    </row>
    <row r="501" spans="2:28">
      <c r="B501" s="127"/>
      <c r="C501" s="127"/>
      <c r="D501" s="127"/>
      <c r="E501" s="127"/>
      <c r="F501" s="127"/>
      <c r="G501" s="127"/>
      <c r="H501" s="127"/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Y501" s="127"/>
      <c r="Z501" s="127"/>
      <c r="AA501" s="127"/>
      <c r="AB501" s="127"/>
    </row>
    <row r="502" spans="2:28">
      <c r="B502" s="127"/>
      <c r="C502" s="127"/>
      <c r="D502" s="127"/>
      <c r="E502" s="127"/>
      <c r="F502" s="127"/>
      <c r="G502" s="127"/>
      <c r="H502" s="127"/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Y502" s="127"/>
      <c r="Z502" s="127"/>
      <c r="AA502" s="127"/>
      <c r="AB502" s="127"/>
    </row>
    <row r="503" spans="2:28">
      <c r="B503" s="127"/>
      <c r="C503" s="127"/>
      <c r="D503" s="127"/>
      <c r="E503" s="127"/>
      <c r="F503" s="127"/>
      <c r="G503" s="127"/>
      <c r="H503" s="127"/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  <c r="AA503" s="127"/>
      <c r="AB503" s="127"/>
    </row>
    <row r="504" spans="2:28">
      <c r="B504" s="127"/>
      <c r="C504" s="127"/>
      <c r="D504" s="127"/>
      <c r="E504" s="127"/>
      <c r="F504" s="127"/>
      <c r="G504" s="127"/>
      <c r="H504" s="127"/>
      <c r="I504" s="127"/>
      <c r="J504" s="127"/>
      <c r="K504" s="127"/>
      <c r="L504" s="127"/>
      <c r="M504" s="127"/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  <c r="AA504" s="127"/>
      <c r="AB504" s="127"/>
    </row>
    <row r="505" spans="2:28">
      <c r="B505" s="127"/>
      <c r="C505" s="127"/>
      <c r="D505" s="127"/>
      <c r="E505" s="127"/>
      <c r="F505" s="127"/>
      <c r="G505" s="127"/>
      <c r="H505" s="127"/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  <c r="AA505" s="127"/>
      <c r="AB505" s="127"/>
    </row>
    <row r="506" spans="2:28">
      <c r="B506" s="127"/>
      <c r="C506" s="127"/>
      <c r="D506" s="127"/>
      <c r="E506" s="127"/>
      <c r="F506" s="127"/>
      <c r="G506" s="127"/>
      <c r="H506" s="127"/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Y506" s="127"/>
      <c r="Z506" s="127"/>
      <c r="AA506" s="127"/>
      <c r="AB506" s="127"/>
    </row>
    <row r="507" spans="2:28">
      <c r="B507" s="127"/>
      <c r="C507" s="127"/>
      <c r="D507" s="127"/>
      <c r="E507" s="127"/>
      <c r="F507" s="127"/>
      <c r="G507" s="127"/>
      <c r="H507" s="127"/>
      <c r="I507" s="127"/>
      <c r="J507" s="127"/>
      <c r="K507" s="127"/>
      <c r="L507" s="127"/>
      <c r="M507" s="127"/>
      <c r="N507" s="127"/>
      <c r="O507" s="127"/>
      <c r="P507" s="127"/>
      <c r="Q507" s="127"/>
      <c r="R507" s="127"/>
      <c r="S507" s="127"/>
      <c r="T507" s="127"/>
      <c r="U507" s="127"/>
      <c r="V507" s="127"/>
      <c r="W507" s="127"/>
      <c r="X507" s="127"/>
      <c r="Y507" s="127"/>
      <c r="Z507" s="127"/>
      <c r="AA507" s="127"/>
      <c r="AB507" s="127"/>
    </row>
    <row r="508" spans="2:28">
      <c r="B508" s="127"/>
      <c r="C508" s="127"/>
      <c r="D508" s="127"/>
      <c r="E508" s="127"/>
      <c r="F508" s="127"/>
      <c r="G508" s="127"/>
      <c r="H508" s="127"/>
      <c r="I508" s="127"/>
      <c r="J508" s="127"/>
      <c r="K508" s="127"/>
      <c r="L508" s="127"/>
      <c r="M508" s="127"/>
      <c r="N508" s="127"/>
      <c r="O508" s="127"/>
      <c r="P508" s="127"/>
      <c r="Q508" s="127"/>
      <c r="R508" s="127"/>
      <c r="S508" s="127"/>
      <c r="T508" s="127"/>
      <c r="U508" s="127"/>
      <c r="V508" s="127"/>
      <c r="W508" s="127"/>
      <c r="X508" s="127"/>
      <c r="Y508" s="127"/>
      <c r="Z508" s="127"/>
      <c r="AA508" s="127"/>
      <c r="AB508" s="127"/>
    </row>
    <row r="509" spans="2:28">
      <c r="B509" s="127"/>
      <c r="C509" s="127"/>
      <c r="D509" s="127"/>
      <c r="E509" s="127"/>
      <c r="F509" s="127"/>
      <c r="G509" s="127"/>
      <c r="H509" s="127"/>
      <c r="I509" s="127"/>
      <c r="J509" s="127"/>
      <c r="K509" s="127"/>
      <c r="L509" s="127"/>
      <c r="M509" s="127"/>
      <c r="N509" s="127"/>
      <c r="O509" s="127"/>
      <c r="P509" s="127"/>
      <c r="Q509" s="127"/>
      <c r="R509" s="127"/>
      <c r="S509" s="127"/>
      <c r="T509" s="127"/>
      <c r="U509" s="127"/>
      <c r="V509" s="127"/>
      <c r="W509" s="127"/>
      <c r="X509" s="127"/>
      <c r="Y509" s="127"/>
      <c r="Z509" s="127"/>
      <c r="AA509" s="127"/>
      <c r="AB509" s="127"/>
    </row>
    <row r="510" spans="2:28">
      <c r="B510" s="127"/>
      <c r="C510" s="127"/>
      <c r="D510" s="127"/>
      <c r="E510" s="127"/>
      <c r="F510" s="127"/>
      <c r="G510" s="127"/>
      <c r="H510" s="127"/>
      <c r="I510" s="127"/>
      <c r="J510" s="127"/>
      <c r="K510" s="127"/>
      <c r="L510" s="127"/>
      <c r="M510" s="127"/>
      <c r="N510" s="127"/>
      <c r="O510" s="127"/>
      <c r="P510" s="127"/>
      <c r="Q510" s="127"/>
      <c r="R510" s="127"/>
      <c r="S510" s="127"/>
      <c r="T510" s="127"/>
      <c r="U510" s="127"/>
      <c r="V510" s="127"/>
      <c r="W510" s="127"/>
      <c r="X510" s="127"/>
      <c r="Y510" s="127"/>
      <c r="Z510" s="127"/>
      <c r="AA510" s="127"/>
      <c r="AB510" s="127"/>
    </row>
    <row r="511" spans="2:28">
      <c r="B511" s="127"/>
      <c r="C511" s="127"/>
      <c r="D511" s="127"/>
      <c r="E511" s="127"/>
      <c r="F511" s="127"/>
      <c r="G511" s="127"/>
      <c r="H511" s="127"/>
      <c r="I511" s="127"/>
      <c r="J511" s="127"/>
      <c r="K511" s="127"/>
      <c r="L511" s="127"/>
      <c r="M511" s="127"/>
      <c r="N511" s="127"/>
      <c r="O511" s="127"/>
      <c r="P511" s="127"/>
      <c r="Q511" s="127"/>
      <c r="R511" s="127"/>
      <c r="S511" s="127"/>
      <c r="T511" s="127"/>
      <c r="U511" s="127"/>
      <c r="V511" s="127"/>
      <c r="W511" s="127"/>
      <c r="X511" s="127"/>
      <c r="Y511" s="127"/>
      <c r="Z511" s="127"/>
      <c r="AA511" s="127"/>
      <c r="AB511" s="127"/>
    </row>
    <row r="512" spans="2:28">
      <c r="B512" s="127"/>
      <c r="C512" s="127"/>
      <c r="D512" s="127"/>
      <c r="E512" s="127"/>
      <c r="F512" s="127"/>
      <c r="G512" s="127"/>
      <c r="H512" s="127"/>
      <c r="I512" s="127"/>
      <c r="J512" s="127"/>
      <c r="K512" s="127"/>
      <c r="L512" s="127"/>
      <c r="M512" s="127"/>
      <c r="N512" s="127"/>
      <c r="O512" s="127"/>
      <c r="P512" s="127"/>
      <c r="Q512" s="127"/>
      <c r="R512" s="127"/>
      <c r="S512" s="127"/>
      <c r="T512" s="127"/>
      <c r="U512" s="127"/>
      <c r="V512" s="127"/>
      <c r="W512" s="127"/>
      <c r="X512" s="127"/>
      <c r="Y512" s="127"/>
      <c r="Z512" s="127"/>
      <c r="AA512" s="127"/>
      <c r="AB512" s="127"/>
    </row>
    <row r="513" spans="2:28">
      <c r="B513" s="127"/>
      <c r="C513" s="127"/>
      <c r="D513" s="127"/>
      <c r="E513" s="127"/>
      <c r="F513" s="127"/>
      <c r="G513" s="127"/>
      <c r="H513" s="127"/>
      <c r="I513" s="127"/>
      <c r="J513" s="127"/>
      <c r="K513" s="127"/>
      <c r="L513" s="127"/>
      <c r="M513" s="127"/>
      <c r="N513" s="127"/>
      <c r="O513" s="127"/>
      <c r="P513" s="127"/>
      <c r="Q513" s="127"/>
      <c r="R513" s="127"/>
      <c r="S513" s="127"/>
      <c r="T513" s="127"/>
      <c r="U513" s="127"/>
      <c r="V513" s="127"/>
      <c r="W513" s="127"/>
      <c r="X513" s="127"/>
      <c r="Y513" s="127"/>
      <c r="Z513" s="127"/>
      <c r="AA513" s="127"/>
      <c r="AB513" s="127"/>
    </row>
    <row r="514" spans="2:28">
      <c r="B514" s="127"/>
      <c r="C514" s="127"/>
      <c r="D514" s="127"/>
      <c r="E514" s="127"/>
      <c r="F514" s="127"/>
      <c r="G514" s="127"/>
      <c r="H514" s="127"/>
      <c r="I514" s="127"/>
      <c r="J514" s="127"/>
      <c r="K514" s="127"/>
      <c r="L514" s="127"/>
      <c r="M514" s="127"/>
      <c r="N514" s="127"/>
      <c r="O514" s="127"/>
      <c r="P514" s="127"/>
      <c r="Q514" s="127"/>
      <c r="R514" s="127"/>
      <c r="S514" s="127"/>
      <c r="T514" s="127"/>
      <c r="U514" s="127"/>
      <c r="V514" s="127"/>
      <c r="W514" s="127"/>
      <c r="X514" s="127"/>
      <c r="Y514" s="127"/>
      <c r="Z514" s="127"/>
      <c r="AA514" s="127"/>
      <c r="AB514" s="127"/>
    </row>
    <row r="515" spans="2:28">
      <c r="B515" s="127"/>
      <c r="C515" s="127"/>
      <c r="D515" s="127"/>
      <c r="E515" s="127"/>
      <c r="F515" s="127"/>
      <c r="G515" s="127"/>
      <c r="H515" s="127"/>
      <c r="I515" s="127"/>
      <c r="J515" s="127"/>
      <c r="K515" s="127"/>
      <c r="L515" s="127"/>
      <c r="M515" s="127"/>
      <c r="N515" s="127"/>
      <c r="O515" s="127"/>
      <c r="P515" s="127"/>
      <c r="Q515" s="127"/>
      <c r="R515" s="127"/>
      <c r="S515" s="127"/>
      <c r="T515" s="127"/>
      <c r="U515" s="127"/>
      <c r="V515" s="127"/>
      <c r="W515" s="127"/>
      <c r="X515" s="127"/>
      <c r="Y515" s="127"/>
      <c r="Z515" s="127"/>
      <c r="AA515" s="127"/>
      <c r="AB515" s="127"/>
    </row>
    <row r="516" spans="2:28">
      <c r="B516" s="127"/>
      <c r="C516" s="127"/>
      <c r="D516" s="127"/>
      <c r="E516" s="127"/>
      <c r="F516" s="127"/>
      <c r="G516" s="127"/>
      <c r="H516" s="127"/>
      <c r="I516" s="127"/>
      <c r="J516" s="127"/>
      <c r="K516" s="127"/>
      <c r="L516" s="127"/>
      <c r="M516" s="127"/>
      <c r="N516" s="127"/>
      <c r="O516" s="127"/>
      <c r="P516" s="127"/>
      <c r="Q516" s="127"/>
      <c r="R516" s="127"/>
      <c r="S516" s="127"/>
      <c r="T516" s="127"/>
      <c r="U516" s="127"/>
      <c r="V516" s="127"/>
      <c r="W516" s="127"/>
      <c r="X516" s="127"/>
      <c r="Y516" s="127"/>
      <c r="Z516" s="127"/>
      <c r="AA516" s="127"/>
      <c r="AB516" s="127"/>
    </row>
    <row r="517" spans="2:28">
      <c r="B517" s="127"/>
      <c r="C517" s="127"/>
      <c r="D517" s="127"/>
      <c r="E517" s="127"/>
      <c r="F517" s="127"/>
      <c r="G517" s="127"/>
      <c r="H517" s="127"/>
      <c r="I517" s="127"/>
      <c r="J517" s="127"/>
      <c r="K517" s="127"/>
      <c r="L517" s="127"/>
      <c r="M517" s="127"/>
      <c r="N517" s="127"/>
      <c r="O517" s="127"/>
      <c r="P517" s="127"/>
      <c r="Q517" s="127"/>
      <c r="R517" s="127"/>
      <c r="S517" s="127"/>
      <c r="T517" s="127"/>
      <c r="U517" s="127"/>
      <c r="V517" s="127"/>
      <c r="W517" s="127"/>
      <c r="X517" s="127"/>
      <c r="Y517" s="127"/>
      <c r="Z517" s="127"/>
      <c r="AA517" s="127"/>
      <c r="AB517" s="127"/>
    </row>
    <row r="518" spans="2:28">
      <c r="B518" s="127"/>
      <c r="C518" s="127"/>
      <c r="D518" s="127"/>
      <c r="E518" s="127"/>
      <c r="F518" s="127"/>
      <c r="G518" s="127"/>
      <c r="H518" s="127"/>
      <c r="I518" s="127"/>
      <c r="J518" s="127"/>
      <c r="K518" s="127"/>
      <c r="L518" s="127"/>
      <c r="M518" s="127"/>
      <c r="N518" s="127"/>
      <c r="O518" s="127"/>
      <c r="P518" s="127"/>
      <c r="Q518" s="127"/>
      <c r="R518" s="127"/>
      <c r="S518" s="127"/>
      <c r="T518" s="127"/>
      <c r="U518" s="127"/>
      <c r="V518" s="127"/>
      <c r="W518" s="127"/>
      <c r="X518" s="127"/>
      <c r="Y518" s="127"/>
      <c r="Z518" s="127"/>
      <c r="AA518" s="127"/>
      <c r="AB518" s="127"/>
    </row>
    <row r="519" spans="2:28">
      <c r="B519" s="127"/>
      <c r="C519" s="127"/>
      <c r="D519" s="127"/>
      <c r="E519" s="127"/>
      <c r="F519" s="127"/>
      <c r="G519" s="127"/>
      <c r="H519" s="127"/>
      <c r="I519" s="127"/>
      <c r="J519" s="127"/>
      <c r="K519" s="127"/>
      <c r="L519" s="127"/>
      <c r="M519" s="127"/>
      <c r="N519" s="127"/>
      <c r="O519" s="127"/>
      <c r="P519" s="127"/>
      <c r="Q519" s="127"/>
      <c r="R519" s="127"/>
      <c r="S519" s="127"/>
      <c r="T519" s="127"/>
      <c r="U519" s="127"/>
      <c r="V519" s="127"/>
      <c r="W519" s="127"/>
      <c r="X519" s="127"/>
      <c r="Y519" s="127"/>
      <c r="Z519" s="127"/>
      <c r="AA519" s="127"/>
      <c r="AB519" s="127"/>
    </row>
    <row r="520" spans="2:28">
      <c r="B520" s="127"/>
      <c r="C520" s="127"/>
      <c r="D520" s="127"/>
      <c r="E520" s="127"/>
      <c r="F520" s="127"/>
      <c r="G520" s="127"/>
      <c r="H520" s="127"/>
      <c r="I520" s="127"/>
      <c r="J520" s="127"/>
      <c r="K520" s="127"/>
      <c r="L520" s="127"/>
      <c r="M520" s="127"/>
      <c r="N520" s="127"/>
      <c r="O520" s="127"/>
      <c r="P520" s="127"/>
      <c r="Q520" s="127"/>
      <c r="R520" s="127"/>
      <c r="S520" s="127"/>
      <c r="T520" s="127"/>
      <c r="U520" s="127"/>
      <c r="V520" s="127"/>
      <c r="W520" s="127"/>
      <c r="X520" s="127"/>
      <c r="Y520" s="127"/>
      <c r="Z520" s="127"/>
      <c r="AA520" s="127"/>
      <c r="AB520" s="127"/>
    </row>
    <row r="521" spans="2:28">
      <c r="B521" s="127"/>
      <c r="C521" s="127"/>
      <c r="D521" s="127"/>
      <c r="E521" s="127"/>
      <c r="F521" s="127"/>
      <c r="G521" s="127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  <c r="Z521" s="127"/>
      <c r="AA521" s="127"/>
      <c r="AB521" s="127"/>
    </row>
    <row r="522" spans="2:28">
      <c r="B522" s="127"/>
      <c r="C522" s="127"/>
      <c r="D522" s="127"/>
      <c r="E522" s="127"/>
      <c r="F522" s="127"/>
      <c r="G522" s="127"/>
      <c r="H522" s="127"/>
      <c r="I522" s="127"/>
      <c r="J522" s="127"/>
      <c r="K522" s="127"/>
      <c r="L522" s="127"/>
      <c r="M522" s="127"/>
      <c r="N522" s="127"/>
      <c r="O522" s="127"/>
      <c r="P522" s="127"/>
      <c r="Q522" s="127"/>
      <c r="R522" s="127"/>
      <c r="S522" s="127"/>
      <c r="T522" s="127"/>
      <c r="U522" s="127"/>
      <c r="V522" s="127"/>
      <c r="W522" s="127"/>
      <c r="X522" s="127"/>
      <c r="Y522" s="127"/>
      <c r="Z522" s="127"/>
      <c r="AA522" s="127"/>
      <c r="AB522" s="127"/>
    </row>
    <row r="523" spans="2:28">
      <c r="B523" s="127"/>
      <c r="C523" s="127"/>
      <c r="D523" s="127"/>
      <c r="E523" s="127"/>
      <c r="F523" s="127"/>
      <c r="G523" s="127"/>
      <c r="H523" s="127"/>
      <c r="I523" s="127"/>
      <c r="J523" s="127"/>
      <c r="K523" s="127"/>
      <c r="L523" s="127"/>
      <c r="M523" s="127"/>
      <c r="N523" s="127"/>
      <c r="O523" s="127"/>
      <c r="P523" s="127"/>
      <c r="Q523" s="127"/>
      <c r="R523" s="127"/>
      <c r="S523" s="127"/>
      <c r="T523" s="127"/>
      <c r="U523" s="127"/>
      <c r="V523" s="127"/>
      <c r="W523" s="127"/>
      <c r="X523" s="127"/>
      <c r="Y523" s="127"/>
      <c r="Z523" s="127"/>
      <c r="AA523" s="127"/>
      <c r="AB523" s="127"/>
    </row>
    <row r="524" spans="2:28">
      <c r="B524" s="127"/>
      <c r="C524" s="127"/>
      <c r="D524" s="127"/>
      <c r="E524" s="127"/>
      <c r="F524" s="127"/>
      <c r="G524" s="127"/>
      <c r="H524" s="127"/>
      <c r="I524" s="127"/>
      <c r="J524" s="127"/>
      <c r="K524" s="127"/>
      <c r="L524" s="127"/>
      <c r="M524" s="127"/>
      <c r="N524" s="127"/>
      <c r="O524" s="127"/>
      <c r="P524" s="127"/>
      <c r="Q524" s="127"/>
      <c r="R524" s="127"/>
      <c r="S524" s="127"/>
      <c r="T524" s="127"/>
      <c r="U524" s="127"/>
      <c r="V524" s="127"/>
      <c r="W524" s="127"/>
      <c r="X524" s="127"/>
      <c r="Y524" s="127"/>
      <c r="Z524" s="127"/>
      <c r="AA524" s="127"/>
      <c r="AB524" s="127"/>
    </row>
    <row r="525" spans="2:28">
      <c r="B525" s="127"/>
      <c r="C525" s="127"/>
      <c r="D525" s="127"/>
      <c r="E525" s="127"/>
      <c r="F525" s="127"/>
      <c r="G525" s="127"/>
      <c r="H525" s="127"/>
      <c r="I525" s="127"/>
      <c r="J525" s="127"/>
      <c r="K525" s="127"/>
      <c r="L525" s="127"/>
      <c r="M525" s="127"/>
      <c r="N525" s="127"/>
      <c r="O525" s="127"/>
      <c r="P525" s="127"/>
      <c r="Q525" s="127"/>
      <c r="R525" s="127"/>
      <c r="S525" s="127"/>
      <c r="T525" s="127"/>
      <c r="U525" s="127"/>
      <c r="V525" s="127"/>
      <c r="W525" s="127"/>
      <c r="X525" s="127"/>
      <c r="Y525" s="127"/>
      <c r="Z525" s="127"/>
      <c r="AA525" s="127"/>
      <c r="AB525" s="127"/>
    </row>
    <row r="526" spans="2:28">
      <c r="B526" s="127"/>
      <c r="C526" s="127"/>
      <c r="D526" s="127"/>
      <c r="E526" s="127"/>
      <c r="F526" s="127"/>
      <c r="G526" s="127"/>
      <c r="H526" s="127"/>
      <c r="I526" s="127"/>
      <c r="J526" s="127"/>
      <c r="K526" s="127"/>
      <c r="L526" s="127"/>
      <c r="M526" s="127"/>
      <c r="N526" s="127"/>
      <c r="O526" s="127"/>
      <c r="P526" s="127"/>
      <c r="Q526" s="127"/>
      <c r="R526" s="127"/>
      <c r="S526" s="127"/>
      <c r="T526" s="127"/>
      <c r="U526" s="127"/>
      <c r="V526" s="127"/>
      <c r="W526" s="127"/>
      <c r="X526" s="127"/>
      <c r="Y526" s="127"/>
      <c r="Z526" s="127"/>
      <c r="AA526" s="127"/>
      <c r="AB526" s="127"/>
    </row>
    <row r="527" spans="2:28">
      <c r="B527" s="127"/>
      <c r="C527" s="127"/>
      <c r="D527" s="127"/>
      <c r="E527" s="127"/>
      <c r="F527" s="127"/>
      <c r="G527" s="127"/>
      <c r="H527" s="127"/>
      <c r="I527" s="127"/>
      <c r="J527" s="127"/>
      <c r="K527" s="127"/>
      <c r="L527" s="127"/>
      <c r="M527" s="127"/>
      <c r="N527" s="127"/>
      <c r="O527" s="127"/>
      <c r="P527" s="127"/>
      <c r="Q527" s="127"/>
      <c r="R527" s="127"/>
      <c r="S527" s="127"/>
      <c r="T527" s="127"/>
      <c r="U527" s="127"/>
      <c r="V527" s="127"/>
      <c r="W527" s="127"/>
      <c r="X527" s="127"/>
      <c r="Y527" s="127"/>
      <c r="Z527" s="127"/>
      <c r="AA527" s="127"/>
      <c r="AB527" s="127"/>
    </row>
    <row r="528" spans="2:28">
      <c r="B528" s="127"/>
      <c r="C528" s="127"/>
      <c r="D528" s="127"/>
      <c r="E528" s="127"/>
      <c r="F528" s="127"/>
      <c r="G528" s="127"/>
      <c r="H528" s="127"/>
      <c r="I528" s="127"/>
      <c r="J528" s="127"/>
      <c r="K528" s="127"/>
      <c r="L528" s="127"/>
      <c r="M528" s="127"/>
      <c r="N528" s="127"/>
      <c r="O528" s="127"/>
      <c r="P528" s="127"/>
      <c r="Q528" s="127"/>
      <c r="R528" s="127"/>
      <c r="S528" s="127"/>
      <c r="T528" s="127"/>
      <c r="U528" s="127"/>
      <c r="V528" s="127"/>
      <c r="W528" s="127"/>
      <c r="X528" s="127"/>
      <c r="Y528" s="127"/>
      <c r="Z528" s="127"/>
      <c r="AA528" s="127"/>
      <c r="AB528" s="127"/>
    </row>
    <row r="529" spans="2:28">
      <c r="B529" s="127"/>
      <c r="C529" s="127"/>
      <c r="D529" s="127"/>
      <c r="E529" s="127"/>
      <c r="F529" s="127"/>
      <c r="G529" s="127"/>
      <c r="H529" s="127"/>
      <c r="I529" s="127"/>
      <c r="J529" s="127"/>
      <c r="K529" s="127"/>
      <c r="L529" s="127"/>
      <c r="M529" s="127"/>
      <c r="N529" s="127"/>
      <c r="O529" s="127"/>
      <c r="P529" s="127"/>
      <c r="Q529" s="127"/>
      <c r="R529" s="127"/>
      <c r="S529" s="127"/>
      <c r="T529" s="127"/>
      <c r="U529" s="127"/>
      <c r="V529" s="127"/>
      <c r="W529" s="127"/>
      <c r="X529" s="127"/>
      <c r="Y529" s="127"/>
      <c r="Z529" s="127"/>
      <c r="AA529" s="127"/>
      <c r="AB529" s="127"/>
    </row>
    <row r="530" spans="2:28">
      <c r="B530" s="127"/>
      <c r="C530" s="127"/>
      <c r="D530" s="127"/>
      <c r="E530" s="127"/>
      <c r="F530" s="127"/>
      <c r="G530" s="127"/>
      <c r="H530" s="127"/>
      <c r="I530" s="127"/>
      <c r="J530" s="127"/>
      <c r="K530" s="127"/>
      <c r="L530" s="127"/>
      <c r="M530" s="127"/>
      <c r="N530" s="127"/>
      <c r="O530" s="127"/>
      <c r="P530" s="127"/>
      <c r="Q530" s="127"/>
      <c r="R530" s="127"/>
      <c r="S530" s="127"/>
      <c r="T530" s="127"/>
      <c r="U530" s="127"/>
      <c r="V530" s="127"/>
      <c r="W530" s="127"/>
      <c r="X530" s="127"/>
      <c r="Y530" s="127"/>
      <c r="Z530" s="127"/>
      <c r="AA530" s="127"/>
      <c r="AB530" s="127"/>
    </row>
    <row r="531" spans="2:28">
      <c r="B531" s="127"/>
      <c r="C531" s="127"/>
      <c r="D531" s="127"/>
      <c r="E531" s="127"/>
      <c r="F531" s="127"/>
      <c r="G531" s="127"/>
      <c r="H531" s="127"/>
      <c r="I531" s="127"/>
      <c r="J531" s="127"/>
      <c r="K531" s="127"/>
      <c r="L531" s="127"/>
      <c r="M531" s="127"/>
      <c r="N531" s="127"/>
      <c r="O531" s="127"/>
      <c r="P531" s="127"/>
      <c r="Q531" s="127"/>
      <c r="R531" s="127"/>
      <c r="S531" s="127"/>
      <c r="T531" s="127"/>
      <c r="U531" s="127"/>
      <c r="V531" s="127"/>
      <c r="W531" s="127"/>
      <c r="X531" s="127"/>
      <c r="Y531" s="127"/>
      <c r="Z531" s="127"/>
      <c r="AA531" s="127"/>
      <c r="AB531" s="127"/>
    </row>
    <row r="532" spans="2:28">
      <c r="B532" s="127"/>
      <c r="C532" s="127"/>
      <c r="D532" s="127"/>
      <c r="E532" s="127"/>
      <c r="F532" s="127"/>
      <c r="G532" s="127"/>
      <c r="H532" s="127"/>
      <c r="I532" s="127"/>
      <c r="J532" s="127"/>
      <c r="K532" s="127"/>
      <c r="L532" s="127"/>
      <c r="M532" s="127"/>
      <c r="N532" s="127"/>
      <c r="O532" s="127"/>
      <c r="P532" s="127"/>
      <c r="Q532" s="127"/>
      <c r="R532" s="127"/>
      <c r="S532" s="127"/>
      <c r="T532" s="127"/>
      <c r="U532" s="127"/>
      <c r="V532" s="127"/>
      <c r="W532" s="127"/>
      <c r="X532" s="127"/>
      <c r="Y532" s="127"/>
      <c r="Z532" s="127"/>
      <c r="AA532" s="127"/>
      <c r="AB532" s="127"/>
    </row>
    <row r="533" spans="2:28">
      <c r="B533" s="127"/>
      <c r="C533" s="127"/>
      <c r="D533" s="127"/>
      <c r="E533" s="127"/>
      <c r="F533" s="127"/>
      <c r="G533" s="127"/>
      <c r="H533" s="127"/>
      <c r="I533" s="127"/>
      <c r="J533" s="127"/>
      <c r="K533" s="127"/>
      <c r="L533" s="127"/>
      <c r="M533" s="127"/>
      <c r="N533" s="127"/>
      <c r="O533" s="127"/>
      <c r="P533" s="127"/>
      <c r="Q533" s="127"/>
      <c r="R533" s="127"/>
      <c r="S533" s="127"/>
      <c r="T533" s="127"/>
      <c r="U533" s="127"/>
      <c r="V533" s="127"/>
      <c r="W533" s="127"/>
      <c r="X533" s="127"/>
      <c r="Y533" s="127"/>
      <c r="Z533" s="127"/>
      <c r="AA533" s="127"/>
      <c r="AB533" s="127"/>
    </row>
    <row r="534" spans="2:28">
      <c r="B534" s="127"/>
      <c r="C534" s="127"/>
      <c r="D534" s="127"/>
      <c r="E534" s="127"/>
      <c r="F534" s="127"/>
      <c r="G534" s="127"/>
      <c r="H534" s="127"/>
      <c r="I534" s="127"/>
      <c r="J534" s="127"/>
      <c r="K534" s="127"/>
      <c r="L534" s="127"/>
      <c r="M534" s="127"/>
      <c r="N534" s="127"/>
      <c r="O534" s="127"/>
      <c r="P534" s="127"/>
      <c r="Q534" s="127"/>
      <c r="R534" s="127"/>
      <c r="S534" s="127"/>
      <c r="T534" s="127"/>
      <c r="U534" s="127"/>
      <c r="V534" s="127"/>
      <c r="W534" s="127"/>
      <c r="X534" s="127"/>
      <c r="Y534" s="127"/>
      <c r="Z534" s="127"/>
      <c r="AA534" s="127"/>
      <c r="AB534" s="127"/>
    </row>
    <row r="535" spans="2:28">
      <c r="B535" s="127"/>
      <c r="C535" s="127"/>
      <c r="D535" s="127"/>
      <c r="E535" s="127"/>
      <c r="F535" s="127"/>
      <c r="G535" s="127"/>
      <c r="H535" s="127"/>
      <c r="I535" s="127"/>
      <c r="J535" s="127"/>
      <c r="K535" s="127"/>
      <c r="L535" s="127"/>
      <c r="M535" s="127"/>
      <c r="N535" s="127"/>
      <c r="O535" s="127"/>
      <c r="P535" s="127"/>
      <c r="Q535" s="127"/>
      <c r="R535" s="127"/>
      <c r="S535" s="127"/>
      <c r="T535" s="127"/>
      <c r="U535" s="127"/>
      <c r="V535" s="127"/>
      <c r="W535" s="127"/>
      <c r="X535" s="127"/>
      <c r="Y535" s="127"/>
      <c r="Z535" s="127"/>
      <c r="AA535" s="127"/>
      <c r="AB535" s="127"/>
    </row>
    <row r="536" spans="2:28">
      <c r="B536" s="127"/>
      <c r="C536" s="127"/>
      <c r="D536" s="127"/>
      <c r="E536" s="127"/>
      <c r="F536" s="127"/>
      <c r="G536" s="127"/>
      <c r="H536" s="127"/>
      <c r="I536" s="127"/>
      <c r="J536" s="127"/>
      <c r="K536" s="127"/>
      <c r="L536" s="127"/>
      <c r="M536" s="127"/>
      <c r="N536" s="127"/>
      <c r="O536" s="127"/>
      <c r="P536" s="127"/>
      <c r="Q536" s="127"/>
      <c r="R536" s="127"/>
      <c r="S536" s="127"/>
      <c r="T536" s="127"/>
      <c r="U536" s="127"/>
      <c r="V536" s="127"/>
      <c r="W536" s="127"/>
      <c r="X536" s="127"/>
      <c r="Y536" s="127"/>
      <c r="Z536" s="127"/>
      <c r="AA536" s="127"/>
      <c r="AB536" s="127"/>
    </row>
    <row r="537" spans="2:28">
      <c r="B537" s="127"/>
      <c r="C537" s="127"/>
      <c r="D537" s="127"/>
      <c r="E537" s="127"/>
      <c r="F537" s="127"/>
      <c r="G537" s="127"/>
      <c r="H537" s="127"/>
      <c r="I537" s="127"/>
      <c r="J537" s="127"/>
      <c r="K537" s="127"/>
      <c r="L537" s="127"/>
      <c r="M537" s="127"/>
      <c r="N537" s="127"/>
      <c r="O537" s="127"/>
      <c r="P537" s="127"/>
      <c r="Q537" s="127"/>
      <c r="R537" s="127"/>
      <c r="S537" s="127"/>
      <c r="T537" s="127"/>
      <c r="U537" s="127"/>
      <c r="V537" s="127"/>
      <c r="W537" s="127"/>
      <c r="X537" s="127"/>
      <c r="Y537" s="127"/>
      <c r="Z537" s="127"/>
      <c r="AA537" s="127"/>
      <c r="AB537" s="127"/>
    </row>
    <row r="538" spans="2:28">
      <c r="B538" s="127"/>
      <c r="C538" s="127"/>
      <c r="D538" s="127"/>
      <c r="E538" s="127"/>
      <c r="F538" s="127"/>
      <c r="G538" s="127"/>
      <c r="H538" s="127"/>
      <c r="I538" s="127"/>
      <c r="J538" s="127"/>
      <c r="K538" s="127"/>
      <c r="L538" s="127"/>
      <c r="M538" s="127"/>
      <c r="N538" s="127"/>
      <c r="O538" s="127"/>
      <c r="P538" s="127"/>
      <c r="Q538" s="127"/>
      <c r="R538" s="127"/>
      <c r="S538" s="127"/>
      <c r="T538" s="127"/>
      <c r="U538" s="127"/>
      <c r="V538" s="127"/>
      <c r="W538" s="127"/>
      <c r="X538" s="127"/>
      <c r="Y538" s="127"/>
      <c r="Z538" s="127"/>
      <c r="AA538" s="127"/>
      <c r="AB538" s="127"/>
    </row>
    <row r="539" spans="2:28">
      <c r="B539" s="127"/>
      <c r="C539" s="127"/>
      <c r="D539" s="127"/>
      <c r="E539" s="127"/>
      <c r="F539" s="127"/>
      <c r="G539" s="127"/>
      <c r="H539" s="127"/>
      <c r="I539" s="127"/>
      <c r="J539" s="127"/>
      <c r="K539" s="127"/>
      <c r="L539" s="127"/>
      <c r="M539" s="127"/>
      <c r="N539" s="127"/>
      <c r="O539" s="127"/>
      <c r="P539" s="127"/>
      <c r="Q539" s="127"/>
      <c r="R539" s="127"/>
      <c r="S539" s="127"/>
      <c r="T539" s="127"/>
      <c r="U539" s="127"/>
      <c r="V539" s="127"/>
      <c r="W539" s="127"/>
      <c r="X539" s="127"/>
      <c r="Y539" s="127"/>
      <c r="Z539" s="127"/>
      <c r="AA539" s="127"/>
      <c r="AB539" s="127"/>
    </row>
    <row r="540" spans="2:28">
      <c r="B540" s="127"/>
      <c r="C540" s="127"/>
      <c r="D540" s="127"/>
      <c r="E540" s="127"/>
      <c r="F540" s="127"/>
      <c r="G540" s="127"/>
      <c r="H540" s="127"/>
      <c r="I540" s="127"/>
      <c r="J540" s="127"/>
      <c r="K540" s="127"/>
      <c r="L540" s="127"/>
      <c r="M540" s="127"/>
      <c r="N540" s="127"/>
      <c r="O540" s="127"/>
      <c r="P540" s="127"/>
      <c r="Q540" s="127"/>
      <c r="R540" s="127"/>
      <c r="S540" s="127"/>
      <c r="T540" s="127"/>
      <c r="U540" s="127"/>
      <c r="V540" s="127"/>
      <c r="W540" s="127"/>
      <c r="X540" s="127"/>
      <c r="Y540" s="127"/>
      <c r="Z540" s="127"/>
      <c r="AA540" s="127"/>
      <c r="AB540" s="127"/>
    </row>
    <row r="541" spans="2:28">
      <c r="B541" s="127"/>
      <c r="C541" s="127"/>
      <c r="D541" s="127"/>
      <c r="E541" s="127"/>
      <c r="F541" s="127"/>
      <c r="G541" s="127"/>
      <c r="H541" s="127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  <c r="Z541" s="127"/>
      <c r="AA541" s="127"/>
      <c r="AB541" s="127"/>
    </row>
    <row r="542" spans="2:28">
      <c r="B542" s="127"/>
      <c r="C542" s="127"/>
      <c r="D542" s="127"/>
      <c r="E542" s="127"/>
      <c r="F542" s="127"/>
      <c r="G542" s="127"/>
      <c r="H542" s="127"/>
      <c r="I542" s="127"/>
      <c r="J542" s="127"/>
      <c r="K542" s="127"/>
      <c r="L542" s="127"/>
      <c r="M542" s="127"/>
      <c r="N542" s="127"/>
      <c r="O542" s="127"/>
      <c r="P542" s="127"/>
      <c r="Q542" s="127"/>
      <c r="R542" s="127"/>
      <c r="S542" s="127"/>
      <c r="T542" s="127"/>
      <c r="U542" s="127"/>
      <c r="V542" s="127"/>
      <c r="W542" s="127"/>
      <c r="X542" s="127"/>
      <c r="Y542" s="127"/>
      <c r="Z542" s="127"/>
      <c r="AA542" s="127"/>
      <c r="AB542" s="127"/>
    </row>
    <row r="543" spans="2:28">
      <c r="B543" s="127"/>
      <c r="C543" s="127"/>
      <c r="D543" s="127"/>
      <c r="E543" s="127"/>
      <c r="F543" s="127"/>
      <c r="G543" s="127"/>
      <c r="H543" s="127"/>
      <c r="I543" s="127"/>
      <c r="J543" s="127"/>
      <c r="K543" s="127"/>
      <c r="L543" s="127"/>
      <c r="M543" s="127"/>
      <c r="N543" s="127"/>
      <c r="O543" s="127"/>
      <c r="P543" s="127"/>
      <c r="Q543" s="127"/>
      <c r="R543" s="127"/>
      <c r="S543" s="127"/>
      <c r="T543" s="127"/>
      <c r="U543" s="127"/>
      <c r="V543" s="127"/>
      <c r="W543" s="127"/>
      <c r="X543" s="127"/>
      <c r="Y543" s="127"/>
      <c r="Z543" s="127"/>
      <c r="AA543" s="127"/>
      <c r="AB543" s="127"/>
    </row>
    <row r="544" spans="2:28">
      <c r="B544" s="127"/>
      <c r="C544" s="127"/>
      <c r="D544" s="127"/>
      <c r="E544" s="127"/>
      <c r="F544" s="127"/>
      <c r="G544" s="127"/>
      <c r="H544" s="127"/>
      <c r="I544" s="127"/>
      <c r="J544" s="127"/>
      <c r="K544" s="127"/>
      <c r="L544" s="127"/>
      <c r="M544" s="127"/>
      <c r="N544" s="127"/>
      <c r="O544" s="127"/>
      <c r="P544" s="127"/>
      <c r="Q544" s="127"/>
      <c r="R544" s="127"/>
      <c r="S544" s="127"/>
      <c r="T544" s="127"/>
      <c r="U544" s="127"/>
      <c r="V544" s="127"/>
      <c r="W544" s="127"/>
      <c r="X544" s="127"/>
      <c r="Y544" s="127"/>
      <c r="Z544" s="127"/>
      <c r="AA544" s="127"/>
      <c r="AB544" s="127"/>
    </row>
    <row r="545" spans="2:28">
      <c r="B545" s="127"/>
      <c r="C545" s="127"/>
      <c r="D545" s="127"/>
      <c r="E545" s="127"/>
      <c r="F545" s="127"/>
      <c r="G545" s="127"/>
      <c r="H545" s="127"/>
      <c r="I545" s="127"/>
      <c r="J545" s="127"/>
      <c r="K545" s="127"/>
      <c r="L545" s="127"/>
      <c r="M545" s="127"/>
      <c r="N545" s="127"/>
      <c r="O545" s="127"/>
      <c r="P545" s="127"/>
      <c r="Q545" s="127"/>
      <c r="R545" s="127"/>
      <c r="S545" s="127"/>
      <c r="T545" s="127"/>
      <c r="U545" s="127"/>
      <c r="V545" s="127"/>
      <c r="W545" s="127"/>
      <c r="X545" s="127"/>
      <c r="Y545" s="127"/>
      <c r="Z545" s="127"/>
      <c r="AA545" s="127"/>
      <c r="AB545" s="127"/>
    </row>
    <row r="546" spans="2:28">
      <c r="B546" s="127"/>
      <c r="C546" s="127"/>
      <c r="D546" s="127"/>
      <c r="E546" s="127"/>
      <c r="F546" s="127"/>
      <c r="G546" s="127"/>
      <c r="H546" s="127"/>
      <c r="I546" s="127"/>
      <c r="J546" s="127"/>
      <c r="K546" s="127"/>
      <c r="L546" s="127"/>
      <c r="M546" s="127"/>
      <c r="N546" s="127"/>
      <c r="O546" s="127"/>
      <c r="P546" s="127"/>
      <c r="Q546" s="127"/>
      <c r="R546" s="127"/>
      <c r="S546" s="127"/>
      <c r="T546" s="127"/>
      <c r="U546" s="127"/>
      <c r="V546" s="127"/>
      <c r="W546" s="127"/>
      <c r="X546" s="127"/>
      <c r="Y546" s="127"/>
      <c r="Z546" s="127"/>
      <c r="AA546" s="127"/>
      <c r="AB546" s="127"/>
    </row>
    <row r="547" spans="2:28">
      <c r="B547" s="127"/>
      <c r="C547" s="127"/>
      <c r="D547" s="127"/>
      <c r="E547" s="127"/>
      <c r="F547" s="127"/>
      <c r="G547" s="127"/>
      <c r="H547" s="127"/>
      <c r="I547" s="127"/>
      <c r="J547" s="127"/>
      <c r="K547" s="127"/>
      <c r="L547" s="127"/>
      <c r="M547" s="127"/>
      <c r="N547" s="127"/>
      <c r="O547" s="127"/>
      <c r="P547" s="127"/>
      <c r="Q547" s="127"/>
      <c r="R547" s="127"/>
      <c r="S547" s="127"/>
      <c r="T547" s="127"/>
      <c r="U547" s="127"/>
      <c r="V547" s="127"/>
      <c r="W547" s="127"/>
      <c r="X547" s="127"/>
      <c r="Y547" s="127"/>
      <c r="Z547" s="127"/>
      <c r="AA547" s="127"/>
      <c r="AB547" s="127"/>
    </row>
    <row r="548" spans="2:28">
      <c r="B548" s="127"/>
      <c r="C548" s="127"/>
      <c r="D548" s="127"/>
      <c r="E548" s="127"/>
      <c r="F548" s="127"/>
      <c r="G548" s="127"/>
      <c r="H548" s="127"/>
      <c r="I548" s="127"/>
      <c r="J548" s="127"/>
      <c r="K548" s="127"/>
      <c r="L548" s="127"/>
      <c r="M548" s="127"/>
      <c r="N548" s="127"/>
      <c r="O548" s="127"/>
      <c r="P548" s="127"/>
      <c r="Q548" s="127"/>
      <c r="R548" s="127"/>
      <c r="S548" s="127"/>
      <c r="T548" s="127"/>
      <c r="U548" s="127"/>
      <c r="V548" s="127"/>
      <c r="W548" s="127"/>
      <c r="X548" s="127"/>
      <c r="Y548" s="127"/>
      <c r="Z548" s="127"/>
      <c r="AA548" s="127"/>
      <c r="AB548" s="127"/>
    </row>
    <row r="549" spans="2:28">
      <c r="B549" s="127"/>
      <c r="C549" s="127"/>
      <c r="D549" s="127"/>
      <c r="E549" s="127"/>
      <c r="F549" s="127"/>
      <c r="G549" s="127"/>
      <c r="H549" s="127"/>
      <c r="I549" s="127"/>
      <c r="J549" s="127"/>
      <c r="K549" s="127"/>
      <c r="L549" s="127"/>
      <c r="M549" s="127"/>
      <c r="N549" s="127"/>
      <c r="O549" s="127"/>
      <c r="P549" s="127"/>
      <c r="Q549" s="127"/>
      <c r="R549" s="127"/>
      <c r="S549" s="127"/>
      <c r="T549" s="127"/>
      <c r="U549" s="127"/>
      <c r="V549" s="127"/>
      <c r="W549" s="127"/>
      <c r="X549" s="127"/>
      <c r="Y549" s="127"/>
      <c r="Z549" s="127"/>
      <c r="AA549" s="127"/>
      <c r="AB549" s="127"/>
    </row>
    <row r="550" spans="2:28">
      <c r="B550" s="127"/>
      <c r="C550" s="127"/>
      <c r="D550" s="127"/>
      <c r="E550" s="127"/>
      <c r="F550" s="127"/>
      <c r="G550" s="127"/>
      <c r="H550" s="127"/>
      <c r="I550" s="127"/>
      <c r="J550" s="127"/>
      <c r="K550" s="127"/>
      <c r="L550" s="127"/>
      <c r="M550" s="127"/>
      <c r="N550" s="127"/>
      <c r="O550" s="127"/>
      <c r="P550" s="127"/>
      <c r="Q550" s="127"/>
      <c r="R550" s="127"/>
      <c r="S550" s="127"/>
      <c r="T550" s="127"/>
      <c r="U550" s="127"/>
      <c r="V550" s="127"/>
      <c r="W550" s="127"/>
      <c r="X550" s="127"/>
      <c r="Y550" s="127"/>
      <c r="Z550" s="127"/>
      <c r="AA550" s="127"/>
      <c r="AB550" s="127"/>
    </row>
    <row r="551" spans="2:28">
      <c r="B551" s="127"/>
      <c r="C551" s="127"/>
      <c r="D551" s="127"/>
      <c r="E551" s="127"/>
      <c r="F551" s="127"/>
      <c r="G551" s="127"/>
      <c r="H551" s="127"/>
      <c r="I551" s="127"/>
      <c r="J551" s="127"/>
      <c r="K551" s="127"/>
      <c r="L551" s="127"/>
      <c r="M551" s="127"/>
      <c r="N551" s="127"/>
      <c r="O551" s="127"/>
      <c r="P551" s="127"/>
      <c r="Q551" s="127"/>
      <c r="R551" s="127"/>
      <c r="S551" s="127"/>
      <c r="T551" s="127"/>
      <c r="U551" s="127"/>
      <c r="V551" s="127"/>
      <c r="W551" s="127"/>
      <c r="X551" s="127"/>
      <c r="Y551" s="127"/>
      <c r="Z551" s="127"/>
      <c r="AA551" s="127"/>
      <c r="AB551" s="127"/>
    </row>
    <row r="552" spans="2:28">
      <c r="B552" s="127"/>
      <c r="C552" s="127"/>
      <c r="D552" s="127"/>
      <c r="E552" s="127"/>
      <c r="F552" s="127"/>
      <c r="G552" s="127"/>
      <c r="H552" s="127"/>
      <c r="I552" s="127"/>
      <c r="J552" s="127"/>
      <c r="K552" s="127"/>
      <c r="L552" s="127"/>
      <c r="M552" s="127"/>
      <c r="N552" s="127"/>
      <c r="O552" s="127"/>
      <c r="P552" s="127"/>
      <c r="Q552" s="127"/>
      <c r="R552" s="127"/>
      <c r="S552" s="127"/>
      <c r="T552" s="127"/>
      <c r="U552" s="127"/>
      <c r="V552" s="127"/>
      <c r="W552" s="127"/>
      <c r="X552" s="127"/>
      <c r="Y552" s="127"/>
      <c r="Z552" s="127"/>
      <c r="AA552" s="127"/>
      <c r="AB552" s="127"/>
    </row>
    <row r="553" spans="2:28">
      <c r="B553" s="127"/>
      <c r="C553" s="127"/>
      <c r="D553" s="127"/>
      <c r="E553" s="127"/>
      <c r="F553" s="127"/>
      <c r="G553" s="127"/>
      <c r="H553" s="127"/>
      <c r="I553" s="127"/>
      <c r="J553" s="127"/>
      <c r="K553" s="127"/>
      <c r="L553" s="127"/>
      <c r="M553" s="127"/>
      <c r="N553" s="127"/>
      <c r="O553" s="127"/>
      <c r="P553" s="127"/>
      <c r="Q553" s="127"/>
      <c r="R553" s="127"/>
      <c r="S553" s="127"/>
      <c r="T553" s="127"/>
      <c r="U553" s="127"/>
      <c r="V553" s="127"/>
      <c r="W553" s="127"/>
      <c r="X553" s="127"/>
      <c r="Y553" s="127"/>
      <c r="Z553" s="127"/>
      <c r="AA553" s="127"/>
      <c r="AB553" s="127"/>
    </row>
    <row r="554" spans="2:28">
      <c r="B554" s="127"/>
      <c r="C554" s="127"/>
      <c r="D554" s="127"/>
      <c r="E554" s="127"/>
      <c r="F554" s="127"/>
      <c r="G554" s="127"/>
      <c r="H554" s="127"/>
      <c r="I554" s="127"/>
      <c r="J554" s="127"/>
      <c r="K554" s="127"/>
      <c r="L554" s="127"/>
      <c r="M554" s="127"/>
      <c r="N554" s="127"/>
      <c r="O554" s="127"/>
      <c r="P554" s="127"/>
      <c r="Q554" s="127"/>
      <c r="R554" s="127"/>
      <c r="S554" s="127"/>
      <c r="T554" s="127"/>
      <c r="U554" s="127"/>
      <c r="V554" s="127"/>
      <c r="W554" s="127"/>
      <c r="X554" s="127"/>
      <c r="Y554" s="127"/>
      <c r="Z554" s="127"/>
      <c r="AA554" s="127"/>
      <c r="AB554" s="127"/>
    </row>
    <row r="555" spans="2:28">
      <c r="B555" s="127"/>
      <c r="C555" s="127"/>
      <c r="D555" s="127"/>
      <c r="E555" s="127"/>
      <c r="F555" s="127"/>
      <c r="G555" s="127"/>
      <c r="H555" s="127"/>
      <c r="I555" s="127"/>
      <c r="J555" s="127"/>
      <c r="K555" s="127"/>
      <c r="L555" s="127"/>
      <c r="M555" s="127"/>
      <c r="N555" s="127"/>
      <c r="O555" s="127"/>
      <c r="P555" s="127"/>
      <c r="Q555" s="127"/>
      <c r="R555" s="127"/>
      <c r="S555" s="127"/>
      <c r="T555" s="127"/>
      <c r="U555" s="127"/>
      <c r="V555" s="127"/>
      <c r="W555" s="127"/>
      <c r="X555" s="127"/>
      <c r="Y555" s="127"/>
      <c r="Z555" s="127"/>
      <c r="AA555" s="127"/>
      <c r="AB555" s="127"/>
    </row>
    <row r="556" spans="2:28">
      <c r="B556" s="127"/>
      <c r="C556" s="127"/>
      <c r="D556" s="127"/>
      <c r="E556" s="127"/>
      <c r="F556" s="127"/>
      <c r="G556" s="127"/>
      <c r="H556" s="127"/>
      <c r="I556" s="127"/>
      <c r="J556" s="127"/>
      <c r="K556" s="127"/>
      <c r="L556" s="127"/>
      <c r="M556" s="127"/>
      <c r="N556" s="127"/>
      <c r="O556" s="127"/>
      <c r="P556" s="127"/>
      <c r="Q556" s="127"/>
      <c r="R556" s="127"/>
      <c r="S556" s="127"/>
      <c r="T556" s="127"/>
      <c r="U556" s="127"/>
      <c r="V556" s="127"/>
      <c r="W556" s="127"/>
      <c r="X556" s="127"/>
      <c r="Y556" s="127"/>
      <c r="Z556" s="127"/>
      <c r="AA556" s="127"/>
      <c r="AB556" s="127"/>
    </row>
    <row r="557" spans="2:28">
      <c r="B557" s="127"/>
      <c r="C557" s="127"/>
      <c r="D557" s="127"/>
      <c r="E557" s="127"/>
      <c r="F557" s="127"/>
      <c r="G557" s="127"/>
      <c r="H557" s="127"/>
      <c r="I557" s="127"/>
      <c r="J557" s="127"/>
      <c r="K557" s="127"/>
      <c r="L557" s="127"/>
      <c r="M557" s="127"/>
      <c r="N557" s="127"/>
      <c r="O557" s="127"/>
      <c r="P557" s="127"/>
      <c r="Q557" s="127"/>
      <c r="R557" s="127"/>
      <c r="S557" s="127"/>
      <c r="T557" s="127"/>
      <c r="U557" s="127"/>
      <c r="V557" s="127"/>
      <c r="W557" s="127"/>
      <c r="X557" s="127"/>
      <c r="Y557" s="127"/>
      <c r="Z557" s="127"/>
      <c r="AA557" s="127"/>
      <c r="AB557" s="127"/>
    </row>
    <row r="558" spans="2:28">
      <c r="B558" s="127"/>
      <c r="C558" s="127"/>
      <c r="D558" s="127"/>
      <c r="E558" s="127"/>
      <c r="F558" s="127"/>
      <c r="G558" s="127"/>
      <c r="H558" s="127"/>
      <c r="I558" s="127"/>
      <c r="J558" s="127"/>
      <c r="K558" s="127"/>
      <c r="L558" s="127"/>
      <c r="M558" s="127"/>
      <c r="N558" s="127"/>
      <c r="O558" s="127"/>
      <c r="P558" s="127"/>
      <c r="Q558" s="127"/>
      <c r="R558" s="127"/>
      <c r="S558" s="127"/>
      <c r="T558" s="127"/>
      <c r="U558" s="127"/>
      <c r="V558" s="127"/>
      <c r="W558" s="127"/>
      <c r="X558" s="127"/>
      <c r="Y558" s="127"/>
      <c r="Z558" s="127"/>
      <c r="AA558" s="127"/>
      <c r="AB558" s="127"/>
    </row>
    <row r="559" spans="2:28">
      <c r="B559" s="127"/>
      <c r="C559" s="127"/>
      <c r="D559" s="127"/>
      <c r="E559" s="127"/>
      <c r="F559" s="127"/>
      <c r="G559" s="127"/>
      <c r="H559" s="127"/>
      <c r="I559" s="127"/>
      <c r="J559" s="127"/>
      <c r="K559" s="127"/>
      <c r="L559" s="127"/>
      <c r="M559" s="127"/>
      <c r="N559" s="127"/>
      <c r="O559" s="127"/>
      <c r="P559" s="127"/>
      <c r="Q559" s="127"/>
      <c r="R559" s="127"/>
      <c r="S559" s="127"/>
      <c r="T559" s="127"/>
      <c r="U559" s="127"/>
      <c r="V559" s="127"/>
      <c r="W559" s="127"/>
      <c r="X559" s="127"/>
      <c r="Y559" s="127"/>
      <c r="Z559" s="127"/>
      <c r="AA559" s="127"/>
      <c r="AB559" s="127"/>
    </row>
    <row r="560" spans="2:28">
      <c r="B560" s="127"/>
      <c r="C560" s="127"/>
      <c r="D560" s="127"/>
      <c r="E560" s="127"/>
      <c r="F560" s="127"/>
      <c r="G560" s="127"/>
      <c r="H560" s="127"/>
      <c r="I560" s="127"/>
      <c r="J560" s="127"/>
      <c r="K560" s="127"/>
      <c r="L560" s="127"/>
      <c r="M560" s="127"/>
      <c r="N560" s="127"/>
      <c r="O560" s="127"/>
      <c r="P560" s="127"/>
      <c r="Q560" s="127"/>
      <c r="R560" s="127"/>
      <c r="S560" s="127"/>
      <c r="T560" s="127"/>
      <c r="U560" s="127"/>
      <c r="V560" s="127"/>
      <c r="W560" s="127"/>
      <c r="X560" s="127"/>
      <c r="Y560" s="127"/>
      <c r="Z560" s="127"/>
      <c r="AA560" s="127"/>
      <c r="AB560" s="127"/>
    </row>
    <row r="561" spans="2:28">
      <c r="B561" s="127"/>
      <c r="C561" s="127"/>
      <c r="D561" s="127"/>
      <c r="E561" s="127"/>
      <c r="F561" s="127"/>
      <c r="G561" s="127"/>
      <c r="H561" s="127"/>
      <c r="I561" s="127"/>
      <c r="J561" s="127"/>
      <c r="K561" s="127"/>
      <c r="L561" s="127"/>
      <c r="M561" s="127"/>
      <c r="N561" s="127"/>
      <c r="O561" s="127"/>
      <c r="P561" s="127"/>
      <c r="Q561" s="127"/>
      <c r="R561" s="127"/>
      <c r="S561" s="127"/>
      <c r="T561" s="127"/>
      <c r="U561" s="127"/>
      <c r="V561" s="127"/>
      <c r="W561" s="127"/>
      <c r="X561" s="127"/>
      <c r="Y561" s="127"/>
      <c r="Z561" s="127"/>
      <c r="AA561" s="127"/>
      <c r="AB561" s="127"/>
    </row>
    <row r="562" spans="2:28">
      <c r="B562" s="127"/>
      <c r="C562" s="127"/>
      <c r="D562" s="127"/>
      <c r="E562" s="127"/>
      <c r="F562" s="127"/>
      <c r="G562" s="127"/>
      <c r="H562" s="127"/>
      <c r="I562" s="127"/>
      <c r="J562" s="127"/>
      <c r="K562" s="127"/>
      <c r="L562" s="127"/>
      <c r="M562" s="127"/>
      <c r="N562" s="127"/>
      <c r="O562" s="127"/>
      <c r="P562" s="127"/>
      <c r="Q562" s="127"/>
      <c r="R562" s="127"/>
      <c r="S562" s="127"/>
      <c r="T562" s="127"/>
      <c r="U562" s="127"/>
      <c r="V562" s="127"/>
      <c r="W562" s="127"/>
      <c r="X562" s="127"/>
      <c r="Y562" s="127"/>
      <c r="Z562" s="127"/>
      <c r="AA562" s="127"/>
      <c r="AB562" s="127"/>
    </row>
    <row r="563" spans="2:28">
      <c r="B563" s="127"/>
      <c r="C563" s="127"/>
      <c r="D563" s="127"/>
      <c r="E563" s="127"/>
      <c r="F563" s="127"/>
      <c r="G563" s="127"/>
      <c r="H563" s="127"/>
      <c r="I563" s="127"/>
      <c r="J563" s="127"/>
      <c r="K563" s="127"/>
      <c r="L563" s="127"/>
      <c r="M563" s="127"/>
      <c r="N563" s="127"/>
      <c r="O563" s="127"/>
      <c r="P563" s="127"/>
      <c r="Q563" s="127"/>
      <c r="R563" s="127"/>
      <c r="S563" s="127"/>
      <c r="T563" s="127"/>
      <c r="U563" s="127"/>
      <c r="V563" s="127"/>
      <c r="W563" s="127"/>
      <c r="X563" s="127"/>
      <c r="Y563" s="127"/>
      <c r="Z563" s="127"/>
      <c r="AA563" s="127"/>
      <c r="AB563" s="127"/>
    </row>
    <row r="564" spans="2:28">
      <c r="B564" s="127"/>
      <c r="C564" s="127"/>
      <c r="D564" s="127"/>
      <c r="E564" s="127"/>
      <c r="F564" s="127"/>
      <c r="G564" s="127"/>
      <c r="H564" s="127"/>
      <c r="I564" s="127"/>
      <c r="J564" s="127"/>
      <c r="K564" s="127"/>
      <c r="L564" s="127"/>
      <c r="M564" s="127"/>
      <c r="N564" s="127"/>
      <c r="O564" s="127"/>
      <c r="P564" s="127"/>
      <c r="Q564" s="127"/>
      <c r="R564" s="127"/>
      <c r="S564" s="127"/>
      <c r="T564" s="127"/>
      <c r="U564" s="127"/>
      <c r="V564" s="127"/>
      <c r="W564" s="127"/>
      <c r="X564" s="127"/>
      <c r="Y564" s="127"/>
      <c r="Z564" s="127"/>
      <c r="AA564" s="127"/>
      <c r="AB564" s="127"/>
    </row>
    <row r="565" spans="2:28">
      <c r="B565" s="127"/>
      <c r="C565" s="127"/>
      <c r="D565" s="127"/>
      <c r="E565" s="127"/>
      <c r="F565" s="127"/>
      <c r="G565" s="127"/>
      <c r="H565" s="127"/>
      <c r="I565" s="127"/>
      <c r="J565" s="127"/>
      <c r="K565" s="127"/>
      <c r="L565" s="127"/>
      <c r="M565" s="127"/>
      <c r="N565" s="127"/>
      <c r="O565" s="127"/>
      <c r="P565" s="127"/>
      <c r="Q565" s="127"/>
      <c r="R565" s="127"/>
      <c r="S565" s="127"/>
      <c r="T565" s="127"/>
      <c r="U565" s="127"/>
      <c r="V565" s="127"/>
      <c r="W565" s="127"/>
      <c r="X565" s="127"/>
      <c r="Y565" s="127"/>
      <c r="Z565" s="127"/>
      <c r="AA565" s="127"/>
      <c r="AB565" s="127"/>
    </row>
    <row r="566" spans="2:28">
      <c r="B566" s="127"/>
      <c r="C566" s="127"/>
      <c r="D566" s="127"/>
      <c r="E566" s="127"/>
      <c r="F566" s="127"/>
      <c r="G566" s="127"/>
      <c r="H566" s="127"/>
      <c r="I566" s="127"/>
      <c r="J566" s="127"/>
      <c r="K566" s="127"/>
      <c r="L566" s="127"/>
      <c r="M566" s="127"/>
      <c r="N566" s="127"/>
      <c r="O566" s="127"/>
      <c r="P566" s="127"/>
      <c r="Q566" s="127"/>
      <c r="R566" s="127"/>
      <c r="S566" s="127"/>
      <c r="T566" s="127"/>
      <c r="U566" s="127"/>
      <c r="V566" s="127"/>
      <c r="W566" s="127"/>
      <c r="X566" s="127"/>
      <c r="Y566" s="127"/>
      <c r="Z566" s="127"/>
      <c r="AA566" s="127"/>
      <c r="AB566" s="127"/>
    </row>
    <row r="567" spans="2:28">
      <c r="B567" s="127"/>
      <c r="C567" s="127"/>
      <c r="D567" s="127"/>
      <c r="E567" s="127"/>
      <c r="F567" s="127"/>
      <c r="G567" s="127"/>
      <c r="H567" s="127"/>
      <c r="I567" s="127"/>
      <c r="J567" s="127"/>
      <c r="K567" s="127"/>
      <c r="L567" s="127"/>
      <c r="M567" s="127"/>
      <c r="N567" s="127"/>
      <c r="O567" s="127"/>
      <c r="P567" s="127"/>
      <c r="Q567" s="127"/>
      <c r="R567" s="127"/>
      <c r="S567" s="127"/>
      <c r="T567" s="127"/>
      <c r="U567" s="127"/>
      <c r="V567" s="127"/>
      <c r="W567" s="127"/>
      <c r="X567" s="127"/>
      <c r="Y567" s="127"/>
      <c r="Z567" s="127"/>
      <c r="AA567" s="127"/>
      <c r="AB567" s="127"/>
    </row>
    <row r="568" spans="2:28">
      <c r="B568" s="127"/>
      <c r="C568" s="127"/>
      <c r="D568" s="127"/>
      <c r="E568" s="127"/>
      <c r="F568" s="127"/>
      <c r="G568" s="127"/>
      <c r="H568" s="127"/>
      <c r="I568" s="127"/>
      <c r="J568" s="127"/>
      <c r="K568" s="127"/>
      <c r="L568" s="127"/>
      <c r="M568" s="127"/>
      <c r="N568" s="127"/>
      <c r="O568" s="127"/>
      <c r="P568" s="127"/>
      <c r="Q568" s="127"/>
      <c r="R568" s="127"/>
      <c r="S568" s="127"/>
      <c r="T568" s="127"/>
      <c r="U568" s="127"/>
      <c r="V568" s="127"/>
      <c r="W568" s="127"/>
      <c r="X568" s="127"/>
      <c r="Y568" s="127"/>
      <c r="Z568" s="127"/>
      <c r="AA568" s="127"/>
      <c r="AB568" s="127"/>
    </row>
    <row r="569" spans="2:28">
      <c r="B569" s="127"/>
      <c r="C569" s="127"/>
      <c r="D569" s="127"/>
      <c r="E569" s="127"/>
      <c r="F569" s="127"/>
      <c r="G569" s="127"/>
      <c r="H569" s="127"/>
      <c r="I569" s="127"/>
      <c r="J569" s="127"/>
      <c r="K569" s="127"/>
      <c r="L569" s="127"/>
      <c r="M569" s="127"/>
      <c r="N569" s="127"/>
      <c r="O569" s="127"/>
      <c r="P569" s="127"/>
      <c r="Q569" s="127"/>
      <c r="R569" s="127"/>
      <c r="S569" s="127"/>
      <c r="T569" s="127"/>
      <c r="U569" s="127"/>
      <c r="V569" s="127"/>
      <c r="W569" s="127"/>
      <c r="X569" s="127"/>
      <c r="Y569" s="127"/>
      <c r="Z569" s="127"/>
      <c r="AA569" s="127"/>
      <c r="AB569" s="127"/>
    </row>
    <row r="570" spans="2:28">
      <c r="B570" s="127"/>
      <c r="C570" s="127"/>
      <c r="D570" s="127"/>
      <c r="E570" s="127"/>
      <c r="F570" s="127"/>
      <c r="G570" s="127"/>
      <c r="H570" s="127"/>
      <c r="I570" s="127"/>
      <c r="J570" s="127"/>
      <c r="K570" s="127"/>
      <c r="L570" s="127"/>
      <c r="M570" s="127"/>
      <c r="N570" s="127"/>
      <c r="O570" s="127"/>
      <c r="P570" s="127"/>
      <c r="Q570" s="127"/>
      <c r="R570" s="127"/>
      <c r="S570" s="127"/>
      <c r="T570" s="127"/>
      <c r="U570" s="127"/>
      <c r="V570" s="127"/>
      <c r="W570" s="127"/>
      <c r="X570" s="127"/>
      <c r="Y570" s="127"/>
      <c r="Z570" s="127"/>
      <c r="AA570" s="127"/>
      <c r="AB570" s="127"/>
    </row>
    <row r="571" spans="2:28">
      <c r="B571" s="127"/>
      <c r="C571" s="127"/>
      <c r="D571" s="127"/>
      <c r="E571" s="127"/>
      <c r="F571" s="127"/>
      <c r="G571" s="127"/>
      <c r="H571" s="127"/>
      <c r="I571" s="127"/>
      <c r="J571" s="127"/>
      <c r="K571" s="127"/>
      <c r="L571" s="127"/>
      <c r="M571" s="127"/>
      <c r="N571" s="127"/>
      <c r="O571" s="127"/>
      <c r="P571" s="127"/>
      <c r="Q571" s="127"/>
      <c r="R571" s="127"/>
      <c r="S571" s="127"/>
      <c r="T571" s="127"/>
      <c r="U571" s="127"/>
      <c r="V571" s="127"/>
      <c r="W571" s="127"/>
      <c r="X571" s="127"/>
      <c r="Y571" s="127"/>
      <c r="Z571" s="127"/>
      <c r="AA571" s="127"/>
      <c r="AB571" s="127"/>
    </row>
    <row r="572" spans="2:28">
      <c r="B572" s="127"/>
      <c r="C572" s="127"/>
      <c r="D572" s="127"/>
      <c r="E572" s="127"/>
      <c r="F572" s="127"/>
      <c r="G572" s="127"/>
      <c r="H572" s="127"/>
      <c r="I572" s="127"/>
      <c r="J572" s="127"/>
      <c r="K572" s="127"/>
      <c r="L572" s="127"/>
      <c r="M572" s="127"/>
      <c r="N572" s="127"/>
      <c r="O572" s="127"/>
      <c r="P572" s="127"/>
      <c r="Q572" s="127"/>
      <c r="R572" s="127"/>
      <c r="S572" s="127"/>
      <c r="T572" s="127"/>
      <c r="U572" s="127"/>
      <c r="V572" s="127"/>
      <c r="W572" s="127"/>
      <c r="X572" s="127"/>
      <c r="Y572" s="127"/>
      <c r="Z572" s="127"/>
      <c r="AA572" s="127"/>
      <c r="AB572" s="127"/>
    </row>
    <row r="573" spans="2:28">
      <c r="B573" s="127"/>
      <c r="C573" s="127"/>
      <c r="D573" s="127"/>
      <c r="E573" s="127"/>
      <c r="F573" s="127"/>
      <c r="G573" s="127"/>
      <c r="H573" s="127"/>
      <c r="I573" s="127"/>
      <c r="J573" s="127"/>
      <c r="K573" s="127"/>
      <c r="L573" s="127"/>
      <c r="M573" s="127"/>
      <c r="N573" s="127"/>
      <c r="O573" s="127"/>
      <c r="P573" s="127"/>
      <c r="Q573" s="127"/>
      <c r="R573" s="127"/>
      <c r="S573" s="127"/>
      <c r="T573" s="127"/>
      <c r="U573" s="127"/>
      <c r="V573" s="127"/>
      <c r="W573" s="127"/>
      <c r="X573" s="127"/>
      <c r="Y573" s="127"/>
      <c r="Z573" s="127"/>
      <c r="AA573" s="127"/>
      <c r="AB573" s="127"/>
    </row>
    <row r="574" spans="2:28">
      <c r="B574" s="127"/>
      <c r="C574" s="127"/>
      <c r="D574" s="127"/>
      <c r="E574" s="127"/>
      <c r="F574" s="127"/>
      <c r="G574" s="127"/>
      <c r="H574" s="127"/>
      <c r="I574" s="127"/>
      <c r="J574" s="127"/>
      <c r="K574" s="127"/>
      <c r="L574" s="127"/>
      <c r="M574" s="127"/>
      <c r="N574" s="127"/>
      <c r="O574" s="127"/>
      <c r="P574" s="127"/>
      <c r="Q574" s="127"/>
      <c r="R574" s="127"/>
      <c r="S574" s="127"/>
      <c r="T574" s="127"/>
      <c r="U574" s="127"/>
      <c r="V574" s="127"/>
      <c r="W574" s="127"/>
      <c r="X574" s="127"/>
      <c r="Y574" s="127"/>
      <c r="Z574" s="127"/>
      <c r="AA574" s="127"/>
      <c r="AB574" s="127"/>
    </row>
    <row r="575" spans="2:28">
      <c r="B575" s="127"/>
      <c r="C575" s="127"/>
      <c r="D575" s="127"/>
      <c r="E575" s="127"/>
      <c r="F575" s="127"/>
      <c r="G575" s="127"/>
      <c r="H575" s="127"/>
      <c r="I575" s="127"/>
      <c r="J575" s="127"/>
      <c r="K575" s="127"/>
      <c r="L575" s="127"/>
      <c r="M575" s="127"/>
      <c r="N575" s="127"/>
      <c r="O575" s="127"/>
      <c r="P575" s="127"/>
      <c r="Q575" s="127"/>
      <c r="R575" s="127"/>
      <c r="S575" s="127"/>
      <c r="T575" s="127"/>
      <c r="U575" s="127"/>
      <c r="V575" s="127"/>
      <c r="W575" s="127"/>
      <c r="X575" s="127"/>
      <c r="Y575" s="127"/>
      <c r="Z575" s="127"/>
      <c r="AA575" s="127"/>
      <c r="AB575" s="127"/>
    </row>
    <row r="576" spans="2:28">
      <c r="B576" s="127"/>
      <c r="C576" s="127"/>
      <c r="D576" s="127"/>
      <c r="E576" s="127"/>
      <c r="F576" s="127"/>
      <c r="G576" s="127"/>
      <c r="H576" s="127"/>
      <c r="I576" s="127"/>
      <c r="J576" s="127"/>
      <c r="K576" s="127"/>
      <c r="L576" s="127"/>
      <c r="M576" s="127"/>
      <c r="N576" s="127"/>
      <c r="O576" s="127"/>
      <c r="P576" s="127"/>
      <c r="Q576" s="127"/>
      <c r="R576" s="127"/>
      <c r="S576" s="127"/>
      <c r="T576" s="127"/>
      <c r="U576" s="127"/>
      <c r="V576" s="127"/>
      <c r="W576" s="127"/>
      <c r="X576" s="127"/>
      <c r="Y576" s="127"/>
      <c r="Z576" s="127"/>
      <c r="AA576" s="127"/>
      <c r="AB576" s="127"/>
    </row>
    <row r="577" spans="2:28">
      <c r="B577" s="127"/>
      <c r="C577" s="127"/>
      <c r="D577" s="127"/>
      <c r="E577" s="127"/>
      <c r="F577" s="127"/>
      <c r="G577" s="127"/>
      <c r="H577" s="127"/>
      <c r="I577" s="127"/>
      <c r="J577" s="127"/>
      <c r="K577" s="127"/>
      <c r="L577" s="127"/>
      <c r="M577" s="127"/>
      <c r="N577" s="127"/>
      <c r="O577" s="127"/>
      <c r="P577" s="127"/>
      <c r="Q577" s="127"/>
      <c r="R577" s="127"/>
      <c r="S577" s="127"/>
      <c r="T577" s="127"/>
      <c r="U577" s="127"/>
      <c r="V577" s="127"/>
      <c r="W577" s="127"/>
      <c r="X577" s="127"/>
      <c r="Y577" s="127"/>
      <c r="Z577" s="127"/>
      <c r="AA577" s="127"/>
      <c r="AB577" s="127"/>
    </row>
    <row r="578" spans="2:28">
      <c r="B578" s="127"/>
      <c r="C578" s="127"/>
      <c r="D578" s="127"/>
      <c r="E578" s="127"/>
      <c r="F578" s="127"/>
      <c r="G578" s="127"/>
      <c r="H578" s="127"/>
      <c r="I578" s="127"/>
      <c r="J578" s="127"/>
      <c r="K578" s="127"/>
      <c r="L578" s="127"/>
      <c r="M578" s="127"/>
      <c r="N578" s="127"/>
      <c r="O578" s="127"/>
      <c r="P578" s="127"/>
      <c r="Q578" s="127"/>
      <c r="R578" s="127"/>
      <c r="S578" s="127"/>
      <c r="T578" s="127"/>
      <c r="U578" s="127"/>
      <c r="V578" s="127"/>
      <c r="W578" s="127"/>
      <c r="X578" s="127"/>
      <c r="Y578" s="127"/>
      <c r="Z578" s="127"/>
      <c r="AA578" s="127"/>
      <c r="AB578" s="127"/>
    </row>
    <row r="579" spans="2:28">
      <c r="B579" s="127"/>
      <c r="C579" s="127"/>
      <c r="D579" s="127"/>
      <c r="E579" s="127"/>
      <c r="F579" s="127"/>
      <c r="G579" s="127"/>
      <c r="H579" s="127"/>
      <c r="I579" s="127"/>
      <c r="J579" s="127"/>
      <c r="K579" s="127"/>
      <c r="L579" s="127"/>
      <c r="M579" s="127"/>
      <c r="N579" s="127"/>
      <c r="O579" s="127"/>
      <c r="P579" s="127"/>
      <c r="Q579" s="127"/>
      <c r="R579" s="127"/>
      <c r="S579" s="127"/>
      <c r="T579" s="127"/>
      <c r="U579" s="127"/>
      <c r="V579" s="127"/>
      <c r="W579" s="127"/>
      <c r="X579" s="127"/>
      <c r="Y579" s="127"/>
      <c r="Z579" s="127"/>
      <c r="AA579" s="127"/>
      <c r="AB579" s="127"/>
    </row>
    <row r="580" spans="2:28">
      <c r="B580" s="127"/>
      <c r="C580" s="127"/>
      <c r="D580" s="127"/>
      <c r="E580" s="127"/>
      <c r="F580" s="127"/>
      <c r="G580" s="127"/>
      <c r="H580" s="127"/>
      <c r="I580" s="127"/>
      <c r="J580" s="127"/>
      <c r="K580" s="127"/>
      <c r="L580" s="127"/>
      <c r="M580" s="127"/>
      <c r="N580" s="127"/>
      <c r="O580" s="127"/>
      <c r="P580" s="127"/>
      <c r="Q580" s="127"/>
      <c r="R580" s="127"/>
      <c r="S580" s="127"/>
      <c r="T580" s="127"/>
      <c r="U580" s="127"/>
      <c r="V580" s="127"/>
      <c r="W580" s="127"/>
      <c r="X580" s="127"/>
      <c r="Y580" s="127"/>
      <c r="Z580" s="127"/>
      <c r="AA580" s="127"/>
      <c r="AB580" s="127"/>
    </row>
    <row r="581" spans="2:28">
      <c r="B581" s="127"/>
      <c r="C581" s="127"/>
      <c r="D581" s="127"/>
      <c r="E581" s="127"/>
      <c r="F581" s="127"/>
      <c r="G581" s="127"/>
      <c r="H581" s="127"/>
      <c r="I581" s="127"/>
      <c r="J581" s="127"/>
      <c r="K581" s="127"/>
      <c r="L581" s="127"/>
      <c r="M581" s="127"/>
      <c r="N581" s="127"/>
      <c r="O581" s="127"/>
      <c r="P581" s="127"/>
      <c r="Q581" s="127"/>
      <c r="R581" s="127"/>
      <c r="S581" s="127"/>
      <c r="T581" s="127"/>
      <c r="U581" s="127"/>
      <c r="V581" s="127"/>
      <c r="W581" s="127"/>
      <c r="X581" s="127"/>
      <c r="Y581" s="127"/>
      <c r="Z581" s="127"/>
      <c r="AA581" s="127"/>
      <c r="AB581" s="127"/>
    </row>
    <row r="582" spans="2:28">
      <c r="B582" s="127"/>
      <c r="C582" s="127"/>
      <c r="D582" s="127"/>
      <c r="E582" s="127"/>
      <c r="F582" s="127"/>
      <c r="G582" s="127"/>
      <c r="H582" s="127"/>
      <c r="I582" s="127"/>
      <c r="J582" s="127"/>
      <c r="K582" s="127"/>
      <c r="L582" s="127"/>
      <c r="M582" s="127"/>
      <c r="N582" s="127"/>
      <c r="O582" s="127"/>
      <c r="P582" s="127"/>
      <c r="Q582" s="127"/>
      <c r="R582" s="127"/>
      <c r="S582" s="127"/>
      <c r="T582" s="127"/>
      <c r="U582" s="127"/>
      <c r="V582" s="127"/>
      <c r="W582" s="127"/>
      <c r="X582" s="127"/>
      <c r="Y582" s="127"/>
      <c r="Z582" s="127"/>
      <c r="AA582" s="127"/>
      <c r="AB582" s="127"/>
    </row>
    <row r="583" spans="2:28">
      <c r="B583" s="127"/>
      <c r="C583" s="127"/>
      <c r="D583" s="127"/>
      <c r="E583" s="127"/>
      <c r="F583" s="127"/>
      <c r="G583" s="127"/>
      <c r="H583" s="127"/>
      <c r="I583" s="127"/>
      <c r="J583" s="127"/>
      <c r="K583" s="127"/>
      <c r="L583" s="127"/>
      <c r="M583" s="127"/>
      <c r="N583" s="127"/>
      <c r="O583" s="127"/>
      <c r="P583" s="127"/>
      <c r="Q583" s="127"/>
      <c r="R583" s="127"/>
      <c r="S583" s="127"/>
      <c r="T583" s="127"/>
      <c r="U583" s="127"/>
      <c r="V583" s="127"/>
      <c r="W583" s="127"/>
      <c r="X583" s="127"/>
      <c r="Y583" s="127"/>
      <c r="Z583" s="127"/>
      <c r="AA583" s="127"/>
      <c r="AB583" s="127"/>
    </row>
    <row r="584" spans="2:28">
      <c r="B584" s="127"/>
      <c r="C584" s="127"/>
      <c r="D584" s="127"/>
      <c r="E584" s="127"/>
      <c r="F584" s="127"/>
      <c r="G584" s="127"/>
      <c r="H584" s="127"/>
      <c r="I584" s="127"/>
      <c r="J584" s="127"/>
      <c r="K584" s="127"/>
      <c r="L584" s="127"/>
      <c r="M584" s="127"/>
      <c r="N584" s="127"/>
      <c r="O584" s="127"/>
      <c r="P584" s="127"/>
      <c r="Q584" s="127"/>
      <c r="R584" s="127"/>
      <c r="S584" s="127"/>
      <c r="T584" s="127"/>
      <c r="U584" s="127"/>
      <c r="V584" s="127"/>
      <c r="W584" s="127"/>
      <c r="X584" s="127"/>
      <c r="Y584" s="127"/>
      <c r="Z584" s="127"/>
      <c r="AA584" s="127"/>
      <c r="AB584" s="127"/>
    </row>
    <row r="585" spans="2:28">
      <c r="B585" s="127"/>
      <c r="C585" s="127"/>
      <c r="D585" s="127"/>
      <c r="E585" s="127"/>
      <c r="F585" s="127"/>
      <c r="G585" s="127"/>
      <c r="H585" s="127"/>
      <c r="I585" s="127"/>
      <c r="J585" s="127"/>
      <c r="K585" s="127"/>
      <c r="L585" s="127"/>
      <c r="M585" s="127"/>
      <c r="N585" s="127"/>
      <c r="O585" s="127"/>
      <c r="P585" s="127"/>
      <c r="Q585" s="127"/>
      <c r="R585" s="127"/>
      <c r="S585" s="127"/>
      <c r="T585" s="127"/>
      <c r="U585" s="127"/>
      <c r="V585" s="127"/>
      <c r="W585" s="127"/>
      <c r="X585" s="127"/>
      <c r="Y585" s="127"/>
      <c r="Z585" s="127"/>
      <c r="AA585" s="127"/>
      <c r="AB585" s="127"/>
    </row>
    <row r="586" spans="2:28">
      <c r="B586" s="127"/>
      <c r="C586" s="127"/>
      <c r="D586" s="127"/>
      <c r="E586" s="127"/>
      <c r="F586" s="127"/>
      <c r="G586" s="127"/>
      <c r="H586" s="127"/>
      <c r="I586" s="127"/>
      <c r="J586" s="127"/>
      <c r="K586" s="127"/>
      <c r="L586" s="127"/>
      <c r="M586" s="127"/>
      <c r="N586" s="127"/>
      <c r="O586" s="127"/>
      <c r="P586" s="127"/>
      <c r="Q586" s="127"/>
      <c r="R586" s="127"/>
      <c r="S586" s="127"/>
      <c r="T586" s="127"/>
      <c r="U586" s="127"/>
      <c r="V586" s="127"/>
      <c r="W586" s="127"/>
      <c r="X586" s="127"/>
      <c r="Y586" s="127"/>
      <c r="Z586" s="127"/>
      <c r="AA586" s="127"/>
      <c r="AB586" s="127"/>
    </row>
    <row r="587" spans="2:28">
      <c r="B587" s="127"/>
      <c r="C587" s="127"/>
      <c r="D587" s="127"/>
      <c r="E587" s="127"/>
      <c r="F587" s="127"/>
      <c r="G587" s="127"/>
      <c r="H587" s="127"/>
      <c r="I587" s="127"/>
      <c r="J587" s="127"/>
      <c r="K587" s="127"/>
      <c r="L587" s="127"/>
      <c r="M587" s="127"/>
      <c r="N587" s="127"/>
      <c r="O587" s="127"/>
      <c r="P587" s="127"/>
      <c r="Q587" s="127"/>
      <c r="R587" s="127"/>
      <c r="S587" s="127"/>
      <c r="T587" s="127"/>
      <c r="U587" s="127"/>
      <c r="V587" s="127"/>
      <c r="W587" s="127"/>
      <c r="X587" s="127"/>
      <c r="Y587" s="127"/>
      <c r="Z587" s="127"/>
      <c r="AA587" s="127"/>
      <c r="AB587" s="127"/>
    </row>
    <row r="588" spans="2:28">
      <c r="B588" s="127"/>
      <c r="C588" s="127"/>
      <c r="D588" s="127"/>
      <c r="E588" s="127"/>
      <c r="F588" s="127"/>
      <c r="G588" s="127"/>
      <c r="H588" s="127"/>
      <c r="I588" s="127"/>
      <c r="J588" s="127"/>
      <c r="K588" s="127"/>
      <c r="L588" s="127"/>
      <c r="M588" s="127"/>
      <c r="N588" s="127"/>
      <c r="O588" s="127"/>
      <c r="P588" s="127"/>
      <c r="Q588" s="127"/>
      <c r="R588" s="127"/>
      <c r="S588" s="127"/>
      <c r="T588" s="127"/>
      <c r="U588" s="127"/>
      <c r="V588" s="127"/>
      <c r="W588" s="127"/>
      <c r="X588" s="127"/>
      <c r="Y588" s="127"/>
      <c r="Z588" s="127"/>
      <c r="AA588" s="127"/>
      <c r="AB588" s="127"/>
    </row>
    <row r="589" spans="2:28">
      <c r="B589" s="127"/>
      <c r="C589" s="127"/>
      <c r="D589" s="127"/>
      <c r="E589" s="127"/>
      <c r="F589" s="127"/>
      <c r="G589" s="127"/>
      <c r="H589" s="127"/>
      <c r="I589" s="127"/>
      <c r="J589" s="127"/>
      <c r="K589" s="127"/>
      <c r="L589" s="127"/>
      <c r="M589" s="127"/>
      <c r="N589" s="127"/>
      <c r="O589" s="127"/>
      <c r="P589" s="127"/>
      <c r="Q589" s="127"/>
      <c r="R589" s="127"/>
      <c r="S589" s="127"/>
      <c r="T589" s="127"/>
      <c r="U589" s="127"/>
      <c r="V589" s="127"/>
      <c r="W589" s="127"/>
      <c r="X589" s="127"/>
      <c r="Y589" s="127"/>
      <c r="Z589" s="127"/>
      <c r="AA589" s="127"/>
      <c r="AB589" s="127"/>
    </row>
    <row r="590" spans="2:28">
      <c r="B590" s="127"/>
      <c r="C590" s="127"/>
      <c r="D590" s="127"/>
      <c r="E590" s="127"/>
      <c r="F590" s="127"/>
      <c r="G590" s="127"/>
      <c r="H590" s="127"/>
      <c r="I590" s="127"/>
      <c r="J590" s="127"/>
      <c r="K590" s="127"/>
      <c r="L590" s="127"/>
      <c r="M590" s="127"/>
      <c r="N590" s="127"/>
      <c r="O590" s="127"/>
      <c r="P590" s="127"/>
      <c r="Q590" s="127"/>
      <c r="R590" s="127"/>
      <c r="S590" s="127"/>
      <c r="T590" s="127"/>
      <c r="U590" s="127"/>
      <c r="V590" s="127"/>
      <c r="W590" s="127"/>
      <c r="X590" s="127"/>
      <c r="Y590" s="127"/>
      <c r="Z590" s="127"/>
      <c r="AA590" s="127"/>
      <c r="AB590" s="127"/>
    </row>
    <row r="591" spans="2:28">
      <c r="B591" s="127"/>
      <c r="C591" s="127"/>
      <c r="D591" s="127"/>
      <c r="E591" s="127"/>
      <c r="F591" s="127"/>
      <c r="G591" s="127"/>
      <c r="H591" s="127"/>
      <c r="I591" s="127"/>
      <c r="J591" s="127"/>
      <c r="K591" s="127"/>
      <c r="L591" s="127"/>
      <c r="M591" s="127"/>
      <c r="N591" s="127"/>
      <c r="O591" s="127"/>
      <c r="P591" s="127"/>
      <c r="Q591" s="127"/>
      <c r="R591" s="127"/>
      <c r="S591" s="127"/>
      <c r="T591" s="127"/>
      <c r="U591" s="127"/>
      <c r="V591" s="127"/>
      <c r="W591" s="127"/>
      <c r="X591" s="127"/>
      <c r="Y591" s="127"/>
      <c r="Z591" s="127"/>
      <c r="AA591" s="127"/>
      <c r="AB591" s="127"/>
    </row>
    <row r="592" spans="2:28">
      <c r="B592" s="127"/>
      <c r="C592" s="127"/>
      <c r="D592" s="127"/>
      <c r="E592" s="127"/>
      <c r="F592" s="127"/>
      <c r="G592" s="127"/>
      <c r="H592" s="127"/>
      <c r="I592" s="127"/>
      <c r="J592" s="127"/>
      <c r="K592" s="127"/>
      <c r="L592" s="127"/>
      <c r="M592" s="127"/>
      <c r="N592" s="127"/>
      <c r="O592" s="127"/>
      <c r="P592" s="127"/>
      <c r="Q592" s="127"/>
      <c r="R592" s="127"/>
      <c r="S592" s="127"/>
      <c r="T592" s="127"/>
      <c r="U592" s="127"/>
      <c r="V592" s="127"/>
      <c r="W592" s="127"/>
      <c r="X592" s="127"/>
      <c r="Y592" s="127"/>
      <c r="Z592" s="127"/>
      <c r="AA592" s="127"/>
      <c r="AB592" s="127"/>
    </row>
    <row r="593" spans="2:28">
      <c r="B593" s="127"/>
      <c r="C593" s="127"/>
      <c r="D593" s="127"/>
      <c r="E593" s="127"/>
      <c r="F593" s="127"/>
      <c r="G593" s="127"/>
      <c r="H593" s="127"/>
      <c r="I593" s="127"/>
      <c r="J593" s="127"/>
      <c r="K593" s="127"/>
      <c r="L593" s="127"/>
      <c r="M593" s="127"/>
      <c r="N593" s="127"/>
      <c r="O593" s="127"/>
      <c r="P593" s="127"/>
      <c r="Q593" s="127"/>
      <c r="R593" s="127"/>
      <c r="S593" s="127"/>
      <c r="T593" s="127"/>
      <c r="U593" s="127"/>
      <c r="V593" s="127"/>
      <c r="W593" s="127"/>
      <c r="X593" s="127"/>
      <c r="Y593" s="127"/>
      <c r="Z593" s="127"/>
      <c r="AA593" s="127"/>
      <c r="AB593" s="127"/>
    </row>
    <row r="594" spans="2:28">
      <c r="B594" s="127"/>
      <c r="C594" s="127"/>
      <c r="D594" s="127"/>
      <c r="E594" s="127"/>
      <c r="F594" s="127"/>
      <c r="G594" s="127"/>
      <c r="H594" s="127"/>
      <c r="I594" s="127"/>
      <c r="J594" s="127"/>
      <c r="K594" s="127"/>
      <c r="L594" s="127"/>
      <c r="M594" s="127"/>
      <c r="N594" s="127"/>
      <c r="O594" s="127"/>
      <c r="P594" s="127"/>
      <c r="Q594" s="127"/>
      <c r="R594" s="127"/>
      <c r="S594" s="127"/>
      <c r="T594" s="127"/>
      <c r="U594" s="127"/>
      <c r="V594" s="127"/>
      <c r="W594" s="127"/>
      <c r="X594" s="127"/>
      <c r="Y594" s="127"/>
      <c r="Z594" s="127"/>
      <c r="AA594" s="127"/>
      <c r="AB594" s="127"/>
    </row>
    <row r="595" spans="2:28">
      <c r="B595" s="127"/>
      <c r="C595" s="127"/>
      <c r="D595" s="127"/>
      <c r="E595" s="127"/>
      <c r="F595" s="127"/>
      <c r="G595" s="127"/>
      <c r="H595" s="127"/>
      <c r="I595" s="127"/>
      <c r="J595" s="127"/>
      <c r="K595" s="127"/>
      <c r="L595" s="127"/>
      <c r="M595" s="127"/>
      <c r="N595" s="127"/>
      <c r="O595" s="127"/>
      <c r="P595" s="127"/>
      <c r="Q595" s="127"/>
      <c r="R595" s="127"/>
      <c r="S595" s="127"/>
      <c r="T595" s="127"/>
      <c r="U595" s="127"/>
      <c r="V595" s="127"/>
      <c r="W595" s="127"/>
      <c r="X595" s="127"/>
      <c r="Y595" s="127"/>
      <c r="Z595" s="127"/>
      <c r="AA595" s="127"/>
      <c r="AB595" s="127"/>
    </row>
    <row r="596" spans="2:28">
      <c r="B596" s="127"/>
      <c r="C596" s="127"/>
      <c r="D596" s="127"/>
      <c r="E596" s="127"/>
      <c r="F596" s="127"/>
      <c r="G596" s="127"/>
      <c r="H596" s="127"/>
      <c r="I596" s="127"/>
      <c r="J596" s="127"/>
      <c r="K596" s="127"/>
      <c r="L596" s="127"/>
      <c r="M596" s="127"/>
      <c r="N596" s="127"/>
      <c r="O596" s="127"/>
      <c r="P596" s="127"/>
      <c r="Q596" s="127"/>
      <c r="R596" s="127"/>
      <c r="S596" s="127"/>
      <c r="T596" s="127"/>
      <c r="U596" s="127"/>
      <c r="V596" s="127"/>
      <c r="W596" s="127"/>
      <c r="X596" s="127"/>
      <c r="Y596" s="127"/>
      <c r="Z596" s="127"/>
      <c r="AA596" s="127"/>
      <c r="AB596" s="127"/>
    </row>
    <row r="597" spans="2:28">
      <c r="B597" s="127"/>
      <c r="C597" s="127"/>
      <c r="D597" s="127"/>
      <c r="E597" s="127"/>
      <c r="F597" s="127"/>
      <c r="G597" s="127"/>
      <c r="H597" s="127"/>
      <c r="I597" s="127"/>
      <c r="J597" s="127"/>
      <c r="K597" s="127"/>
      <c r="L597" s="127"/>
      <c r="M597" s="127"/>
      <c r="N597" s="127"/>
      <c r="O597" s="127"/>
      <c r="P597" s="127"/>
      <c r="Q597" s="127"/>
      <c r="R597" s="127"/>
      <c r="S597" s="127"/>
      <c r="T597" s="127"/>
      <c r="U597" s="127"/>
      <c r="V597" s="127"/>
      <c r="W597" s="127"/>
      <c r="X597" s="127"/>
      <c r="Y597" s="127"/>
      <c r="Z597" s="127"/>
      <c r="AA597" s="127"/>
      <c r="AB597" s="127"/>
    </row>
    <row r="598" spans="2:28">
      <c r="B598" s="127"/>
      <c r="C598" s="127"/>
      <c r="D598" s="127"/>
      <c r="E598" s="127"/>
      <c r="F598" s="127"/>
      <c r="G598" s="127"/>
      <c r="H598" s="127"/>
      <c r="I598" s="127"/>
      <c r="J598" s="127"/>
      <c r="K598" s="127"/>
      <c r="L598" s="127"/>
      <c r="M598" s="127"/>
      <c r="N598" s="127"/>
      <c r="O598" s="127"/>
      <c r="P598" s="127"/>
      <c r="Q598" s="127"/>
      <c r="R598" s="127"/>
      <c r="S598" s="127"/>
      <c r="T598" s="127"/>
      <c r="U598" s="127"/>
      <c r="V598" s="127"/>
      <c r="W598" s="127"/>
      <c r="X598" s="127"/>
      <c r="Y598" s="127"/>
      <c r="Z598" s="127"/>
      <c r="AA598" s="127"/>
      <c r="AB598" s="127"/>
    </row>
    <row r="599" spans="2:28">
      <c r="B599" s="127"/>
      <c r="C599" s="127"/>
      <c r="D599" s="127"/>
      <c r="E599" s="127"/>
      <c r="F599" s="127"/>
      <c r="G599" s="127"/>
      <c r="H599" s="127"/>
      <c r="I599" s="127"/>
      <c r="J599" s="127"/>
      <c r="K599" s="127"/>
      <c r="L599" s="127"/>
      <c r="M599" s="127"/>
      <c r="N599" s="127"/>
      <c r="O599" s="127"/>
      <c r="P599" s="127"/>
      <c r="Q599" s="127"/>
      <c r="R599" s="127"/>
      <c r="S599" s="127"/>
      <c r="T599" s="127"/>
      <c r="U599" s="127"/>
      <c r="V599" s="127"/>
      <c r="W599" s="127"/>
      <c r="X599" s="127"/>
      <c r="Y599" s="127"/>
      <c r="Z599" s="127"/>
      <c r="AA599" s="127"/>
      <c r="AB599" s="127"/>
    </row>
    <row r="600" spans="2:28">
      <c r="B600" s="127"/>
      <c r="C600" s="127"/>
      <c r="D600" s="127"/>
      <c r="E600" s="127"/>
      <c r="F600" s="127"/>
      <c r="G600" s="127"/>
      <c r="H600" s="127"/>
      <c r="I600" s="127"/>
      <c r="J600" s="127"/>
      <c r="K600" s="127"/>
      <c r="L600" s="127"/>
      <c r="M600" s="127"/>
      <c r="N600" s="127"/>
      <c r="O600" s="127"/>
      <c r="P600" s="127"/>
      <c r="Q600" s="127"/>
      <c r="R600" s="127"/>
      <c r="S600" s="127"/>
      <c r="T600" s="127"/>
      <c r="U600" s="127"/>
      <c r="V600" s="127"/>
      <c r="W600" s="127"/>
      <c r="X600" s="127"/>
      <c r="Y600" s="127"/>
      <c r="Z600" s="127"/>
      <c r="AA600" s="127"/>
      <c r="AB600" s="127"/>
    </row>
    <row r="601" spans="2:28">
      <c r="B601" s="127"/>
      <c r="C601" s="127"/>
      <c r="D601" s="127"/>
      <c r="E601" s="127"/>
      <c r="F601" s="127"/>
      <c r="G601" s="127"/>
      <c r="H601" s="127"/>
      <c r="I601" s="127"/>
      <c r="J601" s="127"/>
      <c r="K601" s="127"/>
      <c r="L601" s="127"/>
      <c r="M601" s="127"/>
      <c r="N601" s="127"/>
      <c r="O601" s="127"/>
      <c r="P601" s="127"/>
      <c r="Q601" s="127"/>
      <c r="R601" s="127"/>
      <c r="S601" s="127"/>
      <c r="T601" s="127"/>
      <c r="U601" s="127"/>
      <c r="V601" s="127"/>
      <c r="W601" s="127"/>
      <c r="X601" s="127"/>
      <c r="Y601" s="127"/>
      <c r="Z601" s="127"/>
      <c r="AA601" s="127"/>
      <c r="AB601" s="127"/>
    </row>
    <row r="602" spans="2:28">
      <c r="B602" s="127"/>
      <c r="C602" s="127"/>
      <c r="D602" s="127"/>
      <c r="E602" s="127"/>
      <c r="F602" s="127"/>
      <c r="G602" s="127"/>
      <c r="H602" s="127"/>
      <c r="I602" s="127"/>
      <c r="J602" s="127"/>
      <c r="K602" s="127"/>
      <c r="L602" s="127"/>
      <c r="M602" s="127"/>
      <c r="N602" s="127"/>
      <c r="O602" s="127"/>
      <c r="P602" s="127"/>
      <c r="Q602" s="127"/>
      <c r="R602" s="127"/>
      <c r="S602" s="127"/>
      <c r="T602" s="127"/>
      <c r="U602" s="127"/>
      <c r="V602" s="127"/>
      <c r="W602" s="127"/>
      <c r="X602" s="127"/>
      <c r="Y602" s="127"/>
      <c r="Z602" s="127"/>
      <c r="AA602" s="127"/>
      <c r="AB602" s="127"/>
    </row>
    <row r="603" spans="2:28">
      <c r="B603" s="127"/>
      <c r="C603" s="127"/>
      <c r="D603" s="127"/>
      <c r="E603" s="127"/>
      <c r="F603" s="127"/>
      <c r="G603" s="127"/>
      <c r="H603" s="127"/>
      <c r="I603" s="127"/>
      <c r="J603" s="127"/>
      <c r="K603" s="127"/>
      <c r="L603" s="127"/>
      <c r="M603" s="127"/>
      <c r="N603" s="127"/>
      <c r="O603" s="127"/>
      <c r="P603" s="127"/>
      <c r="Q603" s="127"/>
      <c r="R603" s="127"/>
      <c r="S603" s="127"/>
      <c r="T603" s="127"/>
      <c r="U603" s="127"/>
      <c r="V603" s="127"/>
      <c r="W603" s="127"/>
      <c r="X603" s="127"/>
      <c r="Y603" s="127"/>
      <c r="Z603" s="127"/>
      <c r="AA603" s="127"/>
      <c r="AB603" s="127"/>
    </row>
    <row r="604" spans="2:28">
      <c r="B604" s="127"/>
      <c r="C604" s="127"/>
      <c r="D604" s="127"/>
      <c r="E604" s="127"/>
      <c r="F604" s="127"/>
      <c r="G604" s="127"/>
      <c r="H604" s="127"/>
      <c r="I604" s="127"/>
      <c r="J604" s="127"/>
      <c r="K604" s="127"/>
      <c r="L604" s="127"/>
      <c r="M604" s="127"/>
      <c r="N604" s="127"/>
      <c r="O604" s="127"/>
      <c r="P604" s="127"/>
      <c r="Q604" s="127"/>
      <c r="R604" s="127"/>
      <c r="S604" s="127"/>
      <c r="T604" s="127"/>
      <c r="U604" s="127"/>
      <c r="V604" s="127"/>
      <c r="W604" s="127"/>
      <c r="X604" s="127"/>
      <c r="Y604" s="127"/>
      <c r="Z604" s="127"/>
      <c r="AA604" s="127"/>
      <c r="AB604" s="127"/>
    </row>
    <row r="605" spans="2:28">
      <c r="B605" s="127"/>
      <c r="C605" s="127"/>
      <c r="D605" s="127"/>
      <c r="E605" s="127"/>
      <c r="F605" s="127"/>
      <c r="G605" s="127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  <c r="Z605" s="127"/>
      <c r="AA605" s="127"/>
      <c r="AB605" s="127"/>
    </row>
    <row r="606" spans="2:28">
      <c r="B606" s="127"/>
      <c r="C606" s="127"/>
      <c r="D606" s="127"/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  <c r="Z606" s="127"/>
      <c r="AA606" s="127"/>
      <c r="AB606" s="127"/>
    </row>
    <row r="607" spans="2:28">
      <c r="B607" s="127"/>
      <c r="C607" s="127"/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  <c r="Z607" s="127"/>
      <c r="AA607" s="127"/>
      <c r="AB607" s="127"/>
    </row>
    <row r="608" spans="2:28">
      <c r="B608" s="127"/>
      <c r="C608" s="127"/>
      <c r="D608" s="127"/>
      <c r="E608" s="127"/>
      <c r="F608" s="127"/>
      <c r="G608" s="127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  <c r="S608" s="127"/>
      <c r="T608" s="127"/>
      <c r="U608" s="127"/>
      <c r="V608" s="127"/>
      <c r="W608" s="127"/>
      <c r="X608" s="127"/>
      <c r="Y608" s="127"/>
      <c r="Z608" s="127"/>
      <c r="AA608" s="127"/>
      <c r="AB608" s="127"/>
    </row>
    <row r="609" spans="2:28">
      <c r="B609" s="127"/>
      <c r="C609" s="127"/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27"/>
      <c r="X609" s="127"/>
      <c r="Y609" s="127"/>
      <c r="Z609" s="127"/>
      <c r="AA609" s="127"/>
      <c r="AB609" s="127"/>
    </row>
    <row r="610" spans="2:28">
      <c r="B610" s="127"/>
      <c r="C610" s="127"/>
      <c r="D610" s="127"/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  <c r="Z610" s="127"/>
      <c r="AA610" s="127"/>
      <c r="AB610" s="127"/>
    </row>
    <row r="611" spans="2:28">
      <c r="B611" s="127"/>
      <c r="C611" s="127"/>
      <c r="D611" s="127"/>
      <c r="E611" s="127"/>
      <c r="F611" s="127"/>
      <c r="G611" s="127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  <c r="Z611" s="127"/>
      <c r="AA611" s="127"/>
      <c r="AB611" s="127"/>
    </row>
    <row r="612" spans="2:28">
      <c r="B612" s="127"/>
      <c r="C612" s="127"/>
      <c r="D612" s="127"/>
      <c r="E612" s="127"/>
      <c r="F612" s="127"/>
      <c r="G612" s="127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  <c r="Z612" s="127"/>
      <c r="AA612" s="127"/>
      <c r="AB612" s="127"/>
    </row>
    <row r="613" spans="2:28">
      <c r="B613" s="127"/>
      <c r="C613" s="127"/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/>
      <c r="Z613" s="127"/>
      <c r="AA613" s="127"/>
      <c r="AB613" s="127"/>
    </row>
    <row r="614" spans="2:28">
      <c r="B614" s="127"/>
      <c r="C614" s="127"/>
      <c r="D614" s="127"/>
      <c r="E614" s="127"/>
      <c r="F614" s="127"/>
      <c r="G614" s="127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  <c r="S614" s="127"/>
      <c r="T614" s="127"/>
      <c r="U614" s="127"/>
      <c r="V614" s="127"/>
      <c r="W614" s="127"/>
      <c r="X614" s="127"/>
      <c r="Y614" s="127"/>
      <c r="Z614" s="127"/>
      <c r="AA614" s="127"/>
      <c r="AB614" s="127"/>
    </row>
    <row r="615" spans="2:28">
      <c r="B615" s="127"/>
      <c r="C615" s="127"/>
      <c r="D615" s="127"/>
      <c r="E615" s="127"/>
      <c r="F615" s="127"/>
      <c r="G615" s="127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  <c r="Z615" s="127"/>
      <c r="AA615" s="127"/>
      <c r="AB615" s="127"/>
    </row>
    <row r="616" spans="2:28">
      <c r="B616" s="127"/>
      <c r="C616" s="127"/>
      <c r="D616" s="127"/>
      <c r="E616" s="127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  <c r="T616" s="127"/>
      <c r="U616" s="127"/>
      <c r="V616" s="127"/>
      <c r="W616" s="127"/>
      <c r="X616" s="127"/>
      <c r="Y616" s="127"/>
      <c r="Z616" s="127"/>
      <c r="AA616" s="127"/>
      <c r="AB616" s="127"/>
    </row>
    <row r="617" spans="2:28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  <c r="Z617" s="127"/>
      <c r="AA617" s="127"/>
      <c r="AB617" s="127"/>
    </row>
    <row r="618" spans="2:28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</row>
    <row r="619" spans="2:28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</row>
    <row r="620" spans="2:28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</row>
    <row r="621" spans="2:28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</row>
    <row r="622" spans="2:28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</row>
    <row r="623" spans="2:28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</row>
    <row r="624" spans="2:28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</row>
    <row r="625" spans="2:28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</row>
    <row r="626" spans="2:28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</row>
    <row r="627" spans="2:28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</row>
    <row r="628" spans="2:28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</row>
    <row r="629" spans="2:28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</row>
    <row r="630" spans="2:28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</row>
    <row r="631" spans="2:28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</row>
    <row r="632" spans="2:28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</row>
    <row r="633" spans="2:28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</row>
    <row r="634" spans="2:28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</row>
    <row r="635" spans="2:28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16"/>
  <sheetViews>
    <sheetView zoomScaleNormal="100" workbookViewId="0">
      <pane xSplit="1" topLeftCell="B1" activePane="topRight" state="frozen"/>
      <selection pane="topRight" activeCell="U35" sqref="U35"/>
    </sheetView>
  </sheetViews>
  <sheetFormatPr defaultRowHeight="15"/>
  <cols>
    <col min="1" max="1" width="1.85546875" customWidth="1"/>
    <col min="2" max="2" width="4" customWidth="1"/>
    <col min="3" max="3" width="30.7109375" customWidth="1"/>
    <col min="4" max="4" width="8.7109375" customWidth="1"/>
    <col min="5" max="5" width="7.28515625" customWidth="1"/>
    <col min="6" max="6" width="6.85546875" customWidth="1"/>
    <col min="7" max="7" width="7" customWidth="1"/>
    <col min="8" max="8" width="7.140625" customWidth="1"/>
    <col min="9" max="9" width="6.85546875" customWidth="1"/>
    <col min="10" max="10" width="7.28515625" customWidth="1"/>
    <col min="11" max="12" width="6.7109375" customWidth="1"/>
    <col min="13" max="13" width="7" customWidth="1"/>
    <col min="14" max="14" width="6.5703125" customWidth="1"/>
    <col min="15" max="15" width="7.85546875" customWidth="1"/>
    <col min="16" max="16" width="7" customWidth="1"/>
    <col min="17" max="17" width="7.140625" customWidth="1"/>
    <col min="18" max="18" width="7" customWidth="1"/>
    <col min="19" max="19" width="14.42578125" customWidth="1"/>
    <col min="23" max="23" width="7.7109375" customWidth="1"/>
    <col min="24" max="24" width="15.5703125" customWidth="1"/>
    <col min="25" max="25" width="8.140625" customWidth="1"/>
    <col min="26" max="26" width="7.28515625" customWidth="1"/>
    <col min="28" max="28" width="9.85546875" customWidth="1"/>
    <col min="29" max="29" width="11.140625" customWidth="1"/>
    <col min="30" max="30" width="10" customWidth="1"/>
    <col min="31" max="31" width="8" customWidth="1"/>
  </cols>
  <sheetData>
    <row r="1" spans="2:36" ht="10.5" customHeight="1"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</row>
    <row r="2" spans="2:36" ht="15.75" thickBot="1">
      <c r="B2" s="119" t="s">
        <v>475</v>
      </c>
      <c r="D2" s="119" t="s">
        <v>18</v>
      </c>
      <c r="J2" t="s">
        <v>402</v>
      </c>
      <c r="O2" s="38"/>
      <c r="P2" s="38"/>
      <c r="Q2" s="127"/>
      <c r="R2" s="245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</row>
    <row r="3" spans="2:36" ht="13.5" customHeight="1">
      <c r="B3" s="97"/>
      <c r="C3" s="608"/>
      <c r="D3" s="36" t="s">
        <v>19</v>
      </c>
      <c r="E3" s="75" t="s">
        <v>326</v>
      </c>
      <c r="F3" s="75"/>
      <c r="G3" s="75"/>
      <c r="H3" s="75"/>
      <c r="I3" s="75"/>
      <c r="J3" s="75"/>
      <c r="K3" s="75"/>
      <c r="L3" s="75"/>
      <c r="M3" s="58"/>
      <c r="N3" s="58"/>
      <c r="O3" s="213" t="s">
        <v>20</v>
      </c>
      <c r="P3" s="213" t="s">
        <v>21</v>
      </c>
      <c r="Q3" s="1988" t="s">
        <v>647</v>
      </c>
      <c r="R3" s="1988" t="s">
        <v>647</v>
      </c>
      <c r="T3" s="446"/>
      <c r="U3" s="149"/>
      <c r="V3" s="127"/>
      <c r="W3" s="127"/>
      <c r="X3" s="127"/>
      <c r="Y3" s="15"/>
      <c r="Z3" s="15"/>
      <c r="AA3" s="149"/>
      <c r="AB3" s="11"/>
      <c r="AC3" s="11"/>
      <c r="AD3" s="11"/>
      <c r="AE3" s="127"/>
      <c r="AF3" s="127"/>
      <c r="AG3" s="127"/>
      <c r="AH3" s="127"/>
      <c r="AI3" s="127"/>
      <c r="AJ3" s="127"/>
    </row>
    <row r="4" spans="2:36" ht="13.5" customHeight="1">
      <c r="B4" s="68"/>
      <c r="C4" s="609"/>
      <c r="D4" s="610" t="s">
        <v>266</v>
      </c>
      <c r="E4" s="20" t="s">
        <v>357</v>
      </c>
      <c r="F4" s="20"/>
      <c r="G4" s="20"/>
      <c r="H4" s="20" t="s">
        <v>282</v>
      </c>
      <c r="I4" s="20"/>
      <c r="J4" s="20"/>
      <c r="K4" s="20"/>
      <c r="M4" s="19"/>
      <c r="N4" s="19"/>
      <c r="O4" s="610" t="s">
        <v>283</v>
      </c>
      <c r="P4" s="610" t="s">
        <v>22</v>
      </c>
      <c r="Q4" s="1989" t="s">
        <v>120</v>
      </c>
      <c r="R4" s="1989" t="s">
        <v>120</v>
      </c>
      <c r="T4" s="446"/>
      <c r="U4" s="149"/>
      <c r="V4" s="127"/>
      <c r="W4" s="127"/>
      <c r="X4" s="127"/>
      <c r="Y4" s="15"/>
      <c r="Z4" s="15"/>
      <c r="AA4" s="149"/>
      <c r="AB4" s="11"/>
      <c r="AC4" s="11"/>
      <c r="AD4" s="11"/>
      <c r="AE4" s="127"/>
      <c r="AF4" s="127"/>
      <c r="AG4" s="127"/>
      <c r="AH4" s="127"/>
      <c r="AI4" s="127"/>
      <c r="AJ4" s="127"/>
    </row>
    <row r="5" spans="2:36" ht="12.75" customHeight="1" thickBot="1">
      <c r="B5" s="68"/>
      <c r="C5" s="611" t="s">
        <v>23</v>
      </c>
      <c r="D5" s="78" t="s">
        <v>20</v>
      </c>
      <c r="E5" s="69" t="s">
        <v>134</v>
      </c>
      <c r="F5" s="80"/>
      <c r="G5" s="80"/>
      <c r="H5" s="80"/>
      <c r="I5" t="s">
        <v>281</v>
      </c>
      <c r="K5" s="80"/>
      <c r="L5" t="s">
        <v>749</v>
      </c>
      <c r="M5" s="59"/>
      <c r="N5" s="59"/>
      <c r="O5" s="610" t="s">
        <v>25</v>
      </c>
      <c r="P5" s="610" t="s">
        <v>24</v>
      </c>
      <c r="Q5" s="1990" t="s">
        <v>648</v>
      </c>
      <c r="R5" s="1989" t="s">
        <v>648</v>
      </c>
      <c r="T5" s="446"/>
      <c r="U5" s="149"/>
      <c r="V5" s="127"/>
      <c r="W5" s="127"/>
      <c r="X5" s="127"/>
      <c r="Y5" s="15"/>
      <c r="Z5" s="15"/>
      <c r="AA5" s="446"/>
      <c r="AB5" s="704"/>
      <c r="AC5" s="704"/>
      <c r="AD5" s="11"/>
      <c r="AE5" s="127"/>
      <c r="AF5" s="127"/>
      <c r="AG5" s="127"/>
      <c r="AH5" s="127"/>
      <c r="AI5" s="127"/>
      <c r="AJ5" s="127"/>
    </row>
    <row r="6" spans="2:36">
      <c r="B6" s="68" t="s">
        <v>267</v>
      </c>
      <c r="C6" s="609"/>
      <c r="D6" s="77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1912" t="s">
        <v>35</v>
      </c>
      <c r="O6" s="610">
        <v>10</v>
      </c>
      <c r="P6" s="610" t="s">
        <v>36</v>
      </c>
      <c r="Q6" s="610" t="s">
        <v>25</v>
      </c>
      <c r="R6" s="1991" t="s">
        <v>649</v>
      </c>
      <c r="T6" s="446"/>
      <c r="U6" s="149"/>
      <c r="V6" s="127"/>
      <c r="W6" s="127"/>
      <c r="X6" s="127"/>
      <c r="Y6" s="15"/>
      <c r="Z6" s="15"/>
      <c r="AA6" s="446"/>
      <c r="AB6" s="704"/>
      <c r="AC6" s="11"/>
      <c r="AD6" s="11"/>
      <c r="AE6" s="127"/>
      <c r="AF6" s="127"/>
      <c r="AG6" s="127"/>
      <c r="AH6" s="127"/>
      <c r="AI6" s="127"/>
      <c r="AJ6" s="127"/>
    </row>
    <row r="7" spans="2:36" ht="12" customHeight="1">
      <c r="B7" s="68"/>
      <c r="C7" s="611" t="s">
        <v>268</v>
      </c>
      <c r="E7" s="78" t="s">
        <v>38</v>
      </c>
      <c r="F7" s="78" t="s">
        <v>38</v>
      </c>
      <c r="G7" s="78" t="s">
        <v>38</v>
      </c>
      <c r="H7" s="78" t="s">
        <v>38</v>
      </c>
      <c r="I7" s="31" t="s">
        <v>38</v>
      </c>
      <c r="J7" s="78" t="s">
        <v>38</v>
      </c>
      <c r="K7" s="78" t="s">
        <v>38</v>
      </c>
      <c r="L7" s="31" t="s">
        <v>38</v>
      </c>
      <c r="M7" s="78" t="s">
        <v>38</v>
      </c>
      <c r="N7" s="579" t="s">
        <v>38</v>
      </c>
      <c r="O7" s="610" t="s">
        <v>650</v>
      </c>
      <c r="P7" s="610" t="s">
        <v>258</v>
      </c>
      <c r="Q7" s="610" t="s">
        <v>651</v>
      </c>
      <c r="R7" s="1991"/>
      <c r="T7" s="446"/>
      <c r="U7" s="149"/>
      <c r="V7" s="127"/>
      <c r="W7" s="127"/>
      <c r="X7" s="127"/>
      <c r="Y7" s="15"/>
      <c r="Z7" s="15"/>
      <c r="AA7" s="149"/>
      <c r="AB7" s="704"/>
      <c r="AC7" s="704"/>
      <c r="AD7" s="11"/>
      <c r="AE7" s="127"/>
      <c r="AF7" s="127"/>
      <c r="AG7" s="127"/>
      <c r="AH7" s="127"/>
      <c r="AI7" s="127"/>
      <c r="AJ7" s="127"/>
    </row>
    <row r="8" spans="2:36" ht="14.25" customHeight="1" thickBot="1">
      <c r="B8" s="68"/>
      <c r="C8" s="612"/>
      <c r="D8" s="81" t="s">
        <v>269</v>
      </c>
      <c r="E8" s="59"/>
      <c r="F8" s="60"/>
      <c r="G8" s="59"/>
      <c r="H8" s="60"/>
      <c r="I8" s="107"/>
      <c r="J8" s="60"/>
      <c r="K8" s="60"/>
      <c r="L8" s="59"/>
      <c r="M8" s="60"/>
      <c r="N8" s="107"/>
      <c r="O8" s="610"/>
      <c r="P8" s="610" t="s">
        <v>259</v>
      </c>
      <c r="Q8" s="2012">
        <v>0.35</v>
      </c>
      <c r="R8" s="1992">
        <v>1</v>
      </c>
      <c r="T8" s="446"/>
      <c r="U8" s="149"/>
      <c r="V8" s="127"/>
      <c r="W8" s="336"/>
      <c r="X8" s="446"/>
      <c r="Y8" s="15"/>
      <c r="Z8" s="15"/>
      <c r="AA8" s="252"/>
      <c r="AB8" s="4"/>
      <c r="AC8" s="4"/>
      <c r="AD8" s="11"/>
      <c r="AE8" s="127"/>
      <c r="AF8" s="127"/>
      <c r="AG8" s="127"/>
      <c r="AH8" s="127"/>
      <c r="AI8" s="127"/>
      <c r="AJ8" s="127"/>
    </row>
    <row r="9" spans="2:36">
      <c r="B9" s="613">
        <v>1</v>
      </c>
      <c r="C9" s="614" t="s">
        <v>270</v>
      </c>
      <c r="D9" s="232">
        <v>42</v>
      </c>
      <c r="E9" s="196">
        <f>'12-18л. РАСКЛАДКА'!S7</f>
        <v>40</v>
      </c>
      <c r="F9" s="83">
        <f>'12-18л. РАСКЛАДКА'!S62</f>
        <v>50</v>
      </c>
      <c r="G9" s="83">
        <f>'12-18л. РАСКЛАДКА'!S123</f>
        <v>40</v>
      </c>
      <c r="H9" s="83">
        <f>'12-18л. РАСКЛАДКА'!S184</f>
        <v>50</v>
      </c>
      <c r="I9" s="83">
        <f>'12-18л. РАСКЛАДКА'!S239</f>
        <v>40</v>
      </c>
      <c r="J9" s="83">
        <f>'12-18л. РАСКЛАДКА'!S297</f>
        <v>40</v>
      </c>
      <c r="K9" s="83">
        <f>'12-18л. РАСКЛАДКА'!S356</f>
        <v>50</v>
      </c>
      <c r="L9" s="83">
        <f>'12-18л. РАСКЛАДКА'!S405</f>
        <v>40</v>
      </c>
      <c r="M9" s="83">
        <f>'12-18л. РАСКЛАДКА'!S460</f>
        <v>30</v>
      </c>
      <c r="N9" s="1913">
        <f>'12-18л. РАСКЛАДКА'!S520</f>
        <v>40</v>
      </c>
      <c r="O9" s="1993">
        <f>E9+F9+G9+H9+I9+J9+K9+L9+M9+N9</f>
        <v>420</v>
      </c>
      <c r="P9" s="2788">
        <f>(O9*100/Q9)-100</f>
        <v>0</v>
      </c>
      <c r="Q9" s="1994">
        <f>(R9*35/100)*10</f>
        <v>420</v>
      </c>
      <c r="R9" s="1998">
        <v>120</v>
      </c>
      <c r="S9" s="2687"/>
      <c r="T9" s="127"/>
      <c r="U9" s="127"/>
      <c r="V9" s="127"/>
      <c r="W9" s="874"/>
      <c r="X9" s="149"/>
      <c r="Y9" s="1433"/>
      <c r="Z9" s="31"/>
      <c r="AA9" s="446"/>
      <c r="AB9" s="4"/>
      <c r="AC9" s="4"/>
      <c r="AD9" s="11"/>
      <c r="AE9" s="127"/>
      <c r="AF9" s="127"/>
      <c r="AG9" s="127"/>
      <c r="AH9" s="127"/>
      <c r="AI9" s="127"/>
      <c r="AJ9" s="127"/>
    </row>
    <row r="10" spans="2:36">
      <c r="B10" s="568">
        <v>2</v>
      </c>
      <c r="C10" s="293" t="s">
        <v>39</v>
      </c>
      <c r="D10" s="199">
        <v>70</v>
      </c>
      <c r="E10" s="196">
        <f>'12-18л. РАСКЛАДКА'!S8</f>
        <v>70</v>
      </c>
      <c r="F10" s="83">
        <f>'12-18л. РАСКЛАДКА'!S63</f>
        <v>70</v>
      </c>
      <c r="G10" s="83">
        <f>'12-18л. РАСКЛАДКА'!S124</f>
        <v>60</v>
      </c>
      <c r="H10" s="83">
        <f>'12-18л. РАСКЛАДКА'!S185</f>
        <v>70</v>
      </c>
      <c r="I10" s="83">
        <f>'12-18л. РАСКЛАДКА'!S240</f>
        <v>60</v>
      </c>
      <c r="J10" s="83">
        <f>'12-18л. РАСКЛАДКА'!S298</f>
        <v>93.5</v>
      </c>
      <c r="K10" s="83">
        <f>'12-18л. РАСКЛАДКА'!S357</f>
        <v>60</v>
      </c>
      <c r="L10" s="83">
        <f>'12-18л. РАСКЛАДКА'!S406</f>
        <v>70</v>
      </c>
      <c r="M10" s="83">
        <f>'12-18л. РАСКЛАДКА'!S461</f>
        <v>76</v>
      </c>
      <c r="N10" s="1913">
        <f>'12-18л. РАСКЛАДКА'!S521</f>
        <v>70.5</v>
      </c>
      <c r="O10" s="1995">
        <f t="shared" ref="O10:O43" si="0">E10+F10+G10+H10+I10+J10+K10+L10+M10+N10</f>
        <v>700</v>
      </c>
      <c r="P10" s="2789">
        <f t="shared" ref="P10:P43" si="1">(O10*100/Q10)-100</f>
        <v>0</v>
      </c>
      <c r="Q10" s="2001">
        <f t="shared" ref="Q10:Q43" si="2">(R10*35/100)*10</f>
        <v>700</v>
      </c>
      <c r="R10" s="1999">
        <v>200</v>
      </c>
      <c r="S10" s="2687"/>
      <c r="T10" s="127"/>
      <c r="U10" s="127"/>
      <c r="V10" s="127"/>
      <c r="W10" s="874"/>
      <c r="X10" s="149"/>
      <c r="Y10" s="2003"/>
      <c r="Z10" s="108"/>
      <c r="AA10" s="446"/>
      <c r="AB10" s="4"/>
      <c r="AC10" s="4"/>
      <c r="AD10" s="11"/>
      <c r="AE10" s="127"/>
      <c r="AF10" s="127"/>
      <c r="AG10" s="127"/>
      <c r="AH10" s="127"/>
      <c r="AI10" s="127"/>
      <c r="AJ10" s="127"/>
    </row>
    <row r="11" spans="2:36">
      <c r="B11" s="568">
        <v>3</v>
      </c>
      <c r="C11" s="293" t="s">
        <v>40</v>
      </c>
      <c r="D11" s="199">
        <v>7</v>
      </c>
      <c r="E11" s="196">
        <f>'12-18л. РАСКЛАДКА'!S9</f>
        <v>2.0699999999999998</v>
      </c>
      <c r="F11" s="83">
        <f>'12-18л. РАСКЛАДКА'!S64</f>
        <v>0</v>
      </c>
      <c r="G11" s="83">
        <f>'12-18л. РАСКЛАДКА'!S125</f>
        <v>2</v>
      </c>
      <c r="H11" s="83">
        <f>'12-18л. РАСКЛАДКА'!S186</f>
        <v>0</v>
      </c>
      <c r="I11" s="83">
        <f>'12-18л. РАСКЛАДКА'!S241</f>
        <v>23.91</v>
      </c>
      <c r="J11" s="83">
        <f>'12-18л. РАСКЛАДКА'!S299</f>
        <v>4.05</v>
      </c>
      <c r="K11" s="83">
        <f>'12-18л. РАСКЛАДКА'!S358</f>
        <v>5.78</v>
      </c>
      <c r="L11" s="83">
        <f>'12-18л. РАСКЛАДКА'!S407</f>
        <v>0</v>
      </c>
      <c r="M11" s="83">
        <f>'12-18л. РАСКЛАДКА'!S462</f>
        <v>30.689999999999998</v>
      </c>
      <c r="N11" s="1913">
        <f>'12-18л. РАСКЛАДКА'!S522</f>
        <v>1.5</v>
      </c>
      <c r="O11" s="1995">
        <f t="shared" si="0"/>
        <v>70</v>
      </c>
      <c r="P11" s="2789">
        <f t="shared" si="1"/>
        <v>0</v>
      </c>
      <c r="Q11" s="2001">
        <f t="shared" si="2"/>
        <v>70</v>
      </c>
      <c r="R11" s="1999">
        <v>20</v>
      </c>
      <c r="S11" s="2687"/>
      <c r="T11" s="127"/>
      <c r="U11" s="127"/>
      <c r="V11" s="127"/>
      <c r="W11" s="874"/>
      <c r="X11" s="149"/>
      <c r="Y11" s="1433"/>
      <c r="Z11" s="108"/>
      <c r="AA11" s="446"/>
      <c r="AB11" s="4"/>
      <c r="AC11" s="4"/>
      <c r="AD11" s="11"/>
      <c r="AE11" s="127"/>
      <c r="AF11" s="127"/>
      <c r="AG11" s="127"/>
      <c r="AH11" s="127"/>
      <c r="AI11" s="127"/>
      <c r="AJ11" s="127"/>
    </row>
    <row r="12" spans="2:36">
      <c r="B12" s="568">
        <v>4</v>
      </c>
      <c r="C12" s="293" t="s">
        <v>41</v>
      </c>
      <c r="D12" s="199">
        <v>17.5</v>
      </c>
      <c r="E12" s="196">
        <f>'12-18л. РАСКЛАДКА'!S10</f>
        <v>0</v>
      </c>
      <c r="F12" s="83">
        <f>'12-18л. РАСКЛАДКА'!S65</f>
        <v>0</v>
      </c>
      <c r="G12" s="83">
        <f>'12-18л. РАСКЛАДКА'!S126</f>
        <v>38.85</v>
      </c>
      <c r="H12" s="83">
        <f>'12-18л. РАСКЛАДКА'!S187</f>
        <v>20</v>
      </c>
      <c r="I12" s="83">
        <f>'12-18л. РАСКЛАДКА'!S242</f>
        <v>0</v>
      </c>
      <c r="J12" s="83">
        <f>'12-18л. РАСКЛАДКА'!S300</f>
        <v>5.05</v>
      </c>
      <c r="K12" s="83">
        <f>'12-18л. РАСКЛАДКА'!S359</f>
        <v>20</v>
      </c>
      <c r="L12" s="83">
        <f>'12-18л. РАСКЛАДКА'!S408</f>
        <v>47.6</v>
      </c>
      <c r="M12" s="83">
        <f>'12-18л. РАСКЛАДКА'!S463</f>
        <v>0</v>
      </c>
      <c r="N12" s="1913">
        <f>'12-18л. РАСКЛАДКА'!S523</f>
        <v>43.5</v>
      </c>
      <c r="O12" s="1995">
        <f t="shared" si="0"/>
        <v>175</v>
      </c>
      <c r="P12" s="2789">
        <f t="shared" si="1"/>
        <v>0</v>
      </c>
      <c r="Q12" s="2001">
        <f t="shared" si="2"/>
        <v>175</v>
      </c>
      <c r="R12" s="1999">
        <v>50</v>
      </c>
      <c r="S12" s="2687"/>
      <c r="T12" s="127"/>
      <c r="U12" s="127"/>
      <c r="V12" s="127"/>
      <c r="W12" s="874"/>
      <c r="X12" s="149"/>
      <c r="Y12" s="2003"/>
      <c r="Z12" s="108"/>
      <c r="AA12" s="446"/>
      <c r="AB12" s="4"/>
      <c r="AC12" s="4"/>
      <c r="AD12" s="11"/>
      <c r="AE12" s="127"/>
      <c r="AF12" s="127"/>
      <c r="AG12" s="127"/>
      <c r="AH12" s="127"/>
      <c r="AI12" s="127"/>
      <c r="AJ12" s="127"/>
    </row>
    <row r="13" spans="2:36">
      <c r="B13" s="568">
        <v>5</v>
      </c>
      <c r="C13" s="293" t="s">
        <v>42</v>
      </c>
      <c r="D13" s="199">
        <v>7</v>
      </c>
      <c r="E13" s="196">
        <f>'12-18л. РАСКЛАДКА'!S11</f>
        <v>49.1</v>
      </c>
      <c r="F13" s="83">
        <f>'12-18л. РАСКЛАДКА'!S66</f>
        <v>20.9</v>
      </c>
      <c r="G13" s="83">
        <f>'12-18л. РАСКЛАДКА'!S127</f>
        <v>0</v>
      </c>
      <c r="H13" s="83">
        <f>'12-18л. РАСКЛАДКА'!S188</f>
        <v>0</v>
      </c>
      <c r="I13" s="83">
        <f>'12-18л. РАСКЛАДКА'!S243</f>
        <v>0</v>
      </c>
      <c r="J13" s="83">
        <f>'12-18л. РАСКЛАДКА'!S301</f>
        <v>0</v>
      </c>
      <c r="K13" s="83">
        <f>'12-18л. РАСКЛАДКА'!S360</f>
        <v>0</v>
      </c>
      <c r="L13" s="83">
        <f>'12-18л. РАСКЛАДКА'!S409</f>
        <v>0</v>
      </c>
      <c r="M13" s="83">
        <f>'12-18л. РАСКЛАДКА'!S464</f>
        <v>0</v>
      </c>
      <c r="N13" s="1913">
        <f>'12-18л. РАСКЛАДКА'!S524</f>
        <v>0</v>
      </c>
      <c r="O13" s="1995">
        <f t="shared" si="0"/>
        <v>70</v>
      </c>
      <c r="P13" s="2789">
        <f t="shared" si="1"/>
        <v>0</v>
      </c>
      <c r="Q13" s="2001">
        <f t="shared" si="2"/>
        <v>70</v>
      </c>
      <c r="R13" s="1999">
        <v>20</v>
      </c>
      <c r="S13" s="2687"/>
      <c r="T13" s="127"/>
      <c r="U13" s="127"/>
      <c r="V13" s="127"/>
      <c r="W13" s="874"/>
      <c r="X13" s="149"/>
      <c r="Y13" s="2003"/>
      <c r="Z13" s="108"/>
      <c r="AA13" s="446"/>
      <c r="AB13" s="4"/>
      <c r="AC13" s="4"/>
      <c r="AD13" s="11"/>
      <c r="AE13" s="127"/>
      <c r="AF13" s="127"/>
      <c r="AG13" s="127"/>
      <c r="AH13" s="127"/>
      <c r="AI13" s="127"/>
      <c r="AJ13" s="127"/>
    </row>
    <row r="14" spans="2:36">
      <c r="B14" s="568">
        <v>6</v>
      </c>
      <c r="C14" s="293" t="s">
        <v>43</v>
      </c>
      <c r="D14" s="1917">
        <v>65.45</v>
      </c>
      <c r="E14" s="196">
        <f>'12-18л. РАСКЛАДКА'!S12</f>
        <v>20</v>
      </c>
      <c r="F14" s="83">
        <f>'12-18л. РАСКЛАДКА'!S67</f>
        <v>0</v>
      </c>
      <c r="G14" s="83">
        <f>'12-18л. РАСКЛАДКА'!S128</f>
        <v>50</v>
      </c>
      <c r="H14" s="83">
        <f>'12-18л. РАСКЛАДКА'!S189</f>
        <v>146</v>
      </c>
      <c r="I14" s="83">
        <f>'12-18л. РАСКЛАДКА'!S244</f>
        <v>105.74000000000001</v>
      </c>
      <c r="J14" s="83">
        <f>'12-18л. РАСКЛАДКА'!S302</f>
        <v>132.6</v>
      </c>
      <c r="K14" s="83">
        <f>'12-18л. РАСКЛАДКА'!S361</f>
        <v>71.819999999999993</v>
      </c>
      <c r="L14" s="83">
        <f>'12-18л. РАСКЛАДКА'!S410</f>
        <v>34.6</v>
      </c>
      <c r="M14" s="83">
        <f>'12-18л. РАСКЛАДКА'!S465</f>
        <v>63.74</v>
      </c>
      <c r="N14" s="1913">
        <f>'12-18л. РАСКЛАДКА'!S525</f>
        <v>30</v>
      </c>
      <c r="O14" s="1995">
        <f t="shared" si="0"/>
        <v>654.50000000000011</v>
      </c>
      <c r="P14" s="2789">
        <f t="shared" si="1"/>
        <v>0</v>
      </c>
      <c r="Q14" s="2001">
        <f t="shared" si="2"/>
        <v>654.5</v>
      </c>
      <c r="R14" s="1999">
        <v>187</v>
      </c>
      <c r="S14" s="2687"/>
      <c r="T14" s="127"/>
      <c r="U14" s="127"/>
      <c r="V14" s="127"/>
      <c r="W14" s="874"/>
      <c r="X14" s="149"/>
      <c r="Y14" s="1433"/>
      <c r="Z14" s="108"/>
      <c r="AA14" s="446"/>
      <c r="AB14" s="4"/>
      <c r="AC14" s="4"/>
      <c r="AD14" s="11"/>
      <c r="AE14" s="127"/>
      <c r="AF14" s="127"/>
      <c r="AG14" s="127"/>
      <c r="AH14" s="127"/>
      <c r="AI14" s="127"/>
      <c r="AJ14" s="127"/>
    </row>
    <row r="15" spans="2:36">
      <c r="B15" s="568">
        <v>7</v>
      </c>
      <c r="C15" s="293" t="s">
        <v>271</v>
      </c>
      <c r="D15" s="199">
        <v>112</v>
      </c>
      <c r="E15" s="196">
        <f>'12-18л. РАСКЛАДКА'!S13</f>
        <v>205.7</v>
      </c>
      <c r="F15" s="83">
        <f>'12-18л. РАСКЛАДКА'!S68</f>
        <v>101.1</v>
      </c>
      <c r="G15" s="83">
        <f>'12-18л. РАСКЛАДКА'!S129</f>
        <v>139.6</v>
      </c>
      <c r="H15" s="83">
        <f>'12-18л. РАСКЛАДКА'!S190</f>
        <v>112.4</v>
      </c>
      <c r="I15" s="83">
        <f>'12-18л. РАСКЛАДКА'!S245</f>
        <v>103.4</v>
      </c>
      <c r="J15" s="83">
        <f>'12-18л. РАСКЛАДКА'!S303</f>
        <v>190.68</v>
      </c>
      <c r="K15" s="83">
        <f>'12-18л. РАСКЛАДКА'!S362</f>
        <v>84.4</v>
      </c>
      <c r="L15" s="83">
        <f>'12-18л. РАСКЛАДКА'!S411</f>
        <v>151.13000000000002</v>
      </c>
      <c r="M15" s="83">
        <f>'12-18л. РАСКЛАДКА'!S466</f>
        <v>67.539999999999992</v>
      </c>
      <c r="N15" s="1913">
        <f>'12-18л. РАСКЛАДКА'!S526</f>
        <v>131</v>
      </c>
      <c r="O15" s="1996">
        <f>E15+F15+G15+H15+I15+J15+K15+L15+M15+N15</f>
        <v>1286.9499999999998</v>
      </c>
      <c r="P15" s="2395">
        <f t="shared" si="1"/>
        <v>14.906249999999986</v>
      </c>
      <c r="Q15" s="2001">
        <f t="shared" si="2"/>
        <v>1120</v>
      </c>
      <c r="R15" s="1999">
        <v>320</v>
      </c>
      <c r="S15" s="2687"/>
      <c r="T15" s="127"/>
      <c r="U15" s="127"/>
      <c r="V15" s="127"/>
      <c r="W15" s="874"/>
      <c r="X15" s="149"/>
      <c r="Y15" s="2003"/>
      <c r="Z15" s="2006"/>
      <c r="AA15" s="446"/>
      <c r="AB15" s="4"/>
      <c r="AC15" s="4"/>
      <c r="AD15" s="11"/>
      <c r="AE15" s="127"/>
      <c r="AF15" s="127"/>
      <c r="AG15" s="127"/>
      <c r="AH15" s="127"/>
      <c r="AI15" s="127"/>
      <c r="AJ15" s="127"/>
    </row>
    <row r="16" spans="2:36">
      <c r="B16" s="568">
        <v>8</v>
      </c>
      <c r="C16" s="293" t="s">
        <v>272</v>
      </c>
      <c r="D16" s="199">
        <v>64.75</v>
      </c>
      <c r="E16" s="196">
        <f>'12-18л. РАСКЛАДКА'!S14</f>
        <v>0</v>
      </c>
      <c r="F16" s="83">
        <f>'12-18л. РАСКЛАДКА'!S69</f>
        <v>110</v>
      </c>
      <c r="G16" s="83">
        <f>'12-18л. РАСКЛАДКА'!S130</f>
        <v>110</v>
      </c>
      <c r="H16" s="83">
        <f>'12-18л. РАСКЛАДКА'!S191</f>
        <v>0</v>
      </c>
      <c r="I16" s="83">
        <f>'12-18л. РАСКЛАДКА'!S246</f>
        <v>105</v>
      </c>
      <c r="J16" s="83">
        <f>'12-18л. РАСКЛАДКА'!S304</f>
        <v>0</v>
      </c>
      <c r="K16" s="83">
        <f>'12-18л. РАСКЛАДКА'!S363</f>
        <v>105</v>
      </c>
      <c r="L16" s="83">
        <f>'12-18л. РАСКЛАДКА'!S412</f>
        <v>107.5</v>
      </c>
      <c r="M16" s="83">
        <f>'12-18л. РАСКЛАДКА'!S467</f>
        <v>0</v>
      </c>
      <c r="N16" s="1913">
        <f>'12-18л. РАСКЛАДКА'!S527</f>
        <v>110</v>
      </c>
      <c r="O16" s="1995">
        <f t="shared" si="0"/>
        <v>647.5</v>
      </c>
      <c r="P16" s="2789">
        <f t="shared" si="1"/>
        <v>0</v>
      </c>
      <c r="Q16" s="2001">
        <f t="shared" si="2"/>
        <v>647.5</v>
      </c>
      <c r="R16" s="1999">
        <v>185</v>
      </c>
      <c r="S16" s="2687"/>
      <c r="T16" s="127"/>
      <c r="U16" s="127"/>
      <c r="V16" s="127"/>
      <c r="W16" s="874"/>
      <c r="X16" s="149"/>
      <c r="Y16" s="1433"/>
      <c r="Z16" s="108"/>
      <c r="AA16" s="446"/>
      <c r="AB16" s="4"/>
      <c r="AC16" s="4"/>
      <c r="AD16" s="11"/>
      <c r="AE16" s="127"/>
      <c r="AF16" s="127"/>
      <c r="AG16" s="127"/>
      <c r="AH16" s="127"/>
      <c r="AI16" s="127"/>
      <c r="AJ16" s="127"/>
    </row>
    <row r="17" spans="2:36">
      <c r="B17" s="568">
        <v>9</v>
      </c>
      <c r="C17" s="293" t="s">
        <v>114</v>
      </c>
      <c r="D17" s="199">
        <v>7</v>
      </c>
      <c r="E17" s="196">
        <f>'12-18л. РАСКЛАДКА'!S15</f>
        <v>0</v>
      </c>
      <c r="F17" s="83">
        <f>'12-18л. РАСКЛАДКА'!S70</f>
        <v>0</v>
      </c>
      <c r="G17" s="83">
        <f>'12-18л. РАСКЛАДКА'!S131</f>
        <v>25</v>
      </c>
      <c r="H17" s="83">
        <f>'12-18л. РАСКЛАДКА'!S192</f>
        <v>0</v>
      </c>
      <c r="I17" s="83">
        <f>'12-18л. РАСКЛАДКА'!S247</f>
        <v>0</v>
      </c>
      <c r="J17" s="83">
        <f>'12-18л. РАСКЛАДКА'!S305</f>
        <v>0</v>
      </c>
      <c r="K17" s="83">
        <f>'12-18л. РАСКЛАДКА'!S364</f>
        <v>0</v>
      </c>
      <c r="L17" s="83">
        <f>'12-18л. РАСКЛАДКА'!S413</f>
        <v>20</v>
      </c>
      <c r="M17" s="83">
        <f>'12-18л. РАСКЛАДКА'!S468</f>
        <v>25</v>
      </c>
      <c r="N17" s="1913">
        <f>'12-18л. РАСКЛАДКА'!S528</f>
        <v>0</v>
      </c>
      <c r="O17" s="1995">
        <f t="shared" si="0"/>
        <v>70</v>
      </c>
      <c r="P17" s="2789">
        <f t="shared" si="1"/>
        <v>0</v>
      </c>
      <c r="Q17" s="2001">
        <f t="shared" si="2"/>
        <v>70</v>
      </c>
      <c r="R17" s="1999">
        <v>20</v>
      </c>
      <c r="S17" s="2687"/>
      <c r="T17" s="127"/>
      <c r="U17" s="127"/>
      <c r="V17" s="127"/>
      <c r="W17" s="874"/>
      <c r="X17" s="149"/>
      <c r="Y17" s="1433"/>
      <c r="Z17" s="108"/>
      <c r="AA17" s="446"/>
      <c r="AB17" s="4"/>
      <c r="AC17" s="4"/>
      <c r="AD17" s="11"/>
      <c r="AE17" s="127"/>
      <c r="AF17" s="127"/>
      <c r="AG17" s="127"/>
      <c r="AH17" s="127"/>
      <c r="AI17" s="127"/>
      <c r="AJ17" s="127"/>
    </row>
    <row r="18" spans="2:36">
      <c r="B18" s="568">
        <v>10</v>
      </c>
      <c r="C18" s="293" t="s">
        <v>273</v>
      </c>
      <c r="D18" s="199">
        <v>70</v>
      </c>
      <c r="E18" s="196">
        <f>'12-18л. РАСКЛАДКА'!S16</f>
        <v>0</v>
      </c>
      <c r="F18" s="83">
        <f>'12-18л. РАСКЛАДКА'!S71</f>
        <v>0</v>
      </c>
      <c r="G18" s="83">
        <f>'12-18л. РАСКЛАДКА'!S132</f>
        <v>0</v>
      </c>
      <c r="H18" s="83">
        <f>'12-18л. РАСКЛАДКА'!S193</f>
        <v>0</v>
      </c>
      <c r="I18" s="83">
        <f>'12-18л. РАСКЛАДКА'!S248</f>
        <v>200</v>
      </c>
      <c r="J18" s="83">
        <f>'12-18л. РАСКЛАДКА'!S306</f>
        <v>200</v>
      </c>
      <c r="K18" s="83">
        <f>'12-18л. РАСКЛАДКА'!S365</f>
        <v>200</v>
      </c>
      <c r="L18" s="83">
        <f>'12-18л. РАСКЛАДКА'!S414</f>
        <v>100</v>
      </c>
      <c r="M18" s="83">
        <f>'12-18л. РАСКЛАДКА'!S469</f>
        <v>0</v>
      </c>
      <c r="N18" s="1913">
        <f>'12-18л. РАСКЛАДКА'!S529</f>
        <v>0</v>
      </c>
      <c r="O18" s="1995">
        <f t="shared" si="0"/>
        <v>700</v>
      </c>
      <c r="P18" s="2789">
        <f t="shared" si="1"/>
        <v>0</v>
      </c>
      <c r="Q18" s="2001">
        <f t="shared" si="2"/>
        <v>700</v>
      </c>
      <c r="R18" s="1999">
        <v>200</v>
      </c>
      <c r="S18" s="2687"/>
      <c r="T18" s="127"/>
      <c r="U18" s="127"/>
      <c r="V18" s="127"/>
      <c r="W18" s="874"/>
      <c r="X18" s="149"/>
      <c r="Y18" s="1433"/>
      <c r="Z18" s="108"/>
      <c r="AA18" s="446"/>
      <c r="AB18" s="4"/>
      <c r="AC18" s="4"/>
      <c r="AD18" s="11"/>
      <c r="AE18" s="127"/>
      <c r="AF18" s="127"/>
      <c r="AG18" s="127"/>
      <c r="AH18" s="127"/>
      <c r="AI18" s="127"/>
      <c r="AJ18" s="127"/>
    </row>
    <row r="19" spans="2:36">
      <c r="B19" s="568">
        <v>11</v>
      </c>
      <c r="C19" s="293" t="s">
        <v>128</v>
      </c>
      <c r="D19" s="199">
        <v>27.3</v>
      </c>
      <c r="E19" s="196">
        <f>'12-18л. РАСКЛАДКА'!S17</f>
        <v>2.5</v>
      </c>
      <c r="F19" s="83">
        <f>'12-18л. РАСКЛАДКА'!S72</f>
        <v>0</v>
      </c>
      <c r="G19" s="83">
        <f>'12-18л. РАСКЛАДКА'!S133</f>
        <v>85.5</v>
      </c>
      <c r="H19" s="83">
        <f>'12-18л. РАСКЛАДКА'!S194</f>
        <v>72.599999999999994</v>
      </c>
      <c r="I19" s="83">
        <f>'12-18л. РАСКЛАДКА'!S249</f>
        <v>0</v>
      </c>
      <c r="J19" s="83">
        <f>'12-18л. РАСКЛАДКА'!S307</f>
        <v>28.4</v>
      </c>
      <c r="K19" s="83">
        <f>'12-18л. РАСКЛАДКА'!S366</f>
        <v>0</v>
      </c>
      <c r="L19" s="83">
        <f>'12-18л. РАСКЛАДКА'!S415</f>
        <v>81.5</v>
      </c>
      <c r="M19" s="83">
        <f>'12-18л. РАСКЛАДКА'!S470</f>
        <v>0</v>
      </c>
      <c r="N19" s="1913">
        <f>'12-18л. РАСКЛАДКА'!S530</f>
        <v>2.5</v>
      </c>
      <c r="O19" s="1995">
        <f t="shared" si="0"/>
        <v>273</v>
      </c>
      <c r="P19" s="2789">
        <f t="shared" si="1"/>
        <v>0</v>
      </c>
      <c r="Q19" s="2001">
        <f t="shared" si="2"/>
        <v>273</v>
      </c>
      <c r="R19" s="1999">
        <v>78</v>
      </c>
      <c r="S19" s="2687"/>
      <c r="T19" s="127"/>
      <c r="U19" s="127"/>
      <c r="V19" s="127"/>
      <c r="W19" s="874"/>
      <c r="X19" s="149"/>
      <c r="Y19" s="1433"/>
      <c r="Z19" s="108"/>
      <c r="AA19" s="446"/>
      <c r="AB19" s="4"/>
      <c r="AC19" s="4"/>
      <c r="AD19" s="11"/>
      <c r="AE19" s="127"/>
      <c r="AF19" s="127"/>
      <c r="AG19" s="127"/>
      <c r="AH19" s="127"/>
      <c r="AI19" s="127"/>
      <c r="AJ19" s="127"/>
    </row>
    <row r="20" spans="2:36">
      <c r="B20" s="568">
        <v>12</v>
      </c>
      <c r="C20" s="293" t="s">
        <v>129</v>
      </c>
      <c r="D20" s="199">
        <v>18.55</v>
      </c>
      <c r="E20" s="196">
        <f>'12-18л. РАСКЛАДКА'!S18</f>
        <v>0</v>
      </c>
      <c r="F20" s="83">
        <f>'12-18л. РАСКЛАДКА'!S73</f>
        <v>59.34</v>
      </c>
      <c r="G20" s="83">
        <f>'12-18л. РАСКЛАДКА'!S134</f>
        <v>0</v>
      </c>
      <c r="H20" s="83">
        <f>'12-18л. РАСКЛАДКА'!S195</f>
        <v>0</v>
      </c>
      <c r="I20" s="83">
        <f>'12-18л. РАСКЛАДКА'!S250</f>
        <v>2.5</v>
      </c>
      <c r="J20" s="83">
        <f>'12-18л. РАСКЛАДКА'!S308</f>
        <v>44.66</v>
      </c>
      <c r="K20" s="83">
        <f>'12-18л. РАСКЛАДКА'!S367</f>
        <v>2.5</v>
      </c>
      <c r="L20" s="83">
        <f>'12-18л. РАСКЛАДКА'!S416</f>
        <v>0</v>
      </c>
      <c r="M20" s="83">
        <f>'12-18л. РАСКЛАДКА'!S471</f>
        <v>76.5</v>
      </c>
      <c r="N20" s="1913">
        <f>'12-18л. РАСКЛАДКА'!S531</f>
        <v>0</v>
      </c>
      <c r="O20" s="1995">
        <f t="shared" si="0"/>
        <v>185.5</v>
      </c>
      <c r="P20" s="2789">
        <f t="shared" si="1"/>
        <v>0</v>
      </c>
      <c r="Q20" s="2001">
        <f t="shared" si="2"/>
        <v>185.5</v>
      </c>
      <c r="R20" s="1999">
        <v>53</v>
      </c>
      <c r="S20" s="2687"/>
      <c r="T20" s="127"/>
      <c r="U20" s="127"/>
      <c r="V20" s="127"/>
      <c r="W20" s="874"/>
      <c r="X20" s="149"/>
      <c r="Y20" s="1433"/>
      <c r="Z20" s="108"/>
      <c r="AA20" s="446"/>
      <c r="AB20" s="4"/>
      <c r="AC20" s="4"/>
      <c r="AD20" s="11"/>
      <c r="AE20" s="127"/>
      <c r="AF20" s="127"/>
      <c r="AG20" s="127"/>
      <c r="AH20" s="127"/>
      <c r="AI20" s="127"/>
      <c r="AJ20" s="127"/>
    </row>
    <row r="21" spans="2:36" ht="12.75" customHeight="1">
      <c r="B21" s="568">
        <v>13</v>
      </c>
      <c r="C21" s="293" t="s">
        <v>44</v>
      </c>
      <c r="D21" s="199">
        <v>26.95</v>
      </c>
      <c r="E21" s="196">
        <f>'12-18л. РАСКЛАДКА'!S19</f>
        <v>0</v>
      </c>
      <c r="F21" s="83">
        <f>'12-18л. РАСКЛАДКА'!S74</f>
        <v>0</v>
      </c>
      <c r="G21" s="83">
        <f>'12-18л. РАСКЛАДКА'!S135</f>
        <v>0</v>
      </c>
      <c r="H21" s="83">
        <f>'12-18л. РАСКЛАДКА'!S196</f>
        <v>0</v>
      </c>
      <c r="I21" s="83">
        <f>'12-18л. РАСКЛАДКА'!S251</f>
        <v>82.67</v>
      </c>
      <c r="J21" s="83">
        <f>'12-18л. РАСКЛАДКА'!S309</f>
        <v>0</v>
      </c>
      <c r="K21" s="83">
        <f>'12-18л. РАСКЛАДКА'!S368</f>
        <v>103.61</v>
      </c>
      <c r="L21" s="83">
        <f>'12-18л. РАСКЛАДКА'!S417</f>
        <v>0</v>
      </c>
      <c r="M21" s="83">
        <f>'12-18л. РАСКЛАДКА'!S472</f>
        <v>0</v>
      </c>
      <c r="N21" s="1913">
        <f>'12-18л. РАСКЛАДКА'!S532</f>
        <v>83.22</v>
      </c>
      <c r="O21" s="1995">
        <f t="shared" si="0"/>
        <v>269.5</v>
      </c>
      <c r="P21" s="2789">
        <f t="shared" si="1"/>
        <v>0</v>
      </c>
      <c r="Q21" s="2001">
        <f t="shared" si="2"/>
        <v>269.5</v>
      </c>
      <c r="R21" s="1999">
        <v>77</v>
      </c>
      <c r="S21" s="2687"/>
      <c r="T21" s="127"/>
      <c r="U21" s="127"/>
      <c r="V21" s="127"/>
      <c r="W21" s="874"/>
      <c r="X21" s="149"/>
      <c r="Y21" s="1433"/>
      <c r="Z21" s="108"/>
      <c r="AA21" s="446"/>
      <c r="AB21" s="4"/>
      <c r="AC21" s="4"/>
      <c r="AD21" s="11"/>
      <c r="AE21" s="127"/>
      <c r="AF21" s="127"/>
      <c r="AG21" s="127"/>
      <c r="AH21" s="127"/>
      <c r="AI21" s="127"/>
      <c r="AJ21" s="127"/>
    </row>
    <row r="22" spans="2:36" ht="13.5" customHeight="1">
      <c r="B22" s="568">
        <v>14</v>
      </c>
      <c r="C22" s="293" t="s">
        <v>130</v>
      </c>
      <c r="D22" s="199">
        <v>14</v>
      </c>
      <c r="E22" s="196">
        <f>'12-18л. РАСКЛАДКА'!S20</f>
        <v>140</v>
      </c>
      <c r="F22" s="83">
        <f>'12-18л. РАСКЛАДКА'!S75</f>
        <v>0</v>
      </c>
      <c r="G22" s="83">
        <f>'12-18л. РАСКЛАДКА'!S136</f>
        <v>0</v>
      </c>
      <c r="H22" s="83">
        <f>'12-18л. РАСКЛАДКА'!S197</f>
        <v>0</v>
      </c>
      <c r="I22" s="83">
        <f>'12-18л. РАСКЛАДКА'!S252</f>
        <v>0</v>
      </c>
      <c r="J22" s="83">
        <f>'12-18л. РАСКЛАДКА'!S310</f>
        <v>0</v>
      </c>
      <c r="K22" s="83">
        <f>'12-18л. РАСКЛАДКА'!S369</f>
        <v>0</v>
      </c>
      <c r="L22" s="83">
        <f>'12-18л. РАСКЛАДКА'!S418</f>
        <v>0</v>
      </c>
      <c r="M22" s="83">
        <f>'12-18л. РАСКЛАДКА'!S473</f>
        <v>0</v>
      </c>
      <c r="N22" s="1913">
        <f>'12-18л. РАСКЛАДКА'!S533</f>
        <v>0</v>
      </c>
      <c r="O22" s="1995">
        <f t="shared" si="0"/>
        <v>140</v>
      </c>
      <c r="P22" s="2789">
        <f t="shared" si="1"/>
        <v>0</v>
      </c>
      <c r="Q22" s="2001">
        <f t="shared" si="2"/>
        <v>140</v>
      </c>
      <c r="R22" s="1999">
        <v>40</v>
      </c>
      <c r="S22" s="2687"/>
      <c r="T22" s="127"/>
      <c r="U22" s="127"/>
      <c r="V22" s="127"/>
      <c r="W22" s="874"/>
      <c r="X22" s="149"/>
      <c r="Y22" s="1433"/>
      <c r="Z22" s="108"/>
      <c r="AA22" s="446"/>
      <c r="AB22" s="4"/>
      <c r="AC22" s="4"/>
      <c r="AD22" s="11"/>
      <c r="AE22" s="127"/>
      <c r="AF22" s="127"/>
      <c r="AG22" s="127"/>
      <c r="AH22" s="127"/>
      <c r="AI22" s="127"/>
      <c r="AJ22" s="127"/>
    </row>
    <row r="23" spans="2:36" ht="12" customHeight="1">
      <c r="B23" s="568">
        <v>15</v>
      </c>
      <c r="C23" s="293" t="s">
        <v>274</v>
      </c>
      <c r="D23" s="199">
        <v>122.5</v>
      </c>
      <c r="E23" s="196">
        <f>'12-18л. РАСКЛАДКА'!S21</f>
        <v>205</v>
      </c>
      <c r="F23" s="83">
        <f>'12-18л. РАСКЛАДКА'!S76</f>
        <v>255</v>
      </c>
      <c r="G23" s="83">
        <f>'12-18л. РАСКЛАДКА'!S137</f>
        <v>0</v>
      </c>
      <c r="H23" s="83">
        <f>'12-18л. РАСКЛАДКА'!S198</f>
        <v>205</v>
      </c>
      <c r="I23" s="83">
        <f>'12-18л. РАСКЛАДКА'!S253</f>
        <v>66.900000000000006</v>
      </c>
      <c r="J23" s="83">
        <f>'12-18л. РАСКЛАДКА'!S311</f>
        <v>22.84</v>
      </c>
      <c r="K23" s="83">
        <f>'12-18л. РАСКЛАДКА'!S370</f>
        <v>65.099999999999994</v>
      </c>
      <c r="L23" s="83">
        <f>'12-18л. РАСКЛАДКА'!S419</f>
        <v>0</v>
      </c>
      <c r="M23" s="83">
        <f>'12-18л. РАСКЛАДКА'!S474</f>
        <v>21.5</v>
      </c>
      <c r="N23" s="1913">
        <f>'12-18л. РАСКЛАДКА'!S534</f>
        <v>226.1</v>
      </c>
      <c r="O23" s="1995">
        <f t="shared" si="0"/>
        <v>1067.44</v>
      </c>
      <c r="P23" s="2395">
        <f t="shared" si="1"/>
        <v>-12.862040816326527</v>
      </c>
      <c r="Q23" s="2001">
        <f t="shared" si="2"/>
        <v>1225</v>
      </c>
      <c r="R23" s="1999">
        <v>350</v>
      </c>
      <c r="S23" s="2687"/>
      <c r="T23" s="127"/>
      <c r="U23" s="127"/>
      <c r="V23" s="127"/>
      <c r="W23" s="874"/>
      <c r="X23" s="149"/>
      <c r="Y23" s="2003"/>
      <c r="Z23" s="2006"/>
      <c r="AA23" s="446"/>
      <c r="AB23" s="4"/>
      <c r="AC23" s="4"/>
      <c r="AD23" s="11"/>
      <c r="AE23" s="127"/>
      <c r="AF23" s="127"/>
      <c r="AG23" s="127"/>
      <c r="AH23" s="127"/>
      <c r="AI23" s="127"/>
      <c r="AJ23" s="127"/>
    </row>
    <row r="24" spans="2:36" ht="14.25" customHeight="1">
      <c r="B24" s="568">
        <v>16</v>
      </c>
      <c r="C24" s="293" t="s">
        <v>275</v>
      </c>
      <c r="D24" s="199">
        <v>63</v>
      </c>
      <c r="E24" s="224">
        <f>'12-18л. РАСКЛАДКА'!S22</f>
        <v>0</v>
      </c>
      <c r="F24" s="86">
        <f>'12-18л. РАСКЛАДКА'!S77</f>
        <v>0</v>
      </c>
      <c r="G24" s="87">
        <f>'12-18л. РАСКЛАДКА'!S138</f>
        <v>0</v>
      </c>
      <c r="H24" s="83">
        <f>'12-18л. РАСКЛАДКА'!S199</f>
        <v>0</v>
      </c>
      <c r="I24" s="84">
        <f>'12-18л. РАСКЛАДКА'!S254</f>
        <v>0</v>
      </c>
      <c r="J24" s="83">
        <f>'12-18л. РАСКЛАДКА'!S312</f>
        <v>0</v>
      </c>
      <c r="K24" s="84">
        <f>'12-18л. РАСКЛАДКА'!S371</f>
        <v>0</v>
      </c>
      <c r="L24" s="86">
        <f>'12-18л. РАСКЛАДКА'!S420</f>
        <v>0</v>
      </c>
      <c r="M24" s="86">
        <f>'12-18л. РАСКЛАДКА'!S475</f>
        <v>0</v>
      </c>
      <c r="N24" s="1914">
        <f>'12-18л. РАСКЛАДКА'!S535</f>
        <v>0</v>
      </c>
      <c r="O24" s="1995">
        <f t="shared" si="0"/>
        <v>0</v>
      </c>
      <c r="P24" s="2789">
        <f t="shared" si="1"/>
        <v>-100</v>
      </c>
      <c r="Q24" s="2001">
        <f t="shared" si="2"/>
        <v>630</v>
      </c>
      <c r="R24" s="1999">
        <v>180</v>
      </c>
      <c r="S24" s="2687"/>
      <c r="T24" s="127"/>
      <c r="U24" s="127"/>
      <c r="V24" s="127"/>
      <c r="W24" s="874"/>
      <c r="X24" s="149"/>
      <c r="Y24" s="877"/>
      <c r="Z24" s="886"/>
      <c r="AA24" s="446"/>
      <c r="AB24" s="4"/>
      <c r="AC24" s="4"/>
      <c r="AD24" s="11"/>
      <c r="AE24" s="127"/>
      <c r="AF24" s="261"/>
      <c r="AG24" s="127"/>
      <c r="AH24" s="261"/>
      <c r="AI24" s="127"/>
      <c r="AJ24" s="127"/>
    </row>
    <row r="25" spans="2:36">
      <c r="B25" s="568">
        <v>17</v>
      </c>
      <c r="C25" s="293" t="s">
        <v>276</v>
      </c>
      <c r="D25" s="199">
        <v>21</v>
      </c>
      <c r="E25" s="224">
        <f>'12-18л. РАСКЛАДКА'!S23</f>
        <v>0</v>
      </c>
      <c r="F25" s="86">
        <f>'12-18л. РАСКЛАДКА'!S78</f>
        <v>0</v>
      </c>
      <c r="G25" s="87">
        <f>'12-18л. РАСКЛАДКА'!S139</f>
        <v>0</v>
      </c>
      <c r="H25" s="83">
        <f>'12-18л. РАСКЛАДКА'!S200</f>
        <v>0</v>
      </c>
      <c r="I25" s="84">
        <f>'12-18л. РАСКЛАДКА'!S255</f>
        <v>105</v>
      </c>
      <c r="J25" s="83">
        <f>'12-18л. РАСКЛАДКА'!S313</f>
        <v>0</v>
      </c>
      <c r="K25" s="84">
        <f>'12-18л. РАСКЛАДКА'!S372</f>
        <v>0</v>
      </c>
      <c r="L25" s="86">
        <f>'12-18л. РАСКЛАДКА'!S421</f>
        <v>0</v>
      </c>
      <c r="M25" s="88">
        <f>'12-18л. РАСКЛАДКА'!S476</f>
        <v>105</v>
      </c>
      <c r="N25" s="1914">
        <f>'12-18л. РАСКЛАДКА'!S536</f>
        <v>0</v>
      </c>
      <c r="O25" s="1995">
        <f t="shared" si="0"/>
        <v>210</v>
      </c>
      <c r="P25" s="2789">
        <f t="shared" si="1"/>
        <v>0</v>
      </c>
      <c r="Q25" s="2001">
        <f t="shared" si="2"/>
        <v>210</v>
      </c>
      <c r="R25" s="1999">
        <v>60</v>
      </c>
      <c r="S25" s="2687"/>
      <c r="T25" s="127"/>
      <c r="U25" s="127"/>
      <c r="V25" s="127"/>
      <c r="W25" s="874"/>
      <c r="X25" s="149"/>
      <c r="Y25" s="1433"/>
      <c r="Z25" s="108"/>
      <c r="AA25" s="446"/>
      <c r="AB25" s="4"/>
      <c r="AC25" s="4"/>
      <c r="AD25" s="11"/>
      <c r="AE25" s="127"/>
      <c r="AF25" s="127"/>
      <c r="AG25" s="127"/>
      <c r="AH25" s="127"/>
      <c r="AI25" s="127"/>
      <c r="AJ25" s="127"/>
    </row>
    <row r="26" spans="2:36">
      <c r="B26" s="568">
        <v>18</v>
      </c>
      <c r="C26" s="293" t="s">
        <v>45</v>
      </c>
      <c r="D26" s="199">
        <v>5.25</v>
      </c>
      <c r="E26" s="224">
        <f>'12-18л. РАСКЛАДКА'!S24</f>
        <v>0</v>
      </c>
      <c r="F26" s="86">
        <f>'12-18л. РАСКЛАДКА'!S79</f>
        <v>17.5</v>
      </c>
      <c r="G26" s="87">
        <f>'12-18л. РАСКЛАДКА'!S140</f>
        <v>0</v>
      </c>
      <c r="H26" s="83">
        <f>'12-18л. РАСКЛАДКА'!S201</f>
        <v>30</v>
      </c>
      <c r="I26" s="84">
        <f>'12-18л. РАСКЛАДКА'!S256</f>
        <v>0</v>
      </c>
      <c r="J26" s="83">
        <f>'12-18л. РАСКЛАДКА'!S314</f>
        <v>0</v>
      </c>
      <c r="K26" s="84">
        <f>'12-18л. РАСКЛАДКА'!S373</f>
        <v>5</v>
      </c>
      <c r="L26" s="86">
        <f>'12-18л. РАСКЛАДКА'!S422</f>
        <v>0</v>
      </c>
      <c r="M26" s="86">
        <f>'12-18л. РАСКЛАДКА'!S477</f>
        <v>0</v>
      </c>
      <c r="N26" s="1914">
        <f>'12-18л. РАСКЛАДКА'!S537</f>
        <v>0</v>
      </c>
      <c r="O26" s="1995">
        <f t="shared" si="0"/>
        <v>52.5</v>
      </c>
      <c r="P26" s="2789">
        <f t="shared" si="1"/>
        <v>0</v>
      </c>
      <c r="Q26" s="2001">
        <f t="shared" si="2"/>
        <v>52.5</v>
      </c>
      <c r="R26" s="1999">
        <v>15</v>
      </c>
      <c r="S26" s="2687"/>
      <c r="T26" s="127"/>
      <c r="U26" s="127"/>
      <c r="V26" s="127"/>
      <c r="W26" s="874"/>
      <c r="X26" s="149"/>
      <c r="Y26" s="1433"/>
      <c r="Z26" s="108"/>
      <c r="AA26" s="446"/>
      <c r="AB26" s="4"/>
      <c r="AC26" s="4"/>
      <c r="AD26" s="11"/>
      <c r="AE26" s="127"/>
      <c r="AF26" s="127"/>
      <c r="AG26" s="127"/>
      <c r="AH26" s="127"/>
      <c r="AI26" s="127"/>
      <c r="AJ26" s="127"/>
    </row>
    <row r="27" spans="2:36">
      <c r="B27" s="568">
        <v>19</v>
      </c>
      <c r="C27" s="293" t="s">
        <v>277</v>
      </c>
      <c r="D27" s="199">
        <v>3.5</v>
      </c>
      <c r="E27" s="224">
        <f>'12-18л. РАСКЛАДКА'!S25</f>
        <v>6.9</v>
      </c>
      <c r="F27" s="86">
        <f>'12-18л. РАСКЛАДКА'!S80</f>
        <v>0</v>
      </c>
      <c r="G27" s="87">
        <f>'12-18л. РАСКЛАДКА'!S141</f>
        <v>0</v>
      </c>
      <c r="H27" s="83">
        <f>'12-18л. РАСКЛАДКА'!S202</f>
        <v>0</v>
      </c>
      <c r="I27" s="84">
        <f>'12-18л. РАСКЛАДКА'!S257</f>
        <v>7.5</v>
      </c>
      <c r="J27" s="83">
        <f>'12-18л. РАСКЛАДКА'!S315</f>
        <v>8.1</v>
      </c>
      <c r="K27" s="84">
        <f>'12-18л. РАСКЛАДКА'!S374</f>
        <v>0</v>
      </c>
      <c r="L27" s="86">
        <f>'12-18л. РАСКЛАДКА'!S423</f>
        <v>0</v>
      </c>
      <c r="M27" s="86">
        <f>'12-18л. РАСКЛАДКА'!S478</f>
        <v>7.5</v>
      </c>
      <c r="N27" s="1914">
        <f>'12-18л. РАСКЛАДКА'!S538</f>
        <v>5</v>
      </c>
      <c r="O27" s="1995">
        <f t="shared" si="0"/>
        <v>35</v>
      </c>
      <c r="P27" s="2789">
        <f t="shared" si="1"/>
        <v>0</v>
      </c>
      <c r="Q27" s="2001">
        <f t="shared" si="2"/>
        <v>35</v>
      </c>
      <c r="R27" s="1999">
        <v>10</v>
      </c>
      <c r="S27" s="2687"/>
      <c r="T27" s="127"/>
      <c r="U27" s="127"/>
      <c r="V27" s="127"/>
      <c r="W27" s="874"/>
      <c r="X27" s="149"/>
      <c r="Y27" s="1433"/>
      <c r="Z27" s="108"/>
      <c r="AA27" s="446"/>
      <c r="AB27" s="4"/>
      <c r="AC27" s="4"/>
      <c r="AD27" s="11"/>
      <c r="AE27" s="127"/>
      <c r="AF27" s="127"/>
      <c r="AG27" s="127"/>
      <c r="AH27" s="127"/>
      <c r="AI27" s="127"/>
      <c r="AJ27" s="127"/>
    </row>
    <row r="28" spans="2:36">
      <c r="B28" s="568">
        <v>20</v>
      </c>
      <c r="C28" s="293" t="s">
        <v>46</v>
      </c>
      <c r="D28" s="199">
        <v>12.25</v>
      </c>
      <c r="E28" s="224">
        <f>'12-18л. РАСКЛАДКА'!S26</f>
        <v>17.600000000000001</v>
      </c>
      <c r="F28" s="86">
        <f>'12-18л. РАСКЛАДКА'!S81</f>
        <v>10</v>
      </c>
      <c r="G28" s="87">
        <f>'12-18л. РАСКЛАДКА'!S142</f>
        <v>10</v>
      </c>
      <c r="H28" s="83">
        <f>'12-18л. РАСКЛАДКА'!S203</f>
        <v>5</v>
      </c>
      <c r="I28" s="84">
        <f>'12-18л. РАСКЛАДКА'!S258</f>
        <v>19.329999999999998</v>
      </c>
      <c r="J28" s="83">
        <f>'12-18л. РАСКЛАДКА'!S316</f>
        <v>11.3</v>
      </c>
      <c r="K28" s="84">
        <f>'12-18л. РАСКЛАДКА'!S375</f>
        <v>20.72</v>
      </c>
      <c r="L28" s="86">
        <f>'12-18л. РАСКЛАДКА'!S424</f>
        <v>5</v>
      </c>
      <c r="M28" s="86">
        <f>'12-18л. РАСКЛАДКА'!S479</f>
        <v>12.549999999999999</v>
      </c>
      <c r="N28" s="1914">
        <f>'12-18л. РАСКЛАДКА'!S539</f>
        <v>11</v>
      </c>
      <c r="O28" s="1995">
        <f t="shared" si="0"/>
        <v>122.5</v>
      </c>
      <c r="P28" s="2789">
        <f t="shared" si="1"/>
        <v>0</v>
      </c>
      <c r="Q28" s="2001">
        <f t="shared" si="2"/>
        <v>122.5</v>
      </c>
      <c r="R28" s="1999">
        <v>35</v>
      </c>
      <c r="S28" s="2687"/>
      <c r="T28" s="127"/>
      <c r="U28" s="127"/>
      <c r="V28" s="127"/>
      <c r="W28" s="874"/>
      <c r="X28" s="149"/>
      <c r="Y28" s="1433"/>
      <c r="Z28" s="108"/>
      <c r="AA28" s="446"/>
      <c r="AB28" s="4"/>
      <c r="AC28" s="4"/>
      <c r="AD28" s="11"/>
      <c r="AE28" s="127"/>
      <c r="AF28" s="127"/>
      <c r="AG28" s="127"/>
      <c r="AH28" s="127"/>
      <c r="AI28" s="127"/>
      <c r="AJ28" s="127"/>
    </row>
    <row r="29" spans="2:36">
      <c r="B29" s="568">
        <v>21</v>
      </c>
      <c r="C29" s="293" t="s">
        <v>47</v>
      </c>
      <c r="D29" s="199">
        <v>6.3</v>
      </c>
      <c r="E29" s="224">
        <f>'12-18л. РАСКЛАДКА'!S27</f>
        <v>8</v>
      </c>
      <c r="F29" s="86">
        <f>'12-18л. РАСКЛАДКА'!S82</f>
        <v>4.8</v>
      </c>
      <c r="G29" s="87">
        <f>'12-18л. РАСКЛАДКА'!S143</f>
        <v>9.8000000000000007</v>
      </c>
      <c r="H29" s="83">
        <f>'12-18л. РАСКЛАДКА'!S204</f>
        <v>7.2</v>
      </c>
      <c r="I29" s="84">
        <f>'12-18л. РАСКЛАДКА'!S259</f>
        <v>0</v>
      </c>
      <c r="J29" s="83">
        <f>'12-18л. РАСКЛАДКА'!S317</f>
        <v>5.4</v>
      </c>
      <c r="K29" s="84">
        <f>'12-18л. РАСКЛАДКА'!S376</f>
        <v>3</v>
      </c>
      <c r="L29" s="86">
        <f>'12-18л. РАСКЛАДКА'!S425</f>
        <v>10</v>
      </c>
      <c r="M29" s="86">
        <f>'12-18л. РАСКЛАДКА'!S480</f>
        <v>7.4</v>
      </c>
      <c r="N29" s="1914">
        <f>'12-18л. РАСКЛАДКА'!S540</f>
        <v>7.4</v>
      </c>
      <c r="O29" s="1996">
        <f>E29+F29+G29+H29+I29+J29+K29+L29+M29+N29</f>
        <v>63</v>
      </c>
      <c r="P29" s="2789">
        <f t="shared" si="1"/>
        <v>0</v>
      </c>
      <c r="Q29" s="2001">
        <f t="shared" si="2"/>
        <v>63</v>
      </c>
      <c r="R29" s="1999">
        <v>18</v>
      </c>
      <c r="S29" s="2687"/>
      <c r="T29" s="127"/>
      <c r="U29" s="127"/>
      <c r="V29" s="127"/>
      <c r="W29" s="874"/>
      <c r="X29" s="149"/>
      <c r="Y29" s="2003"/>
      <c r="Z29" s="108"/>
      <c r="AA29" s="446"/>
      <c r="AB29" s="4"/>
      <c r="AC29" s="4"/>
      <c r="AD29" s="11"/>
      <c r="AE29" s="127"/>
      <c r="AF29" s="127"/>
      <c r="AG29" s="127"/>
      <c r="AH29" s="127"/>
      <c r="AI29" s="127"/>
      <c r="AJ29" s="127"/>
    </row>
    <row r="30" spans="2:36" ht="12" customHeight="1">
      <c r="B30" s="568">
        <v>22</v>
      </c>
      <c r="C30" s="293" t="s">
        <v>278</v>
      </c>
      <c r="D30" s="199">
        <v>14</v>
      </c>
      <c r="E30" s="224">
        <f>'12-18л. РАСКЛАДКА'!S28</f>
        <v>0</v>
      </c>
      <c r="F30" s="86">
        <f>'12-18л. РАСКЛАДКА'!S83</f>
        <v>117.28</v>
      </c>
      <c r="G30" s="87">
        <f>'12-18л. РАСКЛАДКА'!S144</f>
        <v>0</v>
      </c>
      <c r="H30" s="83">
        <f>'12-18л. РАСКЛАДКА'!S205</f>
        <v>0</v>
      </c>
      <c r="I30" s="84">
        <f>'12-18л. РАСКЛАДКА'!S260</f>
        <v>11.719999999999999</v>
      </c>
      <c r="J30" s="83">
        <f>'12-18л. РАСКЛАДКА'!S318</f>
        <v>0</v>
      </c>
      <c r="K30" s="84">
        <f>'12-18л. РАСКЛАДКА'!S377</f>
        <v>0</v>
      </c>
      <c r="L30" s="86">
        <f>'12-18л. РАСКЛАДКА'!S426</f>
        <v>0</v>
      </c>
      <c r="M30" s="86">
        <f>'12-18л. РАСКЛАДКА'!S481</f>
        <v>11</v>
      </c>
      <c r="N30" s="1914">
        <f>'12-18л. РАСКЛАДКА'!S541</f>
        <v>0</v>
      </c>
      <c r="O30" s="1995">
        <f t="shared" si="0"/>
        <v>140</v>
      </c>
      <c r="P30" s="2789">
        <f t="shared" si="1"/>
        <v>0</v>
      </c>
      <c r="Q30" s="2001">
        <f t="shared" si="2"/>
        <v>140</v>
      </c>
      <c r="R30" s="1999">
        <v>40</v>
      </c>
      <c r="S30" s="2687"/>
      <c r="T30" s="127"/>
      <c r="U30" s="127"/>
      <c r="V30" s="127"/>
      <c r="W30" s="874"/>
      <c r="X30" s="149"/>
      <c r="Y30" s="1433"/>
      <c r="Z30" s="108"/>
      <c r="AA30" s="446"/>
      <c r="AB30" s="4"/>
      <c r="AC30" s="4"/>
      <c r="AD30" s="11"/>
      <c r="AE30" s="127"/>
      <c r="AF30" s="127"/>
      <c r="AG30" s="127"/>
      <c r="AH30" s="127"/>
      <c r="AI30" s="127"/>
      <c r="AJ30" s="127"/>
    </row>
    <row r="31" spans="2:36" ht="13.5" customHeight="1">
      <c r="B31" s="568">
        <v>23</v>
      </c>
      <c r="C31" s="293" t="s">
        <v>48</v>
      </c>
      <c r="D31" s="199">
        <v>12.25</v>
      </c>
      <c r="E31" s="224">
        <f>'12-18л. РАСКЛАДКА'!S29</f>
        <v>21.1</v>
      </c>
      <c r="F31" s="86">
        <f>'12-18л. РАСКЛАДКА'!S84</f>
        <v>19.7</v>
      </c>
      <c r="G31" s="87">
        <f>'12-18л. РАСКЛАДКА'!S145</f>
        <v>7.7</v>
      </c>
      <c r="H31" s="83">
        <f>'12-18л. РАСКЛАДКА'!S206</f>
        <v>19.5</v>
      </c>
      <c r="I31" s="84">
        <f>'12-18л. РАСКЛАДКА'!S261</f>
        <v>0</v>
      </c>
      <c r="J31" s="83">
        <f>'12-18л. РАСКЛАДКА'!S319</f>
        <v>0</v>
      </c>
      <c r="K31" s="84">
        <f>'12-18л. РАСКЛАДКА'!S378</f>
        <v>3</v>
      </c>
      <c r="L31" s="86">
        <f>'12-18л. РАСКЛАДКА'!S427</f>
        <v>21.9</v>
      </c>
      <c r="M31" s="86">
        <f>'12-18л. РАСКЛАДКА'!S482</f>
        <v>10.6</v>
      </c>
      <c r="N31" s="1914">
        <f>'12-18л. РАСКЛАДКА'!S542</f>
        <v>19</v>
      </c>
      <c r="O31" s="1995">
        <f t="shared" si="0"/>
        <v>122.5</v>
      </c>
      <c r="P31" s="2789">
        <f t="shared" si="1"/>
        <v>0</v>
      </c>
      <c r="Q31" s="2001">
        <f t="shared" si="2"/>
        <v>122.5</v>
      </c>
      <c r="R31" s="1999">
        <v>35</v>
      </c>
      <c r="S31" s="2687"/>
      <c r="T31" s="127"/>
      <c r="U31" s="127"/>
      <c r="V31" s="127"/>
      <c r="W31" s="874"/>
      <c r="X31" s="149"/>
      <c r="Y31" s="1433"/>
      <c r="Z31" s="108"/>
      <c r="AA31" s="446"/>
      <c r="AB31" s="4"/>
      <c r="AC31" s="4"/>
      <c r="AD31" s="11"/>
      <c r="AE31" s="127"/>
      <c r="AF31" s="127"/>
      <c r="AG31" s="127"/>
      <c r="AH31" s="127"/>
      <c r="AI31" s="127"/>
      <c r="AJ31" s="127"/>
    </row>
    <row r="32" spans="2:36" ht="12.75" customHeight="1">
      <c r="B32" s="568">
        <v>24</v>
      </c>
      <c r="C32" s="293" t="s">
        <v>49</v>
      </c>
      <c r="D32" s="199">
        <v>5.25</v>
      </c>
      <c r="E32" s="224">
        <f>'12-18л. РАСКЛАДКА'!S30</f>
        <v>0</v>
      </c>
      <c r="F32" s="86">
        <f>'12-18л. РАСКЛАДКА'!S85</f>
        <v>0</v>
      </c>
      <c r="G32" s="87">
        <f>'12-18л. РАСКЛАДКА'!S146</f>
        <v>0</v>
      </c>
      <c r="H32" s="83">
        <f>'12-18л. РАСКЛАДКА'!S207</f>
        <v>0</v>
      </c>
      <c r="I32" s="84">
        <f>'12-18л. РАСКЛАДКА'!S262</f>
        <v>0</v>
      </c>
      <c r="J32" s="83">
        <f>'12-18л. РАСКЛАДКА'!S320</f>
        <v>0</v>
      </c>
      <c r="K32" s="84">
        <f>'12-18л. РАСКЛАДКА'!S379</f>
        <v>0</v>
      </c>
      <c r="L32" s="86">
        <f>'12-18л. РАСКЛАДКА'!S428</f>
        <v>0</v>
      </c>
      <c r="M32" s="86">
        <f>'12-18л. РАСКЛАДКА'!S483</f>
        <v>52</v>
      </c>
      <c r="N32" s="1914">
        <f>'12-18л. РАСКЛАДКА'!S543</f>
        <v>0</v>
      </c>
      <c r="O32" s="1995">
        <f t="shared" si="0"/>
        <v>52</v>
      </c>
      <c r="P32" s="2395">
        <f t="shared" si="1"/>
        <v>-0.952380952380949</v>
      </c>
      <c r="Q32" s="2001">
        <f t="shared" si="2"/>
        <v>52.5</v>
      </c>
      <c r="R32" s="1999">
        <v>15</v>
      </c>
      <c r="S32" s="2687"/>
      <c r="T32" s="127"/>
      <c r="U32" s="127"/>
      <c r="V32" s="127"/>
      <c r="W32" s="874"/>
      <c r="X32" s="149"/>
      <c r="Y32" s="872"/>
      <c r="Z32" s="878"/>
      <c r="AA32" s="446"/>
      <c r="AB32" s="4"/>
      <c r="AC32" s="4"/>
      <c r="AD32" s="11"/>
      <c r="AE32" s="127"/>
      <c r="AF32" s="127"/>
      <c r="AG32" s="127"/>
      <c r="AH32" s="127"/>
      <c r="AI32" s="127"/>
      <c r="AJ32" s="127"/>
    </row>
    <row r="33" spans="2:36" ht="12" customHeight="1">
      <c r="B33" s="568">
        <v>25</v>
      </c>
      <c r="C33" s="293" t="s">
        <v>50</v>
      </c>
      <c r="D33" s="199">
        <v>0.7</v>
      </c>
      <c r="E33" s="224">
        <f>'12-18л. РАСКЛАДКА'!S31</f>
        <v>0</v>
      </c>
      <c r="F33" s="86">
        <f>'12-18л. РАСКЛАДКА'!S86</f>
        <v>0</v>
      </c>
      <c r="G33" s="87">
        <f>'12-18л. РАСКЛАДКА'!S147</f>
        <v>0</v>
      </c>
      <c r="H33" s="83">
        <f>'12-18л. РАСКЛАДКА'!S208</f>
        <v>0</v>
      </c>
      <c r="I33" s="84">
        <f>'12-18л. РАСКЛАДКА'!S263</f>
        <v>0</v>
      </c>
      <c r="J33" s="83">
        <f>'12-18л. РАСКЛАДКА'!S321</f>
        <v>0</v>
      </c>
      <c r="K33" s="84">
        <f>'12-18л. РАСКЛАДКА'!S380</f>
        <v>0</v>
      </c>
      <c r="L33" s="86">
        <f>'12-18л. РАСКЛАДКА'!S429</f>
        <v>0</v>
      </c>
      <c r="M33" s="86">
        <f>'12-18л. РАСКЛАДКА'!S484</f>
        <v>0</v>
      </c>
      <c r="N33" s="1914">
        <f>'12-18л. РАСКЛАДКА'!S544</f>
        <v>0</v>
      </c>
      <c r="O33" s="1995">
        <f t="shared" si="0"/>
        <v>0</v>
      </c>
      <c r="P33" s="2789">
        <f t="shared" si="1"/>
        <v>-100</v>
      </c>
      <c r="Q33" s="2001">
        <f t="shared" si="2"/>
        <v>7</v>
      </c>
      <c r="R33" s="1999">
        <v>2</v>
      </c>
      <c r="S33" s="2687"/>
      <c r="T33" s="127"/>
      <c r="U33" s="127"/>
      <c r="V33" s="127"/>
      <c r="W33" s="874"/>
      <c r="X33" s="149"/>
      <c r="Y33" s="872"/>
      <c r="Z33" s="886"/>
      <c r="AA33" s="446"/>
      <c r="AB33" s="4"/>
      <c r="AC33" s="4"/>
      <c r="AD33" s="11"/>
      <c r="AE33" s="127"/>
      <c r="AF33" s="127"/>
      <c r="AG33" s="127"/>
      <c r="AH33" s="127"/>
      <c r="AI33" s="127"/>
      <c r="AJ33" s="127"/>
    </row>
    <row r="34" spans="2:36" ht="15.75" customHeight="1">
      <c r="B34" s="568">
        <v>26</v>
      </c>
      <c r="C34" s="293" t="s">
        <v>279</v>
      </c>
      <c r="D34" s="199">
        <v>0.42</v>
      </c>
      <c r="E34" s="839">
        <f>'12-18л. РАСКЛАДКА'!S32</f>
        <v>2.7</v>
      </c>
      <c r="F34" s="86">
        <f>'12-18л. РАСКЛАДКА'!S87</f>
        <v>0</v>
      </c>
      <c r="G34" s="87">
        <f>'12-18л. РАСКЛАДКА'!S148</f>
        <v>0</v>
      </c>
      <c r="H34" s="83">
        <f>'12-18л. РАСКЛАДКА'!S209</f>
        <v>2.7</v>
      </c>
      <c r="I34" s="84">
        <f>'12-18л. РАСКЛАДКА'!S264</f>
        <v>0</v>
      </c>
      <c r="J34" s="83">
        <f>'12-18л. РАСКЛАДКА'!S322</f>
        <v>0</v>
      </c>
      <c r="K34" s="84">
        <f>'12-18л. РАСКЛАДКА'!S381</f>
        <v>0</v>
      </c>
      <c r="L34" s="86">
        <f>'12-18л. РАСКЛАДКА'!S430</f>
        <v>0</v>
      </c>
      <c r="M34" s="86">
        <f>'12-18л. РАСКЛАДКА'!S485</f>
        <v>0</v>
      </c>
      <c r="N34" s="1914">
        <f>'12-18л. РАСКЛАДКА'!S545</f>
        <v>0</v>
      </c>
      <c r="O34" s="1995">
        <f t="shared" si="0"/>
        <v>5.4</v>
      </c>
      <c r="P34" s="2395">
        <f t="shared" si="1"/>
        <v>28.571428571428555</v>
      </c>
      <c r="Q34" s="2001">
        <f t="shared" si="2"/>
        <v>4.2</v>
      </c>
      <c r="R34" s="1999">
        <v>1.2</v>
      </c>
      <c r="S34" s="2687"/>
      <c r="T34" s="127"/>
      <c r="U34" s="127"/>
      <c r="V34" s="127"/>
      <c r="W34" s="874"/>
      <c r="X34" s="149"/>
      <c r="Y34" s="1433"/>
      <c r="Z34" s="108"/>
      <c r="AA34" s="446"/>
      <c r="AB34" s="4"/>
      <c r="AC34" s="4"/>
      <c r="AD34" s="11"/>
      <c r="AE34" s="127"/>
      <c r="AF34" s="127"/>
      <c r="AG34" s="127"/>
      <c r="AH34" s="127"/>
      <c r="AI34" s="127"/>
      <c r="AJ34" s="127"/>
    </row>
    <row r="35" spans="2:36" ht="12" customHeight="1">
      <c r="B35" s="568">
        <v>27</v>
      </c>
      <c r="C35" s="293" t="s">
        <v>131</v>
      </c>
      <c r="D35" s="199">
        <v>0.7</v>
      </c>
      <c r="E35" s="224">
        <f>'12-18л. РАСКЛАДКА'!S33</f>
        <v>0</v>
      </c>
      <c r="F35" s="204">
        <f>'12-18л. РАСКЛАДКА'!S88</f>
        <v>3.5</v>
      </c>
      <c r="G35" s="87">
        <f>'12-18л. РАСКЛАДКА'!S149</f>
        <v>0</v>
      </c>
      <c r="H35" s="83">
        <f>'12-18л. РАСКЛАДКА'!S210</f>
        <v>0</v>
      </c>
      <c r="I35" s="84">
        <f>'12-18л. РАСКЛАДКА'!S265</f>
        <v>0</v>
      </c>
      <c r="J35" s="83">
        <f>'12-18л. РАСКЛАДКА'!S323</f>
        <v>0</v>
      </c>
      <c r="K35" s="84">
        <f>'12-18л. РАСКЛАДКА'!S382</f>
        <v>0</v>
      </c>
      <c r="L35" s="86">
        <f>'12-18л. РАСКЛАДКА'!S431</f>
        <v>0</v>
      </c>
      <c r="M35" s="88">
        <f>'12-18л. РАСКЛАДКА'!S486</f>
        <v>0</v>
      </c>
      <c r="N35" s="1914">
        <f>'12-18л. РАСКЛАДКА'!S546</f>
        <v>3.5</v>
      </c>
      <c r="O35" s="1995">
        <f t="shared" si="0"/>
        <v>7</v>
      </c>
      <c r="P35" s="2789">
        <f t="shared" si="1"/>
        <v>0</v>
      </c>
      <c r="Q35" s="2001">
        <f t="shared" si="2"/>
        <v>7</v>
      </c>
      <c r="R35" s="1999">
        <v>2</v>
      </c>
      <c r="S35" s="2687"/>
      <c r="T35" s="127"/>
      <c r="U35" s="127"/>
      <c r="V35" s="127"/>
      <c r="W35" s="874"/>
      <c r="X35" s="149"/>
      <c r="Y35" s="872"/>
      <c r="Z35" s="108"/>
      <c r="AA35" s="446"/>
      <c r="AB35" s="4"/>
      <c r="AC35" s="4"/>
      <c r="AD35" s="11"/>
      <c r="AE35" s="127"/>
      <c r="AF35" s="127"/>
      <c r="AG35" s="127"/>
      <c r="AH35" s="127"/>
      <c r="AI35" s="127"/>
      <c r="AJ35" s="127"/>
    </row>
    <row r="36" spans="2:36" ht="10.5" customHeight="1">
      <c r="B36" s="568">
        <v>28</v>
      </c>
      <c r="C36" s="293" t="s">
        <v>51</v>
      </c>
      <c r="D36" s="199">
        <v>0.105</v>
      </c>
      <c r="E36" s="224">
        <f>'12-18л. РАСКЛАДКА'!S34</f>
        <v>0</v>
      </c>
      <c r="F36" s="86">
        <f>'12-18л. РАСКЛАДКА'!S89</f>
        <v>0</v>
      </c>
      <c r="G36" s="87">
        <f>'12-18л. РАСКЛАДКА'!S150</f>
        <v>0</v>
      </c>
      <c r="H36" s="83">
        <f>'12-18л. РАСКЛАДКА'!S211</f>
        <v>0</v>
      </c>
      <c r="I36" s="84">
        <f>'12-18л. РАСКЛАДКА'!S266</f>
        <v>0</v>
      </c>
      <c r="J36" s="83">
        <f>'12-18л. РАСКЛАДКА'!S324</f>
        <v>0</v>
      </c>
      <c r="K36" s="84">
        <f>'12-18л. РАСКЛАДКА'!S383</f>
        <v>0</v>
      </c>
      <c r="L36" s="86">
        <f>'12-18л. РАСКЛАДКА'!S432</f>
        <v>0</v>
      </c>
      <c r="M36" s="86">
        <f>'12-18л. РАСКЛАДКА'!S487</f>
        <v>0</v>
      </c>
      <c r="N36" s="1914">
        <f>'12-18л. РАСКЛАДКА'!S547</f>
        <v>0</v>
      </c>
      <c r="O36" s="1995">
        <f t="shared" si="0"/>
        <v>0</v>
      </c>
      <c r="P36" s="2789">
        <f t="shared" si="1"/>
        <v>-100</v>
      </c>
      <c r="Q36" s="2001">
        <f t="shared" si="2"/>
        <v>1.05</v>
      </c>
      <c r="R36" s="1999">
        <v>0.3</v>
      </c>
      <c r="S36" s="2687"/>
      <c r="T36" s="127"/>
      <c r="U36" s="127"/>
      <c r="V36" s="127"/>
      <c r="W36" s="874"/>
      <c r="X36" s="149"/>
      <c r="Y36" s="1433"/>
      <c r="Z36" s="108"/>
      <c r="AA36" s="446"/>
      <c r="AB36" s="4"/>
      <c r="AC36" s="4"/>
      <c r="AD36" s="11"/>
      <c r="AE36" s="127"/>
      <c r="AF36" s="127"/>
      <c r="AG36" s="127"/>
      <c r="AH36" s="127"/>
      <c r="AI36" s="127"/>
      <c r="AJ36" s="127"/>
    </row>
    <row r="37" spans="2:36" ht="12.75" customHeight="1">
      <c r="B37" s="568">
        <v>29</v>
      </c>
      <c r="C37" s="615" t="s">
        <v>280</v>
      </c>
      <c r="D37" s="199">
        <v>1.75</v>
      </c>
      <c r="E37" s="224">
        <f>'12-18л. РАСКЛАДКА'!S35</f>
        <v>2.5</v>
      </c>
      <c r="F37" s="86">
        <f>'12-18л. РАСКЛАДКА'!S90</f>
        <v>1.7</v>
      </c>
      <c r="G37" s="87">
        <f>'12-18л. РАСКЛАДКА'!S151</f>
        <v>1.3</v>
      </c>
      <c r="H37" s="83">
        <f>'12-18л. РАСКЛАДКА'!S212</f>
        <v>1.1000000000000001</v>
      </c>
      <c r="I37" s="84">
        <f>'12-18л. РАСКЛАДКА'!S267</f>
        <v>2.04</v>
      </c>
      <c r="J37" s="83">
        <f>'12-18л. РАСКЛАДКА'!S325</f>
        <v>1.54</v>
      </c>
      <c r="K37" s="84">
        <f>'12-18л. РАСКЛАДКА'!S384</f>
        <v>1.77</v>
      </c>
      <c r="L37" s="86">
        <f>'12-18л. РАСКЛАДКА'!S433</f>
        <v>1.1599999999999999</v>
      </c>
      <c r="M37" s="86">
        <f>'12-18л. РАСКЛАДКА'!S488</f>
        <v>1.9000000000000001</v>
      </c>
      <c r="N37" s="1914">
        <f>'12-18л. РАСКЛАДКА'!S548</f>
        <v>2.44</v>
      </c>
      <c r="O37" s="1995">
        <f t="shared" si="0"/>
        <v>17.45</v>
      </c>
      <c r="P37" s="2789">
        <f t="shared" si="1"/>
        <v>-0.2857142857142918</v>
      </c>
      <c r="Q37" s="2001">
        <f t="shared" si="2"/>
        <v>17.5</v>
      </c>
      <c r="R37" s="1999">
        <v>5</v>
      </c>
      <c r="S37" s="2687"/>
      <c r="T37" s="127"/>
      <c r="U37" s="127"/>
      <c r="V37" s="127"/>
      <c r="W37" s="874"/>
      <c r="X37" s="149"/>
      <c r="Y37" s="1433"/>
      <c r="Z37" s="108"/>
      <c r="AA37" s="446"/>
      <c r="AB37" s="4"/>
      <c r="AC37" s="4"/>
      <c r="AD37" s="11"/>
      <c r="AE37" s="127"/>
      <c r="AF37" s="127"/>
      <c r="AG37" s="127"/>
      <c r="AH37" s="127"/>
      <c r="AI37" s="127"/>
      <c r="AJ37" s="127"/>
    </row>
    <row r="38" spans="2:36" ht="13.5" customHeight="1">
      <c r="B38" s="568">
        <v>30</v>
      </c>
      <c r="C38" s="293" t="s">
        <v>132</v>
      </c>
      <c r="D38" s="199">
        <v>1.4</v>
      </c>
      <c r="E38" s="224">
        <f>'12-18л. РАСКЛАДКА'!S36</f>
        <v>0</v>
      </c>
      <c r="F38" s="86">
        <f>'12-18л. РАСКЛАДКА'!S91</f>
        <v>0</v>
      </c>
      <c r="G38" s="87">
        <f>'12-18л. РАСКЛАДКА'!S152</f>
        <v>0</v>
      </c>
      <c r="H38" s="83">
        <f>'12-18л. РАСКЛАДКА'!S213</f>
        <v>0</v>
      </c>
      <c r="I38" s="84">
        <f>'12-18л. РАСКЛАДКА'!S268</f>
        <v>2</v>
      </c>
      <c r="J38" s="83">
        <f>'12-18л. РАСКЛАДКА'!S326</f>
        <v>0</v>
      </c>
      <c r="K38" s="84">
        <f>'12-18л. РАСКЛАДКА'!S385</f>
        <v>0</v>
      </c>
      <c r="L38" s="86">
        <f>'12-18л. РАСКЛАДКА'!S434</f>
        <v>10</v>
      </c>
      <c r="M38" s="86">
        <f>'12-18л. РАСКЛАДКА'!S489</f>
        <v>2</v>
      </c>
      <c r="N38" s="1914">
        <f>'12-18л. РАСКЛАДКА'!S549</f>
        <v>0</v>
      </c>
      <c r="O38" s="1995">
        <f t="shared" si="0"/>
        <v>14</v>
      </c>
      <c r="P38" s="2789">
        <f t="shared" si="1"/>
        <v>0</v>
      </c>
      <c r="Q38" s="2001">
        <f t="shared" si="2"/>
        <v>14</v>
      </c>
      <c r="R38" s="1999">
        <v>4</v>
      </c>
      <c r="S38" s="2687"/>
      <c r="T38" s="127"/>
      <c r="U38" s="127"/>
      <c r="V38" s="127"/>
      <c r="W38" s="874"/>
      <c r="X38" s="149"/>
      <c r="Y38" s="877"/>
      <c r="Z38" s="108"/>
      <c r="AA38" s="446"/>
      <c r="AB38" s="4"/>
      <c r="AC38" s="4"/>
      <c r="AD38" s="11"/>
      <c r="AE38" s="127"/>
      <c r="AF38" s="127"/>
      <c r="AG38" s="127"/>
      <c r="AH38" s="127"/>
      <c r="AI38" s="127"/>
      <c r="AJ38" s="127"/>
    </row>
    <row r="39" spans="2:36" ht="14.25" customHeight="1">
      <c r="B39" s="568">
        <v>31</v>
      </c>
      <c r="C39" s="293" t="s">
        <v>133</v>
      </c>
      <c r="D39" s="1918">
        <v>0.7</v>
      </c>
      <c r="E39" s="224">
        <f>'12-18л. РАСКЛАДКА'!S37</f>
        <v>1.111</v>
      </c>
      <c r="F39" s="86">
        <f>'12-18л. РАСКЛАДКА'!S92</f>
        <v>0.31</v>
      </c>
      <c r="G39" s="918">
        <f>'12-18л. РАСКЛАДКА'!S153</f>
        <v>1.496</v>
      </c>
      <c r="H39" s="83">
        <f>'12-18л. РАСКЛАДКА'!S214</f>
        <v>1.2629999999999999</v>
      </c>
      <c r="I39" s="84">
        <f>'12-18л. РАСКЛАДКА'!S269</f>
        <v>1.09E-2</v>
      </c>
      <c r="J39" s="83">
        <f>'12-18л. РАСКЛАДКА'!S327</f>
        <v>9.3149999999999997E-2</v>
      </c>
      <c r="K39" s="84">
        <f>'12-18л. РАСКЛАДКА'!S386</f>
        <v>9.1050000000000006E-2</v>
      </c>
      <c r="L39" s="233">
        <f>'12-18л. РАСКЛАДКА'!S435</f>
        <v>1.3</v>
      </c>
      <c r="M39" s="281">
        <f>'12-18л. РАСКЛАДКА'!S490</f>
        <v>1.09E-2</v>
      </c>
      <c r="N39" s="1914">
        <f>'12-18л. РАСКЛАДКА'!S550</f>
        <v>1.3140000000000001</v>
      </c>
      <c r="O39" s="1995">
        <f t="shared" si="0"/>
        <v>7</v>
      </c>
      <c r="P39" s="2789">
        <f t="shared" si="1"/>
        <v>0</v>
      </c>
      <c r="Q39" s="2001">
        <f t="shared" si="2"/>
        <v>7</v>
      </c>
      <c r="R39" s="1999">
        <v>2</v>
      </c>
      <c r="S39" s="2687"/>
      <c r="T39" s="127"/>
      <c r="U39" s="127"/>
      <c r="V39" s="127"/>
      <c r="W39" s="874"/>
      <c r="X39" s="149"/>
      <c r="Y39" s="2008"/>
      <c r="Z39" s="108"/>
      <c r="AA39" s="446"/>
      <c r="AB39" s="4"/>
      <c r="AC39" s="4"/>
      <c r="AD39" s="11"/>
      <c r="AE39" s="127"/>
      <c r="AF39" s="127"/>
      <c r="AG39" s="127"/>
      <c r="AH39" s="127"/>
      <c r="AI39" s="127"/>
      <c r="AJ39" s="127"/>
    </row>
    <row r="40" spans="2:36" ht="11.25" customHeight="1">
      <c r="B40" s="568">
        <v>32</v>
      </c>
      <c r="C40" s="293" t="s">
        <v>53</v>
      </c>
      <c r="D40" s="199">
        <v>31.5</v>
      </c>
      <c r="E40" s="225">
        <f>'12-18л. МЕНЮ '!E84</f>
        <v>32.750599999999999</v>
      </c>
      <c r="F40" s="109">
        <f>'12-18л. МЕНЮ '!E138</f>
        <v>29.6861</v>
      </c>
      <c r="G40" s="109">
        <f>'12-18л. МЕНЮ '!E195</f>
        <v>30.848299999999998</v>
      </c>
      <c r="H40" s="109">
        <f>'12-18л. МЕНЮ '!E249</f>
        <v>32.225999999999999</v>
      </c>
      <c r="I40" s="109">
        <f>'12-18л. МЕНЮ '!E304</f>
        <v>31.988999999999997</v>
      </c>
      <c r="J40" s="109">
        <f>'12-18л. МЕНЮ '!E417</f>
        <v>32.061999999999998</v>
      </c>
      <c r="K40" s="109">
        <f>'12-18л. МЕНЮ '!E472</f>
        <v>31.507000000000005</v>
      </c>
      <c r="L40" s="109">
        <f>'12-18л. МЕНЮ '!E526</f>
        <v>30.125999999999998</v>
      </c>
      <c r="M40" s="109">
        <f>'12-18л. МЕНЮ '!E581</f>
        <v>33.177249999999994</v>
      </c>
      <c r="N40" s="1915">
        <f>'12-18л. МЕНЮ '!E634</f>
        <v>30.627799999999997</v>
      </c>
      <c r="O40" s="1995">
        <f t="shared" si="0"/>
        <v>315.00004999999999</v>
      </c>
      <c r="P40" s="2789">
        <f t="shared" si="1"/>
        <v>1.5873015868805851E-5</v>
      </c>
      <c r="Q40" s="2001">
        <f t="shared" si="2"/>
        <v>315</v>
      </c>
      <c r="R40" s="1999">
        <v>90</v>
      </c>
      <c r="S40" s="2687"/>
      <c r="T40" s="127"/>
      <c r="U40" s="127"/>
      <c r="V40" s="127"/>
      <c r="W40" s="874"/>
      <c r="X40" s="149"/>
      <c r="Y40" s="2004"/>
      <c r="Z40" s="2006"/>
      <c r="AA40" s="446"/>
      <c r="AB40" s="4"/>
      <c r="AC40" s="4"/>
      <c r="AD40" s="11"/>
      <c r="AE40" s="127"/>
      <c r="AF40" s="127"/>
      <c r="AG40" s="127"/>
      <c r="AH40" s="127"/>
      <c r="AI40" s="127"/>
      <c r="AJ40" s="127"/>
    </row>
    <row r="41" spans="2:36" ht="9.75" customHeight="1">
      <c r="B41" s="568">
        <v>33</v>
      </c>
      <c r="C41" s="293" t="s">
        <v>54</v>
      </c>
      <c r="D41" s="199">
        <v>32.200000000000003</v>
      </c>
      <c r="E41" s="225">
        <f>'12-18л. МЕНЮ '!F84</f>
        <v>32.757999999999996</v>
      </c>
      <c r="F41" s="109">
        <f>'12-18л. МЕНЮ '!F138</f>
        <v>31.731999999999999</v>
      </c>
      <c r="G41" s="109">
        <f>'12-18л. МЕНЮ '!F195</f>
        <v>32.158000000000001</v>
      </c>
      <c r="H41" s="109">
        <f>'12-18л. МЕНЮ '!F249</f>
        <v>32.689000000000007</v>
      </c>
      <c r="I41" s="109">
        <f>'12-18л. МЕНЮ '!F304</f>
        <v>31.663</v>
      </c>
      <c r="J41" s="109">
        <f>'12-18л. МЕНЮ '!F417</f>
        <v>31.164000000000001</v>
      </c>
      <c r="K41" s="109">
        <f>'12-18л. МЕНЮ '!F472</f>
        <v>34.042000000000009</v>
      </c>
      <c r="L41" s="109">
        <f>'12-18л. МЕНЮ '!F526</f>
        <v>30.537000000000003</v>
      </c>
      <c r="M41" s="109">
        <f>'12-18л. МЕНЮ '!F581</f>
        <v>31.808</v>
      </c>
      <c r="N41" s="1915">
        <f>'12-18л. МЕНЮ '!F634</f>
        <v>33.448999999999998</v>
      </c>
      <c r="O41" s="1995">
        <f t="shared" si="0"/>
        <v>322</v>
      </c>
      <c r="P41" s="2789">
        <f t="shared" si="1"/>
        <v>0</v>
      </c>
      <c r="Q41" s="2001">
        <f t="shared" si="2"/>
        <v>322</v>
      </c>
      <c r="R41" s="1999">
        <v>92</v>
      </c>
      <c r="S41" s="2687"/>
      <c r="T41" s="127"/>
      <c r="U41" s="127"/>
      <c r="V41" s="127"/>
      <c r="W41" s="874"/>
      <c r="X41" s="149"/>
      <c r="Y41" s="2004"/>
      <c r="Z41" s="2006"/>
      <c r="AA41" s="446"/>
      <c r="AB41" s="4"/>
      <c r="AC41" s="4"/>
      <c r="AD41" s="11"/>
      <c r="AE41" s="127"/>
      <c r="AF41" s="127"/>
      <c r="AG41" s="127"/>
      <c r="AH41" s="127"/>
      <c r="AI41" s="127"/>
      <c r="AJ41" s="127"/>
    </row>
    <row r="42" spans="2:36" ht="10.5" customHeight="1">
      <c r="B42" s="568">
        <v>34</v>
      </c>
      <c r="C42" s="293" t="s">
        <v>55</v>
      </c>
      <c r="D42" s="199">
        <v>134.05000000000001</v>
      </c>
      <c r="E42" s="197">
        <f>'12-18л. МЕНЮ '!G84</f>
        <v>133.02539999999999</v>
      </c>
      <c r="F42" s="109">
        <f>'12-18л. МЕНЮ '!G138</f>
        <v>134.85900000000001</v>
      </c>
      <c r="G42" s="109">
        <f>'12-18л. МЕНЮ '!G195</f>
        <v>133.524</v>
      </c>
      <c r="H42" s="109">
        <f>'12-18л. МЕНЮ '!G249</f>
        <v>132.2276</v>
      </c>
      <c r="I42" s="109">
        <f>'12-18л. МЕНЮ '!G304</f>
        <v>136.614</v>
      </c>
      <c r="J42" s="109">
        <f>'12-18л. МЕНЮ '!G417</f>
        <v>136.74800000000002</v>
      </c>
      <c r="K42" s="109">
        <f>'12-18л. МЕНЮ '!G472</f>
        <v>129.43699999999998</v>
      </c>
      <c r="L42" s="109">
        <f>'12-18л. МЕНЮ '!G526</f>
        <v>139.38499999999999</v>
      </c>
      <c r="M42" s="109">
        <f>'12-18л. МЕНЮ '!G581</f>
        <v>133.24199999999999</v>
      </c>
      <c r="N42" s="1915">
        <f>'12-18л. МЕНЮ '!G634</f>
        <v>131.43799999999999</v>
      </c>
      <c r="O42" s="1995">
        <f t="shared" si="0"/>
        <v>1340.5</v>
      </c>
      <c r="P42" s="2789">
        <f t="shared" si="1"/>
        <v>0</v>
      </c>
      <c r="Q42" s="2001">
        <f t="shared" si="2"/>
        <v>1340.5</v>
      </c>
      <c r="R42" s="1999">
        <v>383</v>
      </c>
      <c r="S42" s="2687"/>
      <c r="T42" s="127"/>
      <c r="U42" s="127"/>
      <c r="V42" s="127"/>
      <c r="W42" s="874"/>
      <c r="X42" s="149"/>
      <c r="Y42" s="2004"/>
      <c r="Z42" s="2006"/>
      <c r="AA42" s="446"/>
      <c r="AB42" s="4"/>
      <c r="AC42" s="4"/>
      <c r="AD42" s="11"/>
      <c r="AE42" s="127"/>
      <c r="AF42" s="127"/>
      <c r="AG42" s="127"/>
      <c r="AH42" s="127"/>
      <c r="AI42" s="127"/>
      <c r="AJ42" s="127"/>
    </row>
    <row r="43" spans="2:36" ht="12.75" customHeight="1" thickBot="1">
      <c r="B43" s="616">
        <v>35</v>
      </c>
      <c r="C43" s="617" t="s">
        <v>56</v>
      </c>
      <c r="D43" s="200">
        <v>952</v>
      </c>
      <c r="E43" s="198">
        <f>'12-18л. МЕНЮ '!H84</f>
        <v>952.48099999999999</v>
      </c>
      <c r="F43" s="114">
        <f>'12-18л. МЕНЮ '!H138</f>
        <v>951.36000000000013</v>
      </c>
      <c r="G43" s="114">
        <f>'12-18л. МЕНЮ '!H195</f>
        <v>948.77100000000019</v>
      </c>
      <c r="H43" s="114">
        <f>'12-18л. МЕНЮ '!H249</f>
        <v>954.38499999999999</v>
      </c>
      <c r="I43" s="114">
        <f>'12-18л. МЕНЮ '!H304</f>
        <v>953.00300000000004</v>
      </c>
      <c r="J43" s="114">
        <f>'12-18л. МЕНЮ '!H417</f>
        <v>955.94100000000003</v>
      </c>
      <c r="K43" s="151">
        <f>'12-18л. МЕНЮ '!H472</f>
        <v>949.66600000000005</v>
      </c>
      <c r="L43" s="114">
        <f>'12-18л. МЕНЮ '!H526</f>
        <v>951.6</v>
      </c>
      <c r="M43" s="114">
        <f>'12-18л. МЕНЮ '!H581</f>
        <v>950.92879999999991</v>
      </c>
      <c r="N43" s="1916">
        <f>'12-18л. МЕНЮ '!H634</f>
        <v>951.86419999999998</v>
      </c>
      <c r="O43" s="1997">
        <f t="shared" si="0"/>
        <v>9520</v>
      </c>
      <c r="P43" s="2790">
        <f t="shared" si="1"/>
        <v>0</v>
      </c>
      <c r="Q43" s="2002">
        <f t="shared" si="2"/>
        <v>9520</v>
      </c>
      <c r="R43" s="2000">
        <v>2720</v>
      </c>
      <c r="S43" s="2687"/>
      <c r="T43" s="127"/>
      <c r="U43" s="127"/>
      <c r="V43" s="127"/>
      <c r="W43" s="893"/>
      <c r="X43" s="149"/>
      <c r="Y43" s="2007"/>
      <c r="Z43" s="2006"/>
      <c r="AA43" s="446"/>
      <c r="AB43" s="4"/>
      <c r="AC43" s="4"/>
      <c r="AD43" s="11"/>
      <c r="AE43" s="127"/>
      <c r="AF43" s="127"/>
      <c r="AG43" s="127"/>
      <c r="AH43" s="127"/>
      <c r="AI43" s="127"/>
      <c r="AJ43" s="127"/>
    </row>
    <row r="44" spans="2:36">
      <c r="AB44" s="606"/>
    </row>
    <row r="45" spans="2:36"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36" ht="13.5" customHeight="1"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36" ht="12.75" customHeight="1"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T47" s="485"/>
      <c r="X47" s="485"/>
    </row>
    <row r="48" spans="2:36" ht="12.75" customHeight="1"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40" ht="11.25" customHeight="1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40" ht="11.25" customHeight="1"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40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40">
      <c r="B52" t="s">
        <v>284</v>
      </c>
    </row>
    <row r="53" spans="2:40">
      <c r="B53" t="s">
        <v>285</v>
      </c>
      <c r="D53" s="328"/>
      <c r="E53" s="328"/>
      <c r="F53" s="328"/>
      <c r="G53" s="328"/>
      <c r="H53" s="328"/>
      <c r="I53" s="328"/>
      <c r="J53" s="328"/>
      <c r="K53" s="328"/>
      <c r="L53" s="328"/>
      <c r="M53" s="328"/>
      <c r="N53" s="328"/>
      <c r="O53" s="328"/>
      <c r="P53" s="328"/>
    </row>
    <row r="54" spans="2:40">
      <c r="B54" t="s">
        <v>286</v>
      </c>
      <c r="O54" s="328"/>
      <c r="P54" s="328"/>
      <c r="AM54">
        <v>36.799999999999997</v>
      </c>
      <c r="AN54">
        <f>AN60/AM60*AM54</f>
        <v>5.1520000000000001</v>
      </c>
    </row>
    <row r="55" spans="2:40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AM55">
        <v>100</v>
      </c>
      <c r="AN55">
        <v>14</v>
      </c>
    </row>
    <row r="56" spans="2:40">
      <c r="B56" s="1" t="s">
        <v>287</v>
      </c>
      <c r="AM56">
        <v>100</v>
      </c>
      <c r="AN56">
        <v>14</v>
      </c>
    </row>
    <row r="57" spans="2:40">
      <c r="B57" t="s">
        <v>288</v>
      </c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AM57">
        <v>100</v>
      </c>
      <c r="AN57">
        <v>14</v>
      </c>
    </row>
    <row r="58" spans="2:40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U58" s="433"/>
      <c r="AM58">
        <v>100</v>
      </c>
      <c r="AN58">
        <v>14</v>
      </c>
    </row>
    <row r="59" spans="2:40">
      <c r="AM59">
        <v>100</v>
      </c>
      <c r="AN59">
        <v>14</v>
      </c>
    </row>
    <row r="60" spans="2:40">
      <c r="AM60">
        <v>100</v>
      </c>
      <c r="AN60">
        <v>14</v>
      </c>
    </row>
    <row r="66" ht="13.5" customHeight="1"/>
    <row r="68" ht="13.5" customHeight="1"/>
    <row r="69" ht="12" customHeight="1"/>
    <row r="71" ht="12.75" customHeight="1"/>
    <row r="73" ht="12.75" customHeight="1"/>
    <row r="75" ht="12.75" customHeight="1"/>
    <row r="77" ht="12.75" customHeight="1"/>
    <row r="78" hidden="1"/>
    <row r="85" spans="1:30">
      <c r="A85" s="127"/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</row>
    <row r="86" spans="1:30">
      <c r="A86" s="127"/>
      <c r="B86" s="248"/>
      <c r="C86" s="127"/>
      <c r="D86" s="248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245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</row>
    <row r="87" spans="1:30">
      <c r="A87" s="127"/>
      <c r="B87" s="127"/>
      <c r="C87" s="149"/>
      <c r="D87" s="446"/>
      <c r="E87" s="252"/>
      <c r="F87" s="252"/>
      <c r="G87" s="252"/>
      <c r="H87" s="252"/>
      <c r="I87" s="252"/>
      <c r="J87" s="252"/>
      <c r="K87" s="252"/>
      <c r="L87" s="252"/>
      <c r="M87" s="149"/>
      <c r="N87" s="149"/>
      <c r="O87" s="118"/>
      <c r="P87" s="118"/>
      <c r="Q87" s="149"/>
      <c r="R87" s="446"/>
      <c r="S87" s="127"/>
      <c r="T87" s="446"/>
      <c r="U87" s="149"/>
      <c r="V87" s="127"/>
      <c r="W87" s="127"/>
      <c r="X87" s="127"/>
      <c r="Y87" s="127"/>
      <c r="Z87" s="127"/>
      <c r="AA87" s="127"/>
      <c r="AB87" s="127"/>
      <c r="AC87" s="127"/>
      <c r="AD87" s="127"/>
    </row>
    <row r="88" spans="1:30">
      <c r="A88" s="127"/>
      <c r="B88" s="127"/>
      <c r="C88" s="149"/>
      <c r="D88" s="118"/>
      <c r="E88" s="252"/>
      <c r="F88" s="252"/>
      <c r="G88" s="252"/>
      <c r="H88" s="252"/>
      <c r="I88" s="252"/>
      <c r="J88" s="252"/>
      <c r="K88" s="252"/>
      <c r="L88" s="252"/>
      <c r="M88" s="149"/>
      <c r="N88" s="149"/>
      <c r="O88" s="118"/>
      <c r="P88" s="118"/>
      <c r="Q88" s="149"/>
      <c r="R88" s="446"/>
      <c r="S88" s="127"/>
      <c r="T88" s="446"/>
      <c r="U88" s="149"/>
      <c r="V88" s="127"/>
      <c r="W88" s="127"/>
      <c r="X88" s="127"/>
      <c r="Y88" s="127"/>
      <c r="Z88" s="127"/>
      <c r="AA88" s="127"/>
      <c r="AB88" s="127"/>
      <c r="AC88" s="127"/>
      <c r="AD88" s="127"/>
    </row>
    <row r="89" spans="1:30">
      <c r="A89" s="127"/>
      <c r="B89" s="127"/>
      <c r="C89" s="446"/>
      <c r="D89" s="446"/>
      <c r="E89" s="252"/>
      <c r="F89" s="252"/>
      <c r="G89" s="252"/>
      <c r="H89" s="252"/>
      <c r="I89" s="127"/>
      <c r="J89" s="127"/>
      <c r="K89" s="252"/>
      <c r="L89" s="125"/>
      <c r="M89" s="149"/>
      <c r="N89" s="149"/>
      <c r="O89" s="118"/>
      <c r="P89" s="118"/>
      <c r="Q89" s="446"/>
      <c r="R89" s="446"/>
      <c r="S89" s="127"/>
      <c r="T89" s="446"/>
      <c r="U89" s="149"/>
      <c r="V89" s="127"/>
      <c r="W89" s="127"/>
      <c r="X89" s="127"/>
      <c r="Y89" s="127"/>
      <c r="Z89" s="127"/>
      <c r="AA89" s="127"/>
      <c r="AB89" s="869"/>
      <c r="AC89" s="127"/>
      <c r="AD89" s="127"/>
    </row>
    <row r="90" spans="1:30">
      <c r="A90" s="127"/>
      <c r="B90" s="127"/>
      <c r="C90" s="149"/>
      <c r="D90" s="149"/>
      <c r="E90" s="446"/>
      <c r="F90" s="446"/>
      <c r="G90" s="446"/>
      <c r="H90" s="446"/>
      <c r="I90" s="446"/>
      <c r="J90" s="446"/>
      <c r="K90" s="446"/>
      <c r="L90" s="446"/>
      <c r="M90" s="446"/>
      <c r="N90" s="446"/>
      <c r="O90" s="118"/>
      <c r="P90" s="118"/>
      <c r="Q90" s="446"/>
      <c r="R90" s="446"/>
      <c r="S90" s="127"/>
      <c r="T90" s="446"/>
      <c r="U90" s="149"/>
      <c r="V90" s="127"/>
      <c r="W90" s="127"/>
      <c r="X90" s="127"/>
      <c r="Y90" s="127"/>
      <c r="Z90" s="401"/>
      <c r="AA90" s="127"/>
      <c r="AB90" s="869"/>
      <c r="AC90" s="127"/>
      <c r="AD90" s="127"/>
    </row>
    <row r="91" spans="1:30">
      <c r="A91" s="127"/>
      <c r="B91" s="127"/>
      <c r="C91" s="446"/>
      <c r="D91" s="127"/>
      <c r="E91" s="446"/>
      <c r="F91" s="446"/>
      <c r="G91" s="446"/>
      <c r="H91" s="446"/>
      <c r="I91" s="446"/>
      <c r="J91" s="446"/>
      <c r="K91" s="446"/>
      <c r="L91" s="446"/>
      <c r="M91" s="446"/>
      <c r="N91" s="446"/>
      <c r="O91" s="118"/>
      <c r="P91" s="118"/>
      <c r="Q91" s="149"/>
      <c r="R91" s="446"/>
      <c r="S91" s="127"/>
      <c r="T91" s="446"/>
      <c r="U91" s="149"/>
      <c r="V91" s="127"/>
      <c r="W91" s="127"/>
      <c r="X91" s="127"/>
      <c r="Y91" s="127"/>
      <c r="Z91" s="401"/>
      <c r="AA91" s="127"/>
      <c r="AB91" s="870"/>
      <c r="AC91" s="127"/>
      <c r="AD91" s="127"/>
    </row>
    <row r="92" spans="1:30">
      <c r="A92" s="127"/>
      <c r="B92" s="127"/>
      <c r="C92" s="149"/>
      <c r="D92" s="252"/>
      <c r="E92" s="149"/>
      <c r="F92" s="149"/>
      <c r="G92" s="149"/>
      <c r="H92" s="149"/>
      <c r="I92" s="122"/>
      <c r="J92" s="149"/>
      <c r="K92" s="149"/>
      <c r="L92" s="149"/>
      <c r="M92" s="149"/>
      <c r="N92" s="122"/>
      <c r="O92" s="118"/>
      <c r="P92" s="118"/>
      <c r="Q92" s="252"/>
      <c r="R92" s="446"/>
      <c r="S92" s="149"/>
      <c r="T92" s="446"/>
      <c r="U92" s="149"/>
      <c r="V92" s="127"/>
      <c r="W92" s="336"/>
      <c r="X92" s="446"/>
      <c r="Y92" s="189"/>
      <c r="Z92" s="871"/>
      <c r="AA92" s="127"/>
      <c r="AB92" s="870"/>
      <c r="AC92" s="127"/>
      <c r="AD92" s="127"/>
    </row>
    <row r="93" spans="1:30">
      <c r="A93" s="127"/>
      <c r="B93" s="189"/>
      <c r="C93" s="149"/>
      <c r="D93" s="872"/>
      <c r="E93" s="888"/>
      <c r="F93" s="873"/>
      <c r="G93" s="873"/>
      <c r="H93" s="873"/>
      <c r="I93" s="873"/>
      <c r="J93" s="873"/>
      <c r="K93" s="873"/>
      <c r="L93" s="873"/>
      <c r="M93" s="873"/>
      <c r="N93" s="873"/>
      <c r="O93" s="872"/>
      <c r="P93" s="446"/>
      <c r="Q93" s="446"/>
      <c r="R93" s="127"/>
      <c r="S93" s="645"/>
      <c r="T93" s="127"/>
      <c r="U93" s="127"/>
      <c r="V93" s="127"/>
      <c r="W93" s="874"/>
      <c r="X93" s="149"/>
      <c r="Y93" s="143"/>
      <c r="Z93" s="875"/>
      <c r="AA93" s="127"/>
      <c r="AB93" s="876"/>
      <c r="AC93" s="127"/>
      <c r="AD93" s="127"/>
    </row>
    <row r="94" spans="1:30">
      <c r="A94" s="127"/>
      <c r="B94" s="189"/>
      <c r="C94" s="149"/>
      <c r="D94" s="872"/>
      <c r="E94" s="888"/>
      <c r="F94" s="873"/>
      <c r="G94" s="873"/>
      <c r="H94" s="873"/>
      <c r="I94" s="873"/>
      <c r="J94" s="873"/>
      <c r="K94" s="873"/>
      <c r="L94" s="873"/>
      <c r="M94" s="873"/>
      <c r="N94" s="873"/>
      <c r="O94" s="877"/>
      <c r="P94" s="878"/>
      <c r="Q94" s="446"/>
      <c r="R94" s="127"/>
      <c r="S94" s="127"/>
      <c r="T94" s="127"/>
      <c r="U94" s="127"/>
      <c r="V94" s="127"/>
      <c r="W94" s="874"/>
      <c r="X94" s="149"/>
      <c r="Y94" s="143"/>
      <c r="Z94" s="875"/>
      <c r="AA94" s="127"/>
      <c r="AB94" s="876"/>
      <c r="AC94" s="127"/>
      <c r="AD94" s="127"/>
    </row>
    <row r="95" spans="1:30">
      <c r="A95" s="127"/>
      <c r="B95" s="189"/>
      <c r="C95" s="149"/>
      <c r="D95" s="872"/>
      <c r="E95" s="888"/>
      <c r="F95" s="873"/>
      <c r="G95" s="873"/>
      <c r="H95" s="888"/>
      <c r="I95" s="873"/>
      <c r="J95" s="873"/>
      <c r="K95" s="888"/>
      <c r="L95" s="873"/>
      <c r="M95" s="873"/>
      <c r="N95" s="873"/>
      <c r="O95" s="872"/>
      <c r="P95" s="878"/>
      <c r="Q95" s="446"/>
      <c r="R95" s="127"/>
      <c r="S95" s="127"/>
      <c r="T95" s="127"/>
      <c r="U95" s="127"/>
      <c r="V95" s="127"/>
      <c r="W95" s="874"/>
      <c r="X95" s="149"/>
      <c r="Y95" s="143"/>
      <c r="Z95" s="875"/>
      <c r="AA95" s="127"/>
      <c r="AB95" s="879"/>
      <c r="AC95" s="127"/>
      <c r="AD95" s="127"/>
    </row>
    <row r="96" spans="1:30">
      <c r="A96" s="127"/>
      <c r="B96" s="189"/>
      <c r="C96" s="149"/>
      <c r="D96" s="872"/>
      <c r="E96" s="888"/>
      <c r="F96" s="873"/>
      <c r="G96" s="873"/>
      <c r="H96" s="873"/>
      <c r="I96" s="873"/>
      <c r="J96" s="873"/>
      <c r="K96" s="873"/>
      <c r="L96" s="873"/>
      <c r="M96" s="873"/>
      <c r="N96" s="888"/>
      <c r="O96" s="880"/>
      <c r="P96" s="878"/>
      <c r="Q96" s="446"/>
      <c r="R96" s="127"/>
      <c r="S96" s="127"/>
      <c r="T96" s="127"/>
      <c r="U96" s="127"/>
      <c r="V96" s="127"/>
      <c r="W96" s="874"/>
      <c r="X96" s="149"/>
      <c r="Y96" s="143"/>
      <c r="Z96" s="875"/>
      <c r="AA96" s="127"/>
      <c r="AB96" s="876"/>
      <c r="AC96" s="127"/>
      <c r="AD96" s="127"/>
    </row>
    <row r="97" spans="1:30">
      <c r="A97" s="127"/>
      <c r="B97" s="189"/>
      <c r="C97" s="149"/>
      <c r="D97" s="872"/>
      <c r="E97" s="888"/>
      <c r="F97" s="873"/>
      <c r="G97" s="873"/>
      <c r="H97" s="873"/>
      <c r="I97" s="873"/>
      <c r="J97" s="873"/>
      <c r="K97" s="873"/>
      <c r="L97" s="873"/>
      <c r="M97" s="873"/>
      <c r="N97" s="873"/>
      <c r="O97" s="872"/>
      <c r="P97" s="878"/>
      <c r="Q97" s="446"/>
      <c r="R97" s="127"/>
      <c r="S97" s="127"/>
      <c r="T97" s="127"/>
      <c r="U97" s="127"/>
      <c r="V97" s="127"/>
      <c r="W97" s="874"/>
      <c r="X97" s="149"/>
      <c r="Y97" s="143"/>
      <c r="Z97" s="875"/>
      <c r="AA97" s="127"/>
      <c r="AB97" s="881"/>
      <c r="AC97" s="127"/>
      <c r="AD97" s="127"/>
    </row>
    <row r="98" spans="1:30">
      <c r="A98" s="127"/>
      <c r="B98" s="189"/>
      <c r="C98" s="149"/>
      <c r="D98" s="872"/>
      <c r="E98" s="888"/>
      <c r="F98" s="873"/>
      <c r="G98" s="873"/>
      <c r="H98" s="873"/>
      <c r="I98" s="873"/>
      <c r="J98" s="873"/>
      <c r="K98" s="873"/>
      <c r="L98" s="873"/>
      <c r="M98" s="873"/>
      <c r="N98" s="873"/>
      <c r="O98" s="872"/>
      <c r="P98" s="878"/>
      <c r="Q98" s="446"/>
      <c r="R98" s="127"/>
      <c r="S98" s="127"/>
      <c r="T98" s="127"/>
      <c r="U98" s="127"/>
      <c r="V98" s="127"/>
      <c r="W98" s="874"/>
      <c r="X98" s="149"/>
      <c r="Y98" s="143"/>
      <c r="Z98" s="875"/>
      <c r="AA98" s="127"/>
      <c r="AB98" s="879"/>
      <c r="AC98" s="127"/>
      <c r="AD98" s="127"/>
    </row>
    <row r="99" spans="1:30">
      <c r="A99" s="127"/>
      <c r="B99" s="189"/>
      <c r="C99" s="149"/>
      <c r="D99" s="872"/>
      <c r="E99" s="888"/>
      <c r="F99" s="873"/>
      <c r="G99" s="118"/>
      <c r="H99" s="883"/>
      <c r="I99" s="888"/>
      <c r="J99" s="873"/>
      <c r="K99" s="873"/>
      <c r="L99" s="873"/>
      <c r="M99" s="873"/>
      <c r="N99" s="873"/>
      <c r="O99" s="882"/>
      <c r="P99" s="878"/>
      <c r="Q99" s="446"/>
      <c r="R99" s="127"/>
      <c r="S99" s="127"/>
      <c r="T99" s="127"/>
      <c r="U99" s="127"/>
      <c r="V99" s="127"/>
      <c r="W99" s="874"/>
      <c r="X99" s="149"/>
      <c r="Y99" s="143"/>
      <c r="Z99" s="875"/>
      <c r="AA99" s="127"/>
      <c r="AB99" s="881"/>
      <c r="AC99" s="127"/>
      <c r="AD99" s="127"/>
    </row>
    <row r="100" spans="1:30">
      <c r="A100" s="127"/>
      <c r="B100" s="189"/>
      <c r="C100" s="149"/>
      <c r="D100" s="872"/>
      <c r="E100" s="888"/>
      <c r="F100" s="873"/>
      <c r="G100" s="873"/>
      <c r="H100" s="873"/>
      <c r="I100" s="873"/>
      <c r="J100" s="873"/>
      <c r="K100" s="873"/>
      <c r="L100" s="873"/>
      <c r="M100" s="873"/>
      <c r="N100" s="873"/>
      <c r="O100" s="872"/>
      <c r="P100" s="878"/>
      <c r="Q100" s="446"/>
      <c r="R100" s="127"/>
      <c r="S100" s="127"/>
      <c r="T100" s="127"/>
      <c r="U100" s="127"/>
      <c r="V100" s="127"/>
      <c r="W100" s="874"/>
      <c r="X100" s="149"/>
      <c r="Y100" s="143"/>
      <c r="Z100" s="875"/>
      <c r="AA100" s="127"/>
      <c r="AB100" s="876"/>
      <c r="AC100" s="127"/>
      <c r="AD100" s="127"/>
    </row>
    <row r="101" spans="1:30">
      <c r="A101" s="127"/>
      <c r="B101" s="189"/>
      <c r="C101" s="149"/>
      <c r="D101" s="872"/>
      <c r="E101" s="888"/>
      <c r="F101" s="873"/>
      <c r="G101" s="873"/>
      <c r="H101" s="873"/>
      <c r="I101" s="873"/>
      <c r="J101" s="873"/>
      <c r="K101" s="873"/>
      <c r="L101" s="873"/>
      <c r="M101" s="873"/>
      <c r="N101" s="873"/>
      <c r="O101" s="872"/>
      <c r="P101" s="878"/>
      <c r="Q101" s="446"/>
      <c r="R101" s="127"/>
      <c r="S101" s="127"/>
      <c r="T101" s="127"/>
      <c r="U101" s="127"/>
      <c r="V101" s="127"/>
      <c r="W101" s="874"/>
      <c r="X101" s="149"/>
      <c r="Y101" s="143"/>
      <c r="Z101" s="875"/>
      <c r="AA101" s="127"/>
      <c r="AB101" s="876"/>
      <c r="AC101" s="127"/>
      <c r="AD101" s="127"/>
    </row>
    <row r="102" spans="1:30" ht="12.75" customHeight="1">
      <c r="A102" s="127"/>
      <c r="B102" s="189"/>
      <c r="C102" s="149"/>
      <c r="D102" s="872"/>
      <c r="E102" s="888"/>
      <c r="F102" s="873"/>
      <c r="G102" s="873"/>
      <c r="H102" s="873"/>
      <c r="I102" s="873"/>
      <c r="J102" s="873"/>
      <c r="K102" s="873"/>
      <c r="L102" s="873"/>
      <c r="M102" s="873"/>
      <c r="N102" s="873"/>
      <c r="O102" s="872"/>
      <c r="P102" s="878"/>
      <c r="Q102" s="446"/>
      <c r="R102" s="127"/>
      <c r="S102" s="127"/>
      <c r="T102" s="127"/>
      <c r="U102" s="127"/>
      <c r="V102" s="127"/>
      <c r="W102" s="874"/>
      <c r="X102" s="149"/>
      <c r="Y102" s="143"/>
      <c r="Z102" s="875"/>
      <c r="AA102" s="127"/>
      <c r="AB102" s="876"/>
      <c r="AC102" s="127"/>
      <c r="AD102" s="127"/>
    </row>
    <row r="103" spans="1:30" ht="13.5" customHeight="1">
      <c r="A103" s="127"/>
      <c r="B103" s="189"/>
      <c r="C103" s="149"/>
      <c r="D103" s="872"/>
      <c r="E103" s="888"/>
      <c r="F103" s="873"/>
      <c r="G103" s="873"/>
      <c r="H103" s="873"/>
      <c r="I103" s="873"/>
      <c r="J103" s="873"/>
      <c r="K103" s="873"/>
      <c r="L103" s="873"/>
      <c r="M103" s="873"/>
      <c r="N103" s="873"/>
      <c r="O103" s="872"/>
      <c r="P103" s="878"/>
      <c r="Q103" s="446"/>
      <c r="R103" s="127"/>
      <c r="S103" s="127"/>
      <c r="T103" s="127"/>
      <c r="U103" s="127"/>
      <c r="V103" s="127"/>
      <c r="W103" s="874"/>
      <c r="X103" s="149"/>
      <c r="Y103" s="143"/>
      <c r="Z103" s="875"/>
      <c r="AA103" s="127"/>
      <c r="AB103" s="876"/>
      <c r="AC103" s="127"/>
      <c r="AD103" s="127"/>
    </row>
    <row r="104" spans="1:30" ht="12.75" customHeight="1">
      <c r="A104" s="127"/>
      <c r="B104" s="189"/>
      <c r="C104" s="149"/>
      <c r="D104" s="872"/>
      <c r="E104" s="888"/>
      <c r="F104" s="873"/>
      <c r="G104" s="873"/>
      <c r="H104" s="873"/>
      <c r="I104" s="873"/>
      <c r="J104" s="873"/>
      <c r="K104" s="873"/>
      <c r="L104" s="873"/>
      <c r="M104" s="873"/>
      <c r="N104" s="873"/>
      <c r="O104" s="872"/>
      <c r="P104" s="878"/>
      <c r="Q104" s="446"/>
      <c r="R104" s="127"/>
      <c r="S104" s="127"/>
      <c r="T104" s="127"/>
      <c r="U104" s="127"/>
      <c r="V104" s="127"/>
      <c r="W104" s="874"/>
      <c r="X104" s="149"/>
      <c r="Y104" s="143"/>
      <c r="Z104" s="875"/>
      <c r="AA104" s="127"/>
      <c r="AB104" s="876"/>
      <c r="AC104" s="127"/>
      <c r="AD104" s="127"/>
    </row>
    <row r="105" spans="1:30">
      <c r="A105" s="127"/>
      <c r="B105" s="189"/>
      <c r="C105" s="149"/>
      <c r="D105" s="872"/>
      <c r="E105" s="888"/>
      <c r="F105" s="873"/>
      <c r="G105" s="873"/>
      <c r="H105" s="873"/>
      <c r="I105" s="873"/>
      <c r="J105" s="873"/>
      <c r="K105" s="873"/>
      <c r="L105" s="873"/>
      <c r="M105" s="873"/>
      <c r="N105" s="873"/>
      <c r="O105" s="872"/>
      <c r="P105" s="878"/>
      <c r="Q105" s="446"/>
      <c r="R105" s="127"/>
      <c r="S105" s="127"/>
      <c r="T105" s="127"/>
      <c r="U105" s="127"/>
      <c r="V105" s="127"/>
      <c r="W105" s="874"/>
      <c r="X105" s="149"/>
      <c r="Y105" s="143"/>
      <c r="Z105" s="875"/>
      <c r="AA105" s="127"/>
      <c r="AB105" s="876"/>
      <c r="AC105" s="127"/>
      <c r="AD105" s="127"/>
    </row>
    <row r="106" spans="1:30">
      <c r="A106" s="127"/>
      <c r="B106" s="189"/>
      <c r="C106" s="149"/>
      <c r="D106" s="872"/>
      <c r="E106" s="888"/>
      <c r="F106" s="873"/>
      <c r="G106" s="873"/>
      <c r="H106" s="873"/>
      <c r="I106" s="873"/>
      <c r="J106" s="873"/>
      <c r="K106" s="873"/>
      <c r="L106" s="873"/>
      <c r="M106" s="873"/>
      <c r="N106" s="873"/>
      <c r="O106" s="872"/>
      <c r="P106" s="878"/>
      <c r="Q106" s="446"/>
      <c r="R106" s="127"/>
      <c r="S106" s="127"/>
      <c r="T106" s="127"/>
      <c r="U106" s="127"/>
      <c r="V106" s="127"/>
      <c r="W106" s="874"/>
      <c r="X106" s="149"/>
      <c r="Y106" s="143"/>
      <c r="Z106" s="875"/>
      <c r="AA106" s="127"/>
      <c r="AB106" s="876"/>
      <c r="AC106" s="127"/>
      <c r="AD106" s="127"/>
    </row>
    <row r="107" spans="1:30">
      <c r="A107" s="127"/>
      <c r="B107" s="189"/>
      <c r="C107" s="149"/>
      <c r="D107" s="872"/>
      <c r="E107" s="888"/>
      <c r="F107" s="873"/>
      <c r="G107" s="873"/>
      <c r="H107" s="873"/>
      <c r="I107" s="873"/>
      <c r="J107" s="873"/>
      <c r="K107" s="873"/>
      <c r="L107" s="873"/>
      <c r="M107" s="873"/>
      <c r="N107" s="873"/>
      <c r="O107" s="872"/>
      <c r="P107" s="878"/>
      <c r="Q107" s="446"/>
      <c r="R107" s="127"/>
      <c r="S107" s="127"/>
      <c r="T107" s="127"/>
      <c r="U107" s="127"/>
      <c r="V107" s="127"/>
      <c r="W107" s="874"/>
      <c r="X107" s="149"/>
      <c r="Y107" s="143"/>
      <c r="Z107" s="875"/>
      <c r="AA107" s="127"/>
      <c r="AB107" s="879"/>
      <c r="AC107" s="127"/>
      <c r="AD107" s="127"/>
    </row>
    <row r="108" spans="1:30" ht="12.75" customHeight="1">
      <c r="A108" s="127"/>
      <c r="B108" s="189"/>
      <c r="C108" s="149"/>
      <c r="D108" s="872"/>
      <c r="E108" s="891"/>
      <c r="F108" s="883"/>
      <c r="G108" s="884"/>
      <c r="H108" s="873"/>
      <c r="I108" s="873"/>
      <c r="J108" s="873"/>
      <c r="K108" s="873"/>
      <c r="L108" s="883"/>
      <c r="M108" s="883"/>
      <c r="N108" s="873"/>
      <c r="O108" s="877"/>
      <c r="P108" s="878"/>
      <c r="Q108" s="446"/>
      <c r="R108" s="127"/>
      <c r="S108" s="127"/>
      <c r="T108" s="127"/>
      <c r="U108" s="127"/>
      <c r="V108" s="127"/>
      <c r="W108" s="874"/>
      <c r="X108" s="149"/>
      <c r="Y108" s="143"/>
      <c r="Z108" s="875"/>
      <c r="AA108" s="127"/>
      <c r="AB108" s="885"/>
      <c r="AC108" s="127"/>
      <c r="AD108" s="127"/>
    </row>
    <row r="109" spans="1:30" ht="12.75" customHeight="1">
      <c r="A109" s="127"/>
      <c r="B109" s="189"/>
      <c r="C109" s="149"/>
      <c r="D109" s="872"/>
      <c r="E109" s="891"/>
      <c r="F109" s="883"/>
      <c r="G109" s="884"/>
      <c r="H109" s="873"/>
      <c r="I109" s="873"/>
      <c r="J109" s="873"/>
      <c r="K109" s="873"/>
      <c r="L109" s="883"/>
      <c r="M109" s="883"/>
      <c r="N109" s="873"/>
      <c r="O109" s="872"/>
      <c r="P109" s="878"/>
      <c r="Q109" s="446"/>
      <c r="R109" s="127"/>
      <c r="S109" s="127"/>
      <c r="T109" s="127"/>
      <c r="U109" s="127"/>
      <c r="V109" s="127"/>
      <c r="W109" s="874"/>
      <c r="X109" s="149"/>
      <c r="Y109" s="143"/>
      <c r="Z109" s="875"/>
      <c r="AA109" s="127"/>
      <c r="AB109" s="876"/>
      <c r="AC109" s="127"/>
      <c r="AD109" s="127"/>
    </row>
    <row r="110" spans="1:30" ht="11.25" customHeight="1">
      <c r="A110" s="127"/>
      <c r="B110" s="189"/>
      <c r="C110" s="149"/>
      <c r="D110" s="872"/>
      <c r="E110" s="891"/>
      <c r="F110" s="883"/>
      <c r="G110" s="884"/>
      <c r="H110" s="873"/>
      <c r="I110" s="873"/>
      <c r="J110" s="873"/>
      <c r="K110" s="873"/>
      <c r="L110" s="883"/>
      <c r="M110" s="883"/>
      <c r="N110" s="873"/>
      <c r="O110" s="872"/>
      <c r="P110" s="878"/>
      <c r="Q110" s="446"/>
      <c r="R110" s="127"/>
      <c r="S110" s="127"/>
      <c r="T110" s="127"/>
      <c r="U110" s="127"/>
      <c r="V110" s="127"/>
      <c r="W110" s="874"/>
      <c r="X110" s="149"/>
      <c r="Y110" s="143"/>
      <c r="Z110" s="875"/>
      <c r="AA110" s="127"/>
      <c r="AB110" s="876"/>
      <c r="AC110" s="127"/>
      <c r="AD110" s="127"/>
    </row>
    <row r="111" spans="1:30" ht="12.75" customHeight="1">
      <c r="A111" s="127"/>
      <c r="B111" s="189"/>
      <c r="C111" s="149"/>
      <c r="D111" s="872"/>
      <c r="E111" s="891"/>
      <c r="F111" s="883"/>
      <c r="G111" s="884"/>
      <c r="H111" s="873"/>
      <c r="I111" s="895"/>
      <c r="J111" s="873"/>
      <c r="K111" s="895"/>
      <c r="L111" s="888"/>
      <c r="M111" s="888"/>
      <c r="N111" s="873"/>
      <c r="O111" s="872"/>
      <c r="P111" s="878"/>
      <c r="Q111" s="446"/>
      <c r="R111" s="127"/>
      <c r="S111" s="127"/>
      <c r="T111" s="127"/>
      <c r="U111" s="127"/>
      <c r="V111" s="127"/>
      <c r="W111" s="874"/>
      <c r="X111" s="149"/>
      <c r="Y111" s="143"/>
      <c r="Z111" s="875"/>
      <c r="AA111" s="127"/>
      <c r="AB111" s="881"/>
      <c r="AC111" s="127"/>
      <c r="AD111" s="127"/>
    </row>
    <row r="112" spans="1:30" ht="13.5" customHeight="1">
      <c r="A112" s="127"/>
      <c r="B112" s="189"/>
      <c r="C112" s="149"/>
      <c r="D112" s="872"/>
      <c r="E112" s="891"/>
      <c r="F112" s="888"/>
      <c r="G112" s="884"/>
      <c r="H112" s="873"/>
      <c r="I112" s="873"/>
      <c r="J112" s="873"/>
      <c r="K112" s="873"/>
      <c r="L112" s="888"/>
      <c r="M112" s="888"/>
      <c r="N112" s="873"/>
      <c r="O112" s="872"/>
      <c r="P112" s="878"/>
      <c r="Q112" s="446"/>
      <c r="R112" s="127"/>
      <c r="S112" s="127"/>
      <c r="T112" s="127"/>
      <c r="U112" s="127"/>
      <c r="V112" s="127"/>
      <c r="W112" s="874"/>
      <c r="X112" s="149"/>
      <c r="Y112" s="143"/>
      <c r="Z112" s="875"/>
      <c r="AA112" s="127"/>
      <c r="AB112" s="876"/>
      <c r="AC112" s="127"/>
      <c r="AD112" s="127"/>
    </row>
    <row r="113" spans="1:30" ht="14.25" customHeight="1">
      <c r="A113" s="127"/>
      <c r="B113" s="189"/>
      <c r="C113" s="149"/>
      <c r="D113" s="872"/>
      <c r="E113" s="891"/>
      <c r="F113" s="883"/>
      <c r="G113" s="884"/>
      <c r="H113" s="873"/>
      <c r="I113" s="873"/>
      <c r="J113" s="873"/>
      <c r="K113" s="873"/>
      <c r="L113" s="888"/>
      <c r="M113" s="883"/>
      <c r="N113" s="873"/>
      <c r="O113" s="872"/>
      <c r="P113" s="878"/>
      <c r="Q113" s="446"/>
      <c r="R113" s="127"/>
      <c r="S113" s="127"/>
      <c r="T113" s="127"/>
      <c r="U113" s="127"/>
      <c r="V113" s="127"/>
      <c r="W113" s="874"/>
      <c r="X113" s="149"/>
      <c r="Y113" s="143"/>
      <c r="Z113" s="875"/>
      <c r="AA113" s="127"/>
      <c r="AB113" s="876"/>
      <c r="AC113" s="127"/>
      <c r="AD113" s="127"/>
    </row>
    <row r="114" spans="1:30">
      <c r="A114" s="127"/>
      <c r="B114" s="189"/>
      <c r="C114" s="149"/>
      <c r="D114" s="872"/>
      <c r="E114" s="891"/>
      <c r="F114" s="888"/>
      <c r="G114" s="884"/>
      <c r="H114" s="873"/>
      <c r="I114" s="873"/>
      <c r="J114" s="873"/>
      <c r="K114" s="873"/>
      <c r="L114" s="884"/>
      <c r="M114" s="884"/>
      <c r="N114" s="118"/>
      <c r="O114" s="872"/>
      <c r="P114" s="878"/>
      <c r="Q114" s="446"/>
      <c r="R114" s="127"/>
      <c r="S114" s="127"/>
      <c r="T114" s="127"/>
      <c r="U114" s="127"/>
      <c r="V114" s="127"/>
      <c r="W114" s="874"/>
      <c r="X114" s="149"/>
      <c r="Y114" s="143"/>
      <c r="Z114" s="875"/>
      <c r="AA114" s="127"/>
      <c r="AB114" s="876"/>
      <c r="AC114" s="127"/>
      <c r="AD114" s="127"/>
    </row>
    <row r="115" spans="1:30" ht="14.25" customHeight="1">
      <c r="A115" s="127"/>
      <c r="B115" s="189"/>
      <c r="C115" s="149"/>
      <c r="D115" s="872"/>
      <c r="E115" s="891"/>
      <c r="F115" s="888"/>
      <c r="G115" s="888"/>
      <c r="H115" s="873"/>
      <c r="I115" s="873"/>
      <c r="J115" s="873"/>
      <c r="K115" s="883"/>
      <c r="L115" s="895"/>
      <c r="M115" s="888"/>
      <c r="N115" s="884"/>
      <c r="O115" s="872"/>
      <c r="P115" s="878"/>
      <c r="Q115" s="446"/>
      <c r="R115" s="127"/>
      <c r="S115" s="127"/>
      <c r="T115" s="127"/>
      <c r="U115" s="127"/>
      <c r="V115" s="127"/>
      <c r="W115" s="874"/>
      <c r="X115" s="149"/>
      <c r="Y115" s="143"/>
      <c r="Z115" s="875"/>
      <c r="AA115" s="127"/>
      <c r="AB115" s="876"/>
      <c r="AC115" s="127"/>
      <c r="AD115" s="127"/>
    </row>
    <row r="116" spans="1:30">
      <c r="A116" s="127"/>
      <c r="B116" s="189"/>
      <c r="C116" s="149"/>
      <c r="D116" s="872"/>
      <c r="E116" s="891"/>
      <c r="F116" s="883"/>
      <c r="G116" s="884"/>
      <c r="H116" s="873"/>
      <c r="I116" s="873"/>
      <c r="J116" s="873"/>
      <c r="K116" s="873"/>
      <c r="L116" s="883"/>
      <c r="M116" s="883"/>
      <c r="N116" s="873"/>
      <c r="O116" s="872"/>
      <c r="P116" s="878"/>
      <c r="Q116" s="446"/>
      <c r="R116" s="127"/>
      <c r="S116" s="127"/>
      <c r="T116" s="127"/>
      <c r="U116" s="127"/>
      <c r="V116" s="127"/>
      <c r="W116" s="874"/>
      <c r="X116" s="149"/>
      <c r="Y116" s="143"/>
      <c r="Z116" s="875"/>
      <c r="AA116" s="127"/>
      <c r="AB116" s="876"/>
      <c r="AC116" s="127"/>
      <c r="AD116" s="127"/>
    </row>
    <row r="117" spans="1:30" ht="11.25" customHeight="1">
      <c r="A117" s="127"/>
      <c r="B117" s="189"/>
      <c r="C117" s="149"/>
      <c r="D117" s="872"/>
      <c r="E117" s="891"/>
      <c r="F117" s="888"/>
      <c r="G117" s="884"/>
      <c r="H117" s="873"/>
      <c r="I117" s="873"/>
      <c r="J117" s="873"/>
      <c r="K117" s="873"/>
      <c r="L117" s="884"/>
      <c r="M117" s="884"/>
      <c r="N117" s="873"/>
      <c r="O117" s="872"/>
      <c r="P117" s="886"/>
      <c r="Q117" s="446"/>
      <c r="R117" s="127"/>
      <c r="S117" s="127"/>
      <c r="T117" s="127"/>
      <c r="U117" s="127"/>
      <c r="V117" s="127"/>
      <c r="W117" s="874"/>
      <c r="X117" s="149"/>
      <c r="Y117" s="143"/>
      <c r="Z117" s="875"/>
      <c r="AA117" s="127"/>
      <c r="AB117" s="887"/>
      <c r="AC117" s="127"/>
      <c r="AD117" s="127"/>
    </row>
    <row r="118" spans="1:30">
      <c r="A118" s="127"/>
      <c r="B118" s="189"/>
      <c r="C118" s="149"/>
      <c r="D118" s="872"/>
      <c r="E118" s="891"/>
      <c r="F118" s="883"/>
      <c r="G118" s="884"/>
      <c r="H118" s="873"/>
      <c r="I118" s="873"/>
      <c r="J118" s="873"/>
      <c r="K118" s="873"/>
      <c r="L118" s="884"/>
      <c r="M118" s="884"/>
      <c r="N118" s="873"/>
      <c r="O118" s="872"/>
      <c r="P118" s="878"/>
      <c r="Q118" s="446"/>
      <c r="R118" s="127"/>
      <c r="S118" s="127"/>
      <c r="T118" s="127"/>
      <c r="U118" s="127"/>
      <c r="V118" s="127"/>
      <c r="W118" s="874"/>
      <c r="X118" s="149"/>
      <c r="Y118" s="143"/>
      <c r="Z118" s="875"/>
      <c r="AA118" s="127"/>
      <c r="AB118" s="876"/>
      <c r="AC118" s="127"/>
      <c r="AD118" s="127"/>
    </row>
    <row r="119" spans="1:30">
      <c r="A119" s="127"/>
      <c r="B119" s="189"/>
      <c r="C119" s="149"/>
      <c r="D119" s="872"/>
      <c r="E119" s="891"/>
      <c r="F119" s="884"/>
      <c r="G119" s="888"/>
      <c r="H119" s="873"/>
      <c r="I119" s="873"/>
      <c r="J119" s="873"/>
      <c r="K119" s="873"/>
      <c r="L119" s="895"/>
      <c r="M119" s="888"/>
      <c r="N119" s="873"/>
      <c r="O119" s="872"/>
      <c r="P119" s="886"/>
      <c r="Q119" s="446"/>
      <c r="R119" s="127"/>
      <c r="S119" s="127"/>
      <c r="T119" s="127"/>
      <c r="U119" s="127"/>
      <c r="V119" s="127"/>
      <c r="W119" s="874"/>
      <c r="X119" s="149"/>
      <c r="Y119" s="143"/>
      <c r="Z119" s="875"/>
      <c r="AA119" s="127"/>
      <c r="AB119" s="887"/>
      <c r="AC119" s="127"/>
      <c r="AD119" s="127"/>
    </row>
    <row r="120" spans="1:30" hidden="1">
      <c r="A120" s="127"/>
      <c r="B120" s="189"/>
      <c r="C120" s="149"/>
      <c r="D120" s="872"/>
      <c r="E120" s="891"/>
      <c r="F120" s="888"/>
      <c r="G120" s="884"/>
      <c r="H120" s="873"/>
      <c r="I120" s="873"/>
      <c r="J120" s="873"/>
      <c r="K120" s="873"/>
      <c r="L120" s="883"/>
      <c r="M120" s="883"/>
      <c r="N120" s="873"/>
      <c r="O120" s="872"/>
      <c r="P120" s="878"/>
      <c r="Q120" s="446"/>
      <c r="R120" s="127"/>
      <c r="S120" s="127"/>
      <c r="T120" s="127"/>
      <c r="U120" s="127"/>
      <c r="V120" s="127"/>
      <c r="W120" s="874"/>
      <c r="X120" s="149"/>
      <c r="Y120" s="143"/>
      <c r="Z120" s="875"/>
      <c r="AA120" s="127"/>
      <c r="AB120" s="881"/>
      <c r="AC120" s="127"/>
      <c r="AD120" s="127"/>
    </row>
    <row r="121" spans="1:30">
      <c r="A121" s="127"/>
      <c r="B121" s="189"/>
      <c r="C121" s="122"/>
      <c r="D121" s="872"/>
      <c r="E121" s="891"/>
      <c r="F121" s="884"/>
      <c r="G121" s="884"/>
      <c r="H121" s="873"/>
      <c r="I121" s="873"/>
      <c r="J121" s="873"/>
      <c r="K121" s="873"/>
      <c r="L121" s="888"/>
      <c r="M121" s="888"/>
      <c r="N121" s="873"/>
      <c r="O121" s="872"/>
      <c r="P121" s="878"/>
      <c r="Q121" s="446"/>
      <c r="R121" s="127"/>
      <c r="S121" s="127"/>
      <c r="T121" s="127"/>
      <c r="U121" s="127"/>
      <c r="V121" s="127"/>
      <c r="W121" s="874"/>
      <c r="X121" s="149"/>
      <c r="Y121" s="143"/>
      <c r="Z121" s="875"/>
      <c r="AA121" s="127"/>
      <c r="AB121" s="876"/>
      <c r="AC121" s="127"/>
      <c r="AD121" s="127"/>
    </row>
    <row r="122" spans="1:30">
      <c r="A122" s="127"/>
      <c r="B122" s="189"/>
      <c r="C122" s="149"/>
      <c r="D122" s="872"/>
      <c r="E122" s="891"/>
      <c r="F122" s="883"/>
      <c r="G122" s="884"/>
      <c r="H122" s="895"/>
      <c r="I122" s="873"/>
      <c r="J122" s="873"/>
      <c r="K122" s="873"/>
      <c r="L122" s="883"/>
      <c r="M122" s="884"/>
      <c r="N122" s="873"/>
      <c r="O122" s="877"/>
      <c r="P122" s="886"/>
      <c r="Q122" s="446"/>
      <c r="R122" s="127"/>
      <c r="S122" s="127"/>
      <c r="T122" s="127"/>
      <c r="U122" s="127"/>
      <c r="V122" s="127"/>
      <c r="W122" s="874"/>
      <c r="X122" s="149"/>
      <c r="Y122" s="143"/>
      <c r="Z122" s="875"/>
      <c r="AA122" s="127"/>
      <c r="AB122" s="887"/>
      <c r="AC122" s="127"/>
      <c r="AD122" s="127"/>
    </row>
    <row r="123" spans="1:30">
      <c r="A123" s="127"/>
      <c r="B123" s="189"/>
      <c r="C123" s="149"/>
      <c r="D123" s="872"/>
      <c r="E123" s="891"/>
      <c r="F123" s="895"/>
      <c r="G123" s="895"/>
      <c r="H123" s="873"/>
      <c r="I123" s="873"/>
      <c r="J123" s="873"/>
      <c r="K123" s="873"/>
      <c r="L123" s="896"/>
      <c r="M123" s="895"/>
      <c r="N123" s="873"/>
      <c r="O123" s="877"/>
      <c r="P123" s="878"/>
      <c r="Q123" s="446"/>
      <c r="R123" s="127"/>
      <c r="S123" s="127"/>
      <c r="T123" s="127"/>
      <c r="U123" s="127"/>
      <c r="V123" s="127"/>
      <c r="W123" s="874"/>
      <c r="X123" s="149"/>
      <c r="Y123" s="143"/>
      <c r="Z123" s="875"/>
      <c r="AA123" s="127"/>
      <c r="AB123" s="890"/>
      <c r="AC123" s="127"/>
      <c r="AD123" s="127"/>
    </row>
    <row r="124" spans="1:30">
      <c r="A124" s="127"/>
      <c r="B124" s="189"/>
      <c r="C124" s="149"/>
      <c r="D124" s="872"/>
      <c r="E124" s="891"/>
      <c r="F124" s="185"/>
      <c r="G124" s="185"/>
      <c r="H124" s="185"/>
      <c r="I124" s="185"/>
      <c r="J124" s="185"/>
      <c r="K124" s="185"/>
      <c r="L124" s="185"/>
      <c r="M124" s="185"/>
      <c r="N124" s="185"/>
      <c r="O124" s="877"/>
      <c r="P124" s="878"/>
      <c r="Q124" s="446"/>
      <c r="R124" s="127"/>
      <c r="S124" s="127"/>
      <c r="T124" s="127"/>
      <c r="U124" s="127"/>
      <c r="V124" s="127"/>
      <c r="W124" s="874"/>
      <c r="X124" s="149"/>
      <c r="Y124" s="143"/>
      <c r="Z124" s="875"/>
      <c r="AA124" s="127"/>
      <c r="AB124" s="876"/>
      <c r="AC124" s="127"/>
      <c r="AD124" s="127"/>
    </row>
    <row r="125" spans="1:30" ht="11.25" customHeight="1">
      <c r="A125" s="127"/>
      <c r="B125" s="189"/>
      <c r="C125" s="149"/>
      <c r="D125" s="872"/>
      <c r="E125" s="891"/>
      <c r="F125" s="185"/>
      <c r="G125" s="185"/>
      <c r="H125" s="185"/>
      <c r="I125" s="185"/>
      <c r="J125" s="185"/>
      <c r="K125" s="185"/>
      <c r="L125" s="185"/>
      <c r="M125" s="185"/>
      <c r="N125" s="185"/>
      <c r="O125" s="877"/>
      <c r="P125" s="878"/>
      <c r="Q125" s="446"/>
      <c r="R125" s="127"/>
      <c r="S125" s="127"/>
      <c r="T125" s="127"/>
      <c r="U125" s="127"/>
      <c r="V125" s="127"/>
      <c r="W125" s="874"/>
      <c r="X125" s="149"/>
      <c r="Y125" s="143"/>
      <c r="Z125" s="875"/>
      <c r="AA125" s="127"/>
      <c r="AB125" s="876"/>
      <c r="AC125" s="127"/>
      <c r="AD125" s="127"/>
    </row>
    <row r="126" spans="1:30" ht="12.75" customHeight="1">
      <c r="A126" s="127"/>
      <c r="B126" s="189"/>
      <c r="C126" s="149"/>
      <c r="D126" s="872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877"/>
      <c r="P126" s="878"/>
      <c r="Q126" s="446"/>
      <c r="R126" s="127"/>
      <c r="S126" s="127"/>
      <c r="T126" s="127"/>
      <c r="U126" s="127"/>
      <c r="V126" s="127"/>
      <c r="W126" s="874"/>
      <c r="X126" s="149"/>
      <c r="Y126" s="143"/>
      <c r="Z126" s="875"/>
      <c r="AA126" s="127"/>
      <c r="AB126" s="876"/>
      <c r="AC126" s="127"/>
      <c r="AD126" s="127"/>
    </row>
    <row r="127" spans="1:30" ht="11.25" customHeight="1">
      <c r="A127" s="127"/>
      <c r="B127" s="189"/>
      <c r="C127" s="149"/>
      <c r="D127" s="872"/>
      <c r="E127" s="185"/>
      <c r="F127" s="185"/>
      <c r="G127" s="185"/>
      <c r="H127" s="185"/>
      <c r="I127" s="185"/>
      <c r="J127" s="185"/>
      <c r="K127" s="892"/>
      <c r="L127" s="185"/>
      <c r="M127" s="185"/>
      <c r="N127" s="185"/>
      <c r="O127" s="880"/>
      <c r="P127" s="878"/>
      <c r="Q127" s="446"/>
      <c r="R127" s="127"/>
      <c r="S127" s="127"/>
      <c r="T127" s="127"/>
      <c r="U127" s="127"/>
      <c r="V127" s="127"/>
      <c r="W127" s="893"/>
      <c r="X127" s="149"/>
      <c r="Y127" s="894"/>
      <c r="Z127" s="875"/>
      <c r="AA127" s="127"/>
      <c r="AB127" s="876"/>
      <c r="AC127" s="127"/>
      <c r="AD127" s="127"/>
    </row>
    <row r="128" spans="1:30">
      <c r="A128" s="127"/>
      <c r="B128" s="248"/>
      <c r="C128" s="127"/>
      <c r="D128" s="248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245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</row>
    <row r="129" spans="1:30">
      <c r="A129" s="127"/>
      <c r="B129" s="127"/>
      <c r="C129" s="149"/>
      <c r="D129" s="446"/>
      <c r="E129" s="252"/>
      <c r="F129" s="252"/>
      <c r="G129" s="252"/>
      <c r="H129" s="252"/>
      <c r="I129" s="252"/>
      <c r="J129" s="252"/>
      <c r="K129" s="252"/>
      <c r="L129" s="252"/>
      <c r="M129" s="149"/>
      <c r="N129" s="149"/>
      <c r="O129" s="118"/>
      <c r="P129" s="118"/>
      <c r="Q129" s="149"/>
      <c r="R129" s="446"/>
      <c r="S129" s="127"/>
      <c r="T129" s="446"/>
      <c r="U129" s="149"/>
      <c r="V129" s="127"/>
      <c r="W129" s="127"/>
      <c r="X129" s="127"/>
      <c r="Y129" s="127"/>
      <c r="Z129" s="127"/>
      <c r="AA129" s="127"/>
      <c r="AB129" s="127"/>
      <c r="AC129" s="127"/>
      <c r="AD129" s="127"/>
    </row>
    <row r="130" spans="1:30">
      <c r="A130" s="127"/>
      <c r="B130" s="127"/>
      <c r="C130" s="149"/>
      <c r="D130" s="118"/>
      <c r="E130" s="868"/>
      <c r="F130" s="252"/>
      <c r="G130" s="252"/>
      <c r="H130" s="252"/>
      <c r="I130" s="252"/>
      <c r="J130" s="252"/>
      <c r="K130" s="252"/>
      <c r="L130" s="252"/>
      <c r="M130" s="149"/>
      <c r="N130" s="149"/>
      <c r="O130" s="118"/>
      <c r="P130" s="118"/>
      <c r="Q130" s="149"/>
      <c r="R130" s="446"/>
      <c r="S130" s="127"/>
      <c r="T130" s="446"/>
      <c r="U130" s="149"/>
      <c r="V130" s="127"/>
      <c r="W130" s="127"/>
      <c r="X130" s="127"/>
      <c r="Y130" s="127"/>
      <c r="Z130" s="127"/>
      <c r="AA130" s="127"/>
      <c r="AB130" s="127"/>
      <c r="AC130" s="127"/>
      <c r="AD130" s="127"/>
    </row>
    <row r="131" spans="1:30">
      <c r="A131" s="127"/>
      <c r="B131" s="127"/>
      <c r="C131" s="446"/>
      <c r="D131" s="446"/>
      <c r="E131" s="252"/>
      <c r="F131" s="252"/>
      <c r="G131" s="252"/>
      <c r="H131" s="252"/>
      <c r="I131" s="127"/>
      <c r="J131" s="127"/>
      <c r="K131" s="252"/>
      <c r="L131" s="125"/>
      <c r="M131" s="149"/>
      <c r="N131" s="149"/>
      <c r="O131" s="118"/>
      <c r="P131" s="118"/>
      <c r="Q131" s="446"/>
      <c r="R131" s="446"/>
      <c r="S131" s="127"/>
      <c r="T131" s="446"/>
      <c r="U131" s="149"/>
      <c r="V131" s="127"/>
      <c r="W131" s="127"/>
      <c r="X131" s="127"/>
      <c r="Y131" s="127"/>
      <c r="Z131" s="127"/>
      <c r="AA131" s="127"/>
      <c r="AB131" s="869"/>
      <c r="AC131" s="127"/>
      <c r="AD131" s="127"/>
    </row>
    <row r="132" spans="1:30">
      <c r="A132" s="127"/>
      <c r="B132" s="127"/>
      <c r="C132" s="149"/>
      <c r="D132" s="149"/>
      <c r="E132" s="446"/>
      <c r="F132" s="446"/>
      <c r="G132" s="446"/>
      <c r="H132" s="446"/>
      <c r="I132" s="446"/>
      <c r="J132" s="446"/>
      <c r="K132" s="446"/>
      <c r="L132" s="446"/>
      <c r="M132" s="446"/>
      <c r="N132" s="446"/>
      <c r="O132" s="118"/>
      <c r="P132" s="118"/>
      <c r="Q132" s="446"/>
      <c r="R132" s="446"/>
      <c r="S132" s="127"/>
      <c r="T132" s="446"/>
      <c r="U132" s="149"/>
      <c r="V132" s="127"/>
      <c r="W132" s="127"/>
      <c r="X132" s="127"/>
      <c r="Y132" s="127"/>
      <c r="Z132" s="401"/>
      <c r="AA132" s="127"/>
      <c r="AB132" s="869"/>
      <c r="AC132" s="127"/>
      <c r="AD132" s="127"/>
    </row>
    <row r="133" spans="1:30">
      <c r="A133" s="127"/>
      <c r="B133" s="127"/>
      <c r="C133" s="446"/>
      <c r="D133" s="127"/>
      <c r="E133" s="446"/>
      <c r="F133" s="446"/>
      <c r="G133" s="446"/>
      <c r="H133" s="446"/>
      <c r="I133" s="446"/>
      <c r="J133" s="446"/>
      <c r="K133" s="446"/>
      <c r="L133" s="446"/>
      <c r="M133" s="446"/>
      <c r="N133" s="446"/>
      <c r="O133" s="118"/>
      <c r="P133" s="118"/>
      <c r="Q133" s="149"/>
      <c r="R133" s="446"/>
      <c r="S133" s="127"/>
      <c r="T133" s="446"/>
      <c r="U133" s="149"/>
      <c r="V133" s="127"/>
      <c r="W133" s="127"/>
      <c r="X133" s="127"/>
      <c r="Y133" s="127"/>
      <c r="Z133" s="401"/>
      <c r="AA133" s="127"/>
      <c r="AB133" s="870"/>
      <c r="AC133" s="127"/>
      <c r="AD133" s="127"/>
    </row>
    <row r="134" spans="1:30">
      <c r="A134" s="127"/>
      <c r="B134" s="127"/>
      <c r="C134" s="149"/>
      <c r="D134" s="252"/>
      <c r="E134" s="149"/>
      <c r="F134" s="149"/>
      <c r="G134" s="149"/>
      <c r="H134" s="149"/>
      <c r="I134" s="122"/>
      <c r="J134" s="149"/>
      <c r="K134" s="149"/>
      <c r="L134" s="149"/>
      <c r="M134" s="149"/>
      <c r="N134" s="122"/>
      <c r="O134" s="118"/>
      <c r="P134" s="118"/>
      <c r="Q134" s="252"/>
      <c r="R134" s="446"/>
      <c r="S134" s="149"/>
      <c r="T134" s="446"/>
      <c r="U134" s="149"/>
      <c r="V134" s="127"/>
      <c r="W134" s="336"/>
      <c r="X134" s="446"/>
      <c r="Y134" s="189"/>
      <c r="Z134" s="871"/>
      <c r="AA134" s="127"/>
      <c r="AB134" s="870"/>
      <c r="AC134" s="127"/>
      <c r="AD134" s="127"/>
    </row>
    <row r="135" spans="1:30">
      <c r="A135" s="127"/>
      <c r="B135" s="189"/>
      <c r="C135" s="149"/>
      <c r="D135" s="872"/>
      <c r="E135" s="873"/>
      <c r="F135" s="873"/>
      <c r="G135" s="873"/>
      <c r="H135" s="873"/>
      <c r="I135" s="873"/>
      <c r="J135" s="873"/>
      <c r="K135" s="873"/>
      <c r="L135" s="873"/>
      <c r="M135" s="873"/>
      <c r="N135" s="873"/>
      <c r="O135" s="872"/>
      <c r="P135" s="446"/>
      <c r="Q135" s="446"/>
      <c r="R135" s="127"/>
      <c r="S135" s="645"/>
      <c r="T135" s="127"/>
      <c r="U135" s="127"/>
      <c r="V135" s="127"/>
      <c r="W135" s="874"/>
      <c r="X135" s="149"/>
      <c r="Y135" s="143"/>
      <c r="Z135" s="875"/>
      <c r="AA135" s="127"/>
      <c r="AB135" s="876"/>
      <c r="AC135" s="127"/>
      <c r="AD135" s="127"/>
    </row>
    <row r="136" spans="1:30">
      <c r="A136" s="127"/>
      <c r="B136" s="189"/>
      <c r="C136" s="149"/>
      <c r="D136" s="872"/>
      <c r="E136" s="873"/>
      <c r="F136" s="873"/>
      <c r="G136" s="873"/>
      <c r="H136" s="873"/>
      <c r="I136" s="873"/>
      <c r="J136" s="873"/>
      <c r="K136" s="873"/>
      <c r="L136" s="873"/>
      <c r="M136" s="873"/>
      <c r="N136" s="873"/>
      <c r="O136" s="877"/>
      <c r="P136" s="878"/>
      <c r="Q136" s="446"/>
      <c r="R136" s="127"/>
      <c r="S136" s="127"/>
      <c r="T136" s="127"/>
      <c r="U136" s="127"/>
      <c r="V136" s="127"/>
      <c r="W136" s="874"/>
      <c r="X136" s="149"/>
      <c r="Y136" s="143"/>
      <c r="Z136" s="875"/>
      <c r="AA136" s="127"/>
      <c r="AB136" s="876"/>
      <c r="AC136" s="127"/>
      <c r="AD136" s="127"/>
    </row>
    <row r="137" spans="1:30">
      <c r="A137" s="127"/>
      <c r="B137" s="189"/>
      <c r="C137" s="149"/>
      <c r="D137" s="872"/>
      <c r="E137" s="873"/>
      <c r="F137" s="873"/>
      <c r="G137" s="873"/>
      <c r="H137" s="888"/>
      <c r="I137" s="873"/>
      <c r="J137" s="873"/>
      <c r="K137" s="888"/>
      <c r="L137" s="873"/>
      <c r="M137" s="873"/>
      <c r="N137" s="873"/>
      <c r="O137" s="872"/>
      <c r="P137" s="878"/>
      <c r="Q137" s="446"/>
      <c r="R137" s="127"/>
      <c r="S137" s="127"/>
      <c r="T137" s="127"/>
      <c r="U137" s="127"/>
      <c r="V137" s="127"/>
      <c r="W137" s="874"/>
      <c r="X137" s="149"/>
      <c r="Y137" s="143"/>
      <c r="Z137" s="875"/>
      <c r="AA137" s="127"/>
      <c r="AB137" s="879"/>
      <c r="AC137" s="127"/>
      <c r="AD137" s="127"/>
    </row>
    <row r="138" spans="1:30">
      <c r="A138" s="127"/>
      <c r="B138" s="189"/>
      <c r="C138" s="149"/>
      <c r="D138" s="872"/>
      <c r="E138" s="873"/>
      <c r="F138" s="873"/>
      <c r="G138" s="873"/>
      <c r="H138" s="873"/>
      <c r="I138" s="873"/>
      <c r="J138" s="873"/>
      <c r="K138" s="873"/>
      <c r="L138" s="873"/>
      <c r="M138" s="873"/>
      <c r="N138" s="888"/>
      <c r="O138" s="880"/>
      <c r="P138" s="878"/>
      <c r="Q138" s="446"/>
      <c r="R138" s="127"/>
      <c r="S138" s="127"/>
      <c r="T138" s="127"/>
      <c r="U138" s="127"/>
      <c r="V138" s="127"/>
      <c r="W138" s="874"/>
      <c r="X138" s="149"/>
      <c r="Y138" s="143"/>
      <c r="Z138" s="875"/>
      <c r="AA138" s="127"/>
      <c r="AB138" s="876"/>
      <c r="AC138" s="127"/>
      <c r="AD138" s="127"/>
    </row>
    <row r="139" spans="1:30">
      <c r="A139" s="127"/>
      <c r="B139" s="189"/>
      <c r="C139" s="149"/>
      <c r="D139" s="872"/>
      <c r="E139" s="873"/>
      <c r="F139" s="873"/>
      <c r="G139" s="873"/>
      <c r="H139" s="873"/>
      <c r="I139" s="873"/>
      <c r="J139" s="873"/>
      <c r="K139" s="873"/>
      <c r="L139" s="873"/>
      <c r="M139" s="873"/>
      <c r="N139" s="873"/>
      <c r="O139" s="872"/>
      <c r="P139" s="878"/>
      <c r="Q139" s="446"/>
      <c r="R139" s="127"/>
      <c r="S139" s="127"/>
      <c r="T139" s="127"/>
      <c r="U139" s="127"/>
      <c r="V139" s="127"/>
      <c r="W139" s="874"/>
      <c r="X139" s="149"/>
      <c r="Y139" s="143"/>
      <c r="Z139" s="875"/>
      <c r="AA139" s="127"/>
      <c r="AB139" s="881"/>
      <c r="AC139" s="127"/>
      <c r="AD139" s="127"/>
    </row>
    <row r="140" spans="1:30">
      <c r="A140" s="127"/>
      <c r="B140" s="189"/>
      <c r="C140" s="149"/>
      <c r="D140" s="872"/>
      <c r="E140" s="873"/>
      <c r="F140" s="873"/>
      <c r="G140" s="873"/>
      <c r="H140" s="873"/>
      <c r="I140" s="873"/>
      <c r="J140" s="873"/>
      <c r="K140" s="873"/>
      <c r="L140" s="873"/>
      <c r="M140" s="873"/>
      <c r="N140" s="873"/>
      <c r="O140" s="872"/>
      <c r="P140" s="878"/>
      <c r="Q140" s="446"/>
      <c r="R140" s="127"/>
      <c r="S140" s="127"/>
      <c r="T140" s="127"/>
      <c r="U140" s="127"/>
      <c r="V140" s="127"/>
      <c r="W140" s="874"/>
      <c r="X140" s="149"/>
      <c r="Y140" s="143"/>
      <c r="Z140" s="875"/>
      <c r="AA140" s="127"/>
      <c r="AB140" s="879"/>
      <c r="AC140" s="127"/>
      <c r="AD140" s="127"/>
    </row>
    <row r="141" spans="1:30">
      <c r="A141" s="127"/>
      <c r="B141" s="189"/>
      <c r="C141" s="149"/>
      <c r="D141" s="872"/>
      <c r="E141" s="873"/>
      <c r="F141" s="873"/>
      <c r="G141" s="118"/>
      <c r="H141" s="883"/>
      <c r="I141" s="888"/>
      <c r="J141" s="873"/>
      <c r="K141" s="873"/>
      <c r="L141" s="873"/>
      <c r="M141" s="873"/>
      <c r="N141" s="873"/>
      <c r="O141" s="882"/>
      <c r="P141" s="878"/>
      <c r="Q141" s="446"/>
      <c r="R141" s="127"/>
      <c r="S141" s="127"/>
      <c r="T141" s="127"/>
      <c r="U141" s="127"/>
      <c r="V141" s="127"/>
      <c r="W141" s="874"/>
      <c r="X141" s="149"/>
      <c r="Y141" s="143"/>
      <c r="Z141" s="875"/>
      <c r="AA141" s="127"/>
      <c r="AB141" s="881"/>
      <c r="AC141" s="127"/>
      <c r="AD141" s="127"/>
    </row>
    <row r="142" spans="1:30">
      <c r="A142" s="127"/>
      <c r="B142" s="189"/>
      <c r="C142" s="149"/>
      <c r="D142" s="872"/>
      <c r="E142" s="632"/>
      <c r="F142" s="873"/>
      <c r="G142" s="873"/>
      <c r="H142" s="873"/>
      <c r="I142" s="873"/>
      <c r="J142" s="873"/>
      <c r="K142" s="873"/>
      <c r="L142" s="873"/>
      <c r="M142" s="873"/>
      <c r="N142" s="873"/>
      <c r="O142" s="872"/>
      <c r="P142" s="878"/>
      <c r="Q142" s="446"/>
      <c r="R142" s="127"/>
      <c r="S142" s="127"/>
      <c r="T142" s="127"/>
      <c r="U142" s="127"/>
      <c r="V142" s="127"/>
      <c r="W142" s="874"/>
      <c r="X142" s="149"/>
      <c r="Y142" s="143"/>
      <c r="Z142" s="875"/>
      <c r="AA142" s="127"/>
      <c r="AB142" s="876"/>
      <c r="AC142" s="127"/>
      <c r="AD142" s="127"/>
    </row>
    <row r="143" spans="1:30">
      <c r="A143" s="127"/>
      <c r="B143" s="189"/>
      <c r="C143" s="149"/>
      <c r="D143" s="872"/>
      <c r="E143" s="632"/>
      <c r="F143" s="873"/>
      <c r="G143" s="873"/>
      <c r="H143" s="873"/>
      <c r="I143" s="873"/>
      <c r="J143" s="873"/>
      <c r="K143" s="873"/>
      <c r="L143" s="873"/>
      <c r="M143" s="873"/>
      <c r="N143" s="873"/>
      <c r="O143" s="872"/>
      <c r="P143" s="878"/>
      <c r="Q143" s="446"/>
      <c r="R143" s="127"/>
      <c r="S143" s="127"/>
      <c r="T143" s="127"/>
      <c r="U143" s="127"/>
      <c r="V143" s="127"/>
      <c r="W143" s="874"/>
      <c r="X143" s="149"/>
      <c r="Y143" s="143"/>
      <c r="Z143" s="875"/>
      <c r="AA143" s="127"/>
      <c r="AB143" s="876"/>
      <c r="AC143" s="127"/>
      <c r="AD143" s="127"/>
    </row>
    <row r="144" spans="1:30">
      <c r="A144" s="127"/>
      <c r="B144" s="189"/>
      <c r="C144" s="149"/>
      <c r="D144" s="872"/>
      <c r="E144" s="632"/>
      <c r="F144" s="873"/>
      <c r="G144" s="873"/>
      <c r="H144" s="873"/>
      <c r="I144" s="873"/>
      <c r="J144" s="873"/>
      <c r="K144" s="873"/>
      <c r="L144" s="873"/>
      <c r="M144" s="873"/>
      <c r="N144" s="873"/>
      <c r="O144" s="872"/>
      <c r="P144" s="878"/>
      <c r="Q144" s="446"/>
      <c r="R144" s="127"/>
      <c r="S144" s="127"/>
      <c r="T144" s="127"/>
      <c r="U144" s="127"/>
      <c r="V144" s="127"/>
      <c r="W144" s="874"/>
      <c r="X144" s="149"/>
      <c r="Y144" s="143"/>
      <c r="Z144" s="875"/>
      <c r="AA144" s="127"/>
      <c r="AB144" s="876"/>
      <c r="AC144" s="127"/>
      <c r="AD144" s="127"/>
    </row>
    <row r="145" spans="1:30">
      <c r="A145" s="127"/>
      <c r="B145" s="189"/>
      <c r="C145" s="149"/>
      <c r="D145" s="872"/>
      <c r="E145" s="632"/>
      <c r="F145" s="873"/>
      <c r="G145" s="873"/>
      <c r="H145" s="873"/>
      <c r="I145" s="873"/>
      <c r="J145" s="873"/>
      <c r="K145" s="873"/>
      <c r="L145" s="873"/>
      <c r="M145" s="873"/>
      <c r="N145" s="873"/>
      <c r="O145" s="872"/>
      <c r="P145" s="878"/>
      <c r="Q145" s="446"/>
      <c r="R145" s="127"/>
      <c r="S145" s="127"/>
      <c r="T145" s="127"/>
      <c r="U145" s="127"/>
      <c r="V145" s="127"/>
      <c r="W145" s="874"/>
      <c r="X145" s="149"/>
      <c r="Y145" s="143"/>
      <c r="Z145" s="875"/>
      <c r="AA145" s="127"/>
      <c r="AB145" s="876"/>
      <c r="AC145" s="127"/>
      <c r="AD145" s="127"/>
    </row>
    <row r="146" spans="1:30">
      <c r="A146" s="127"/>
      <c r="B146" s="189"/>
      <c r="C146" s="149"/>
      <c r="D146" s="872"/>
      <c r="E146" s="632"/>
      <c r="F146" s="873"/>
      <c r="G146" s="873"/>
      <c r="H146" s="873"/>
      <c r="I146" s="873"/>
      <c r="J146" s="873"/>
      <c r="K146" s="873"/>
      <c r="L146" s="873"/>
      <c r="M146" s="873"/>
      <c r="N146" s="873"/>
      <c r="O146" s="872"/>
      <c r="P146" s="878"/>
      <c r="Q146" s="446"/>
      <c r="R146" s="127"/>
      <c r="S146" s="127"/>
      <c r="T146" s="127"/>
      <c r="U146" s="127"/>
      <c r="V146" s="127"/>
      <c r="W146" s="874"/>
      <c r="X146" s="149"/>
      <c r="Y146" s="143"/>
      <c r="Z146" s="875"/>
      <c r="AA146" s="127"/>
      <c r="AB146" s="876"/>
      <c r="AC146" s="127"/>
      <c r="AD146" s="127"/>
    </row>
    <row r="147" spans="1:30">
      <c r="A147" s="127"/>
      <c r="B147" s="189"/>
      <c r="C147" s="149"/>
      <c r="D147" s="872"/>
      <c r="E147" s="632"/>
      <c r="F147" s="873"/>
      <c r="G147" s="873"/>
      <c r="H147" s="873"/>
      <c r="I147" s="873"/>
      <c r="J147" s="873"/>
      <c r="K147" s="873"/>
      <c r="L147" s="873"/>
      <c r="M147" s="873"/>
      <c r="N147" s="873"/>
      <c r="O147" s="872"/>
      <c r="P147" s="878"/>
      <c r="Q147" s="446"/>
      <c r="R147" s="127"/>
      <c r="S147" s="127"/>
      <c r="T147" s="127"/>
      <c r="U147" s="127"/>
      <c r="V147" s="127"/>
      <c r="W147" s="874"/>
      <c r="X147" s="149"/>
      <c r="Y147" s="143"/>
      <c r="Z147" s="875"/>
      <c r="AA147" s="127"/>
      <c r="AB147" s="876"/>
      <c r="AC147" s="127"/>
      <c r="AD147" s="127"/>
    </row>
    <row r="148" spans="1:30" ht="13.5" customHeight="1">
      <c r="A148" s="127"/>
      <c r="B148" s="189"/>
      <c r="C148" s="149"/>
      <c r="D148" s="872"/>
      <c r="E148" s="632"/>
      <c r="F148" s="873"/>
      <c r="G148" s="873"/>
      <c r="H148" s="873"/>
      <c r="I148" s="873"/>
      <c r="J148" s="873"/>
      <c r="K148" s="873"/>
      <c r="L148" s="873"/>
      <c r="M148" s="873"/>
      <c r="N148" s="873"/>
      <c r="O148" s="872"/>
      <c r="P148" s="878"/>
      <c r="Q148" s="446"/>
      <c r="R148" s="127"/>
      <c r="S148" s="127"/>
      <c r="T148" s="127"/>
      <c r="U148" s="127"/>
      <c r="V148" s="127"/>
      <c r="W148" s="874"/>
      <c r="X148" s="149"/>
      <c r="Y148" s="143"/>
      <c r="Z148" s="875"/>
      <c r="AA148" s="127"/>
      <c r="AB148" s="876"/>
      <c r="AC148" s="127"/>
      <c r="AD148" s="127"/>
    </row>
    <row r="149" spans="1:30">
      <c r="A149" s="127"/>
      <c r="B149" s="189"/>
      <c r="C149" s="149"/>
      <c r="D149" s="872"/>
      <c r="E149" s="632"/>
      <c r="F149" s="873"/>
      <c r="G149" s="873"/>
      <c r="H149" s="873"/>
      <c r="I149" s="873"/>
      <c r="J149" s="873"/>
      <c r="K149" s="873"/>
      <c r="L149" s="873"/>
      <c r="M149" s="873"/>
      <c r="N149" s="873"/>
      <c r="O149" s="872"/>
      <c r="P149" s="878"/>
      <c r="Q149" s="446"/>
      <c r="R149" s="127"/>
      <c r="S149" s="127"/>
      <c r="T149" s="127"/>
      <c r="U149" s="127"/>
      <c r="V149" s="127"/>
      <c r="W149" s="874"/>
      <c r="X149" s="149"/>
      <c r="Y149" s="143"/>
      <c r="Z149" s="875"/>
      <c r="AA149" s="127"/>
      <c r="AB149" s="879"/>
      <c r="AC149" s="127"/>
      <c r="AD149" s="127"/>
    </row>
    <row r="150" spans="1:30" ht="12.75" customHeight="1">
      <c r="A150" s="127"/>
      <c r="B150" s="189"/>
      <c r="C150" s="149"/>
      <c r="D150" s="872"/>
      <c r="E150" s="632"/>
      <c r="F150" s="883"/>
      <c r="G150" s="884"/>
      <c r="H150" s="873"/>
      <c r="I150" s="873"/>
      <c r="J150" s="873"/>
      <c r="K150" s="873"/>
      <c r="L150" s="883"/>
      <c r="M150" s="883"/>
      <c r="N150" s="873"/>
      <c r="O150" s="877"/>
      <c r="P150" s="878"/>
      <c r="Q150" s="446"/>
      <c r="R150" s="127"/>
      <c r="S150" s="127"/>
      <c r="T150" s="127"/>
      <c r="U150" s="127"/>
      <c r="V150" s="127"/>
      <c r="W150" s="874"/>
      <c r="X150" s="149"/>
      <c r="Y150" s="143"/>
      <c r="Z150" s="875"/>
      <c r="AA150" s="127"/>
      <c r="AB150" s="885"/>
      <c r="AC150" s="127"/>
      <c r="AD150" s="127"/>
    </row>
    <row r="151" spans="1:30">
      <c r="A151" s="127"/>
      <c r="B151" s="189"/>
      <c r="C151" s="149"/>
      <c r="D151" s="872"/>
      <c r="E151" s="632"/>
      <c r="F151" s="883"/>
      <c r="G151" s="884"/>
      <c r="H151" s="873"/>
      <c r="I151" s="873"/>
      <c r="J151" s="873"/>
      <c r="K151" s="873"/>
      <c r="L151" s="883"/>
      <c r="M151" s="883"/>
      <c r="N151" s="873"/>
      <c r="O151" s="872"/>
      <c r="P151" s="878"/>
      <c r="Q151" s="446"/>
      <c r="R151" s="127"/>
      <c r="S151" s="127"/>
      <c r="T151" s="127"/>
      <c r="U151" s="127"/>
      <c r="V151" s="127"/>
      <c r="W151" s="874"/>
      <c r="X151" s="149"/>
      <c r="Y151" s="143"/>
      <c r="Z151" s="875"/>
      <c r="AA151" s="127"/>
      <c r="AB151" s="876"/>
      <c r="AC151" s="127"/>
      <c r="AD151" s="127"/>
    </row>
    <row r="152" spans="1:30" ht="12.75" customHeight="1">
      <c r="A152" s="127"/>
      <c r="B152" s="189"/>
      <c r="C152" s="149"/>
      <c r="D152" s="872"/>
      <c r="E152" s="632"/>
      <c r="F152" s="883"/>
      <c r="G152" s="884"/>
      <c r="H152" s="873"/>
      <c r="I152" s="873"/>
      <c r="J152" s="873"/>
      <c r="K152" s="873"/>
      <c r="L152" s="883"/>
      <c r="M152" s="883"/>
      <c r="N152" s="873"/>
      <c r="O152" s="872"/>
      <c r="P152" s="878"/>
      <c r="Q152" s="446"/>
      <c r="R152" s="127"/>
      <c r="S152" s="127"/>
      <c r="T152" s="127"/>
      <c r="U152" s="127"/>
      <c r="V152" s="127"/>
      <c r="W152" s="874"/>
      <c r="X152" s="149"/>
      <c r="Y152" s="143"/>
      <c r="Z152" s="875"/>
      <c r="AA152" s="127"/>
      <c r="AB152" s="876"/>
      <c r="AC152" s="127"/>
      <c r="AD152" s="127"/>
    </row>
    <row r="153" spans="1:30">
      <c r="A153" s="127"/>
      <c r="B153" s="189"/>
      <c r="C153" s="149"/>
      <c r="D153" s="872"/>
      <c r="E153" s="897"/>
      <c r="F153" s="883"/>
      <c r="G153" s="884"/>
      <c r="H153" s="873"/>
      <c r="I153" s="895"/>
      <c r="J153" s="873"/>
      <c r="K153" s="895"/>
      <c r="L153" s="888"/>
      <c r="M153" s="888"/>
      <c r="N153" s="873"/>
      <c r="O153" s="872"/>
      <c r="P153" s="878"/>
      <c r="Q153" s="446"/>
      <c r="R153" s="127"/>
      <c r="S153" s="127"/>
      <c r="T153" s="127"/>
      <c r="U153" s="127"/>
      <c r="V153" s="127"/>
      <c r="W153" s="874"/>
      <c r="X153" s="149"/>
      <c r="Y153" s="143"/>
      <c r="Z153" s="875"/>
      <c r="AA153" s="127"/>
      <c r="AB153" s="881"/>
      <c r="AC153" s="127"/>
      <c r="AD153" s="127"/>
    </row>
    <row r="154" spans="1:30">
      <c r="A154" s="127"/>
      <c r="B154" s="189"/>
      <c r="C154" s="149"/>
      <c r="D154" s="872"/>
      <c r="E154" s="632"/>
      <c r="F154" s="888"/>
      <c r="G154" s="884"/>
      <c r="H154" s="873"/>
      <c r="I154" s="873"/>
      <c r="J154" s="873"/>
      <c r="K154" s="873"/>
      <c r="L154" s="888"/>
      <c r="M154" s="888"/>
      <c r="N154" s="873"/>
      <c r="O154" s="872"/>
      <c r="P154" s="878"/>
      <c r="Q154" s="446"/>
      <c r="R154" s="127"/>
      <c r="S154" s="127"/>
      <c r="T154" s="127"/>
      <c r="U154" s="127"/>
      <c r="V154" s="127"/>
      <c r="W154" s="874"/>
      <c r="X154" s="149"/>
      <c r="Y154" s="143"/>
      <c r="Z154" s="875"/>
      <c r="AA154" s="127"/>
      <c r="AB154" s="876"/>
      <c r="AC154" s="127"/>
      <c r="AD154" s="127"/>
    </row>
    <row r="155" spans="1:30">
      <c r="A155" s="127"/>
      <c r="B155" s="189"/>
      <c r="C155" s="149"/>
      <c r="D155" s="872"/>
      <c r="E155" s="632"/>
      <c r="F155" s="883"/>
      <c r="G155" s="884"/>
      <c r="H155" s="873"/>
      <c r="I155" s="873"/>
      <c r="J155" s="873"/>
      <c r="K155" s="873"/>
      <c r="L155" s="888"/>
      <c r="M155" s="883"/>
      <c r="N155" s="873"/>
      <c r="O155" s="872"/>
      <c r="P155" s="878"/>
      <c r="Q155" s="446"/>
      <c r="R155" s="127"/>
      <c r="S155" s="127"/>
      <c r="T155" s="127"/>
      <c r="U155" s="127"/>
      <c r="V155" s="127"/>
      <c r="W155" s="874"/>
      <c r="X155" s="149"/>
      <c r="Y155" s="143"/>
      <c r="Z155" s="875"/>
      <c r="AA155" s="127"/>
      <c r="AB155" s="876"/>
      <c r="AC155" s="127"/>
      <c r="AD155" s="127"/>
    </row>
    <row r="156" spans="1:30">
      <c r="A156" s="127"/>
      <c r="B156" s="189"/>
      <c r="C156" s="149"/>
      <c r="D156" s="872"/>
      <c r="E156" s="632"/>
      <c r="F156" s="888"/>
      <c r="G156" s="884"/>
      <c r="H156" s="873"/>
      <c r="I156" s="873"/>
      <c r="J156" s="873"/>
      <c r="K156" s="873"/>
      <c r="L156" s="884"/>
      <c r="M156" s="884"/>
      <c r="N156" s="118"/>
      <c r="O156" s="872"/>
      <c r="P156" s="878"/>
      <c r="Q156" s="446"/>
      <c r="R156" s="127"/>
      <c r="S156" s="127"/>
      <c r="T156" s="127"/>
      <c r="U156" s="127"/>
      <c r="V156" s="127"/>
      <c r="W156" s="874"/>
      <c r="X156" s="149"/>
      <c r="Y156" s="143"/>
      <c r="Z156" s="875"/>
      <c r="AA156" s="127"/>
      <c r="AB156" s="876"/>
      <c r="AC156" s="127"/>
      <c r="AD156" s="127"/>
    </row>
    <row r="157" spans="1:30">
      <c r="A157" s="127"/>
      <c r="B157" s="189"/>
      <c r="C157" s="149"/>
      <c r="D157" s="872"/>
      <c r="E157" s="632"/>
      <c r="F157" s="888"/>
      <c r="G157" s="888"/>
      <c r="H157" s="873"/>
      <c r="I157" s="873"/>
      <c r="J157" s="873"/>
      <c r="K157" s="883"/>
      <c r="L157" s="895"/>
      <c r="M157" s="888"/>
      <c r="N157" s="884"/>
      <c r="O157" s="872"/>
      <c r="P157" s="878"/>
      <c r="Q157" s="446"/>
      <c r="R157" s="127"/>
      <c r="S157" s="127"/>
      <c r="T157" s="127"/>
      <c r="U157" s="127"/>
      <c r="V157" s="127"/>
      <c r="W157" s="874"/>
      <c r="X157" s="149"/>
      <c r="Y157" s="143"/>
      <c r="Z157" s="875"/>
      <c r="AA157" s="127"/>
      <c r="AB157" s="876"/>
      <c r="AC157" s="127"/>
      <c r="AD157" s="127"/>
    </row>
    <row r="158" spans="1:30" ht="10.5" customHeight="1">
      <c r="A158" s="127"/>
      <c r="B158" s="189"/>
      <c r="C158" s="149"/>
      <c r="D158" s="872"/>
      <c r="E158" s="632"/>
      <c r="F158" s="883"/>
      <c r="G158" s="884"/>
      <c r="H158" s="873"/>
      <c r="I158" s="873"/>
      <c r="J158" s="873"/>
      <c r="K158" s="873"/>
      <c r="L158" s="883"/>
      <c r="M158" s="883"/>
      <c r="N158" s="873"/>
      <c r="O158" s="872"/>
      <c r="P158" s="878"/>
      <c r="Q158" s="446"/>
      <c r="R158" s="127"/>
      <c r="S158" s="127"/>
      <c r="T158" s="127"/>
      <c r="U158" s="127"/>
      <c r="V158" s="127"/>
      <c r="W158" s="874"/>
      <c r="X158" s="149"/>
      <c r="Y158" s="143"/>
      <c r="Z158" s="875"/>
      <c r="AA158" s="127"/>
      <c r="AB158" s="876"/>
      <c r="AC158" s="127"/>
      <c r="AD158" s="127"/>
    </row>
    <row r="159" spans="1:30" ht="12.75" customHeight="1">
      <c r="A159" s="127"/>
      <c r="B159" s="189"/>
      <c r="C159" s="149"/>
      <c r="D159" s="872"/>
      <c r="E159" s="632"/>
      <c r="F159" s="888"/>
      <c r="G159" s="884"/>
      <c r="H159" s="873"/>
      <c r="I159" s="873"/>
      <c r="J159" s="873"/>
      <c r="K159" s="873"/>
      <c r="L159" s="884"/>
      <c r="M159" s="884"/>
      <c r="N159" s="873"/>
      <c r="O159" s="872"/>
      <c r="P159" s="886"/>
      <c r="Q159" s="446"/>
      <c r="R159" s="127"/>
      <c r="S159" s="127"/>
      <c r="T159" s="127"/>
      <c r="U159" s="127"/>
      <c r="V159" s="127"/>
      <c r="W159" s="874"/>
      <c r="X159" s="149"/>
      <c r="Y159" s="143"/>
      <c r="Z159" s="875"/>
      <c r="AA159" s="127"/>
      <c r="AB159" s="887"/>
      <c r="AC159" s="127"/>
      <c r="AD159" s="127"/>
    </row>
    <row r="160" spans="1:30">
      <c r="A160" s="127"/>
      <c r="B160" s="189"/>
      <c r="C160" s="149"/>
      <c r="D160" s="872"/>
      <c r="E160" s="632"/>
      <c r="F160" s="883"/>
      <c r="G160" s="884"/>
      <c r="H160" s="873"/>
      <c r="I160" s="873"/>
      <c r="J160" s="873"/>
      <c r="K160" s="873"/>
      <c r="L160" s="884"/>
      <c r="M160" s="884"/>
      <c r="N160" s="873"/>
      <c r="O160" s="872"/>
      <c r="P160" s="878"/>
      <c r="Q160" s="446"/>
      <c r="R160" s="127"/>
      <c r="S160" s="127"/>
      <c r="T160" s="127"/>
      <c r="U160" s="127"/>
      <c r="V160" s="127"/>
      <c r="W160" s="874"/>
      <c r="X160" s="149"/>
      <c r="Y160" s="143"/>
      <c r="Z160" s="875"/>
      <c r="AA160" s="127"/>
      <c r="AB160" s="876"/>
      <c r="AC160" s="127"/>
      <c r="AD160" s="127"/>
    </row>
    <row r="161" spans="1:30" ht="12.75" customHeight="1">
      <c r="A161" s="127"/>
      <c r="B161" s="189"/>
      <c r="C161" s="149"/>
      <c r="D161" s="872"/>
      <c r="E161" s="632"/>
      <c r="F161" s="884"/>
      <c r="G161" s="888"/>
      <c r="H161" s="873"/>
      <c r="I161" s="873"/>
      <c r="J161" s="873"/>
      <c r="K161" s="873"/>
      <c r="L161" s="895"/>
      <c r="M161" s="888"/>
      <c r="N161" s="873"/>
      <c r="O161" s="872"/>
      <c r="P161" s="886"/>
      <c r="Q161" s="446"/>
      <c r="R161" s="127"/>
      <c r="S161" s="127"/>
      <c r="T161" s="127"/>
      <c r="U161" s="127"/>
      <c r="V161" s="127"/>
      <c r="W161" s="874"/>
      <c r="X161" s="149"/>
      <c r="Y161" s="143"/>
      <c r="Z161" s="875"/>
      <c r="AA161" s="127"/>
      <c r="AB161" s="887"/>
      <c r="AC161" s="127"/>
      <c r="AD161" s="127"/>
    </row>
    <row r="162" spans="1:30" hidden="1">
      <c r="A162" s="127"/>
      <c r="B162" s="189"/>
      <c r="C162" s="149"/>
      <c r="D162" s="872"/>
      <c r="E162" s="632"/>
      <c r="F162" s="888"/>
      <c r="G162" s="884"/>
      <c r="H162" s="873"/>
      <c r="I162" s="873"/>
      <c r="J162" s="873"/>
      <c r="K162" s="873"/>
      <c r="L162" s="883"/>
      <c r="M162" s="883"/>
      <c r="N162" s="873"/>
      <c r="O162" s="872"/>
      <c r="P162" s="878"/>
      <c r="Q162" s="446"/>
      <c r="R162" s="127"/>
      <c r="S162" s="127"/>
      <c r="T162" s="127"/>
      <c r="U162" s="127"/>
      <c r="V162" s="127"/>
      <c r="W162" s="874"/>
      <c r="X162" s="149"/>
      <c r="Y162" s="143"/>
      <c r="Z162" s="875"/>
      <c r="AA162" s="127"/>
      <c r="AB162" s="881"/>
      <c r="AC162" s="127"/>
      <c r="AD162" s="127"/>
    </row>
    <row r="163" spans="1:30" ht="13.5" customHeight="1">
      <c r="A163" s="127"/>
      <c r="B163" s="189"/>
      <c r="C163" s="122"/>
      <c r="D163" s="872"/>
      <c r="E163" s="632"/>
      <c r="F163" s="884"/>
      <c r="G163" s="884"/>
      <c r="H163" s="873"/>
      <c r="I163" s="873"/>
      <c r="J163" s="873"/>
      <c r="K163" s="873"/>
      <c r="L163" s="888"/>
      <c r="M163" s="888"/>
      <c r="N163" s="873"/>
      <c r="O163" s="872"/>
      <c r="P163" s="878"/>
      <c r="Q163" s="446"/>
      <c r="R163" s="127"/>
      <c r="S163" s="127"/>
      <c r="T163" s="127"/>
      <c r="U163" s="127"/>
      <c r="V163" s="127"/>
      <c r="W163" s="874"/>
      <c r="X163" s="149"/>
      <c r="Y163" s="143"/>
      <c r="Z163" s="875"/>
      <c r="AA163" s="127"/>
      <c r="AB163" s="876"/>
      <c r="AC163" s="127"/>
      <c r="AD163" s="127"/>
    </row>
    <row r="164" spans="1:30" ht="12.75" customHeight="1">
      <c r="A164" s="127"/>
      <c r="B164" s="189"/>
      <c r="C164" s="149"/>
      <c r="D164" s="872"/>
      <c r="E164" s="632"/>
      <c r="F164" s="883"/>
      <c r="G164" s="884"/>
      <c r="H164" s="895"/>
      <c r="I164" s="873"/>
      <c r="J164" s="873"/>
      <c r="K164" s="873"/>
      <c r="L164" s="883"/>
      <c r="M164" s="884"/>
      <c r="N164" s="873"/>
      <c r="O164" s="877"/>
      <c r="P164" s="886"/>
      <c r="Q164" s="446"/>
      <c r="R164" s="127"/>
      <c r="S164" s="127"/>
      <c r="T164" s="127"/>
      <c r="U164" s="127"/>
      <c r="V164" s="127"/>
      <c r="W164" s="874"/>
      <c r="X164" s="149"/>
      <c r="Y164" s="143"/>
      <c r="Z164" s="875"/>
      <c r="AA164" s="127"/>
      <c r="AB164" s="887"/>
      <c r="AC164" s="127"/>
      <c r="AD164" s="127"/>
    </row>
    <row r="165" spans="1:30" ht="12.75" customHeight="1">
      <c r="A165" s="127"/>
      <c r="B165" s="189"/>
      <c r="C165" s="149"/>
      <c r="D165" s="872"/>
      <c r="E165" s="632"/>
      <c r="F165" s="895"/>
      <c r="G165" s="895"/>
      <c r="H165" s="873"/>
      <c r="I165" s="873"/>
      <c r="J165" s="873"/>
      <c r="K165" s="873"/>
      <c r="L165" s="896"/>
      <c r="M165" s="895"/>
      <c r="N165" s="873"/>
      <c r="O165" s="877"/>
      <c r="P165" s="878"/>
      <c r="Q165" s="446"/>
      <c r="R165" s="127"/>
      <c r="S165" s="127"/>
      <c r="T165" s="127"/>
      <c r="U165" s="127"/>
      <c r="V165" s="127"/>
      <c r="W165" s="874"/>
      <c r="X165" s="149"/>
      <c r="Y165" s="143"/>
      <c r="Z165" s="875"/>
      <c r="AA165" s="127"/>
      <c r="AB165" s="890"/>
      <c r="AC165" s="127"/>
      <c r="AD165" s="127"/>
    </row>
    <row r="166" spans="1:30" ht="12.75" customHeight="1">
      <c r="A166" s="127"/>
      <c r="B166" s="189"/>
      <c r="C166" s="149"/>
      <c r="D166" s="872"/>
      <c r="E166" s="891"/>
      <c r="F166" s="185"/>
      <c r="G166" s="185"/>
      <c r="H166" s="185"/>
      <c r="I166" s="185"/>
      <c r="J166" s="185"/>
      <c r="K166" s="185"/>
      <c r="L166" s="185"/>
      <c r="M166" s="185"/>
      <c r="N166" s="185"/>
      <c r="O166" s="877"/>
      <c r="P166" s="878"/>
      <c r="Q166" s="446"/>
      <c r="R166" s="127"/>
      <c r="S166" s="127"/>
      <c r="T166" s="127"/>
      <c r="U166" s="127"/>
      <c r="V166" s="127"/>
      <c r="W166" s="874"/>
      <c r="X166" s="149"/>
      <c r="Y166" s="143"/>
      <c r="Z166" s="875"/>
      <c r="AA166" s="127"/>
      <c r="AB166" s="876"/>
      <c r="AC166" s="127"/>
      <c r="AD166" s="127"/>
    </row>
    <row r="167" spans="1:30" ht="12.75" customHeight="1">
      <c r="A167" s="127"/>
      <c r="B167" s="189"/>
      <c r="C167" s="149"/>
      <c r="D167" s="872"/>
      <c r="E167" s="891"/>
      <c r="F167" s="185"/>
      <c r="G167" s="185"/>
      <c r="H167" s="185"/>
      <c r="I167" s="185"/>
      <c r="J167" s="185"/>
      <c r="K167" s="185"/>
      <c r="L167" s="185"/>
      <c r="M167" s="185"/>
      <c r="N167" s="185"/>
      <c r="O167" s="877"/>
      <c r="P167" s="878"/>
      <c r="Q167" s="446"/>
      <c r="R167" s="127"/>
      <c r="S167" s="127"/>
      <c r="T167" s="127"/>
      <c r="U167" s="127"/>
      <c r="V167" s="127"/>
      <c r="W167" s="874"/>
      <c r="X167" s="149"/>
      <c r="Y167" s="143"/>
      <c r="Z167" s="875"/>
      <c r="AA167" s="127"/>
      <c r="AB167" s="876"/>
      <c r="AC167" s="127"/>
      <c r="AD167" s="127"/>
    </row>
    <row r="168" spans="1:30" ht="11.25" customHeight="1">
      <c r="A168" s="127"/>
      <c r="B168" s="189"/>
      <c r="C168" s="149"/>
      <c r="D168" s="872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877"/>
      <c r="P168" s="878"/>
      <c r="Q168" s="446"/>
      <c r="R168" s="127"/>
      <c r="S168" s="127"/>
      <c r="T168" s="127"/>
      <c r="U168" s="127"/>
      <c r="V168" s="127"/>
      <c r="W168" s="874"/>
      <c r="X168" s="149"/>
      <c r="Y168" s="143"/>
      <c r="Z168" s="875"/>
      <c r="AA168" s="127"/>
      <c r="AB168" s="876"/>
      <c r="AC168" s="127"/>
      <c r="AD168" s="127"/>
    </row>
    <row r="169" spans="1:30" ht="12.75" customHeight="1">
      <c r="A169" s="127"/>
      <c r="B169" s="189"/>
      <c r="C169" s="149"/>
      <c r="D169" s="872"/>
      <c r="E169" s="185"/>
      <c r="F169" s="185"/>
      <c r="G169" s="185"/>
      <c r="H169" s="185"/>
      <c r="I169" s="185"/>
      <c r="J169" s="185"/>
      <c r="K169" s="892"/>
      <c r="L169" s="185"/>
      <c r="M169" s="185"/>
      <c r="N169" s="185"/>
      <c r="O169" s="880"/>
      <c r="P169" s="878"/>
      <c r="Q169" s="446"/>
      <c r="R169" s="127"/>
      <c r="S169" s="127"/>
      <c r="T169" s="127"/>
      <c r="U169" s="127"/>
      <c r="V169" s="127"/>
      <c r="W169" s="893"/>
      <c r="X169" s="149"/>
      <c r="Y169" s="894"/>
      <c r="Z169" s="875"/>
      <c r="AA169" s="127"/>
      <c r="AB169" s="876"/>
      <c r="AC169" s="127"/>
      <c r="AD169" s="127"/>
    </row>
    <row r="170" spans="1:30" ht="11.25" customHeight="1">
      <c r="A170" s="127"/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</row>
    <row r="171" spans="1:30" ht="12.75" customHeight="1">
      <c r="A171" s="127"/>
      <c r="B171" s="248"/>
      <c r="C171" s="127"/>
      <c r="D171" s="248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245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</row>
    <row r="172" spans="1:30">
      <c r="A172" s="127"/>
      <c r="B172" s="127"/>
      <c r="C172" s="149"/>
      <c r="D172" s="446"/>
      <c r="E172" s="252"/>
      <c r="F172" s="252"/>
      <c r="G172" s="252"/>
      <c r="H172" s="252"/>
      <c r="I172" s="252"/>
      <c r="J172" s="252"/>
      <c r="K172" s="252"/>
      <c r="L172" s="252"/>
      <c r="M172" s="149"/>
      <c r="N172" s="149"/>
      <c r="O172" s="118"/>
      <c r="P172" s="118"/>
      <c r="Q172" s="149"/>
      <c r="R172" s="446"/>
      <c r="S172" s="127"/>
      <c r="T172" s="446"/>
      <c r="U172" s="149"/>
      <c r="V172" s="127"/>
      <c r="W172" s="127"/>
      <c r="X172" s="127"/>
      <c r="Y172" s="127"/>
      <c r="Z172" s="127"/>
      <c r="AA172" s="127"/>
      <c r="AB172" s="127"/>
      <c r="AC172" s="127"/>
      <c r="AD172" s="127"/>
    </row>
    <row r="173" spans="1:30">
      <c r="A173" s="127"/>
      <c r="B173" s="127"/>
      <c r="C173" s="149"/>
      <c r="D173" s="118"/>
      <c r="E173" s="252"/>
      <c r="F173" s="252"/>
      <c r="G173" s="252"/>
      <c r="H173" s="252"/>
      <c r="I173" s="252"/>
      <c r="J173" s="252"/>
      <c r="K173" s="252"/>
      <c r="L173" s="252"/>
      <c r="M173" s="149"/>
      <c r="N173" s="149"/>
      <c r="O173" s="118"/>
      <c r="P173" s="118"/>
      <c r="Q173" s="149"/>
      <c r="R173" s="446"/>
      <c r="S173" s="127"/>
      <c r="T173" s="446"/>
      <c r="U173" s="149"/>
      <c r="V173" s="127"/>
      <c r="W173" s="127"/>
      <c r="X173" s="127"/>
      <c r="Y173" s="127"/>
      <c r="Z173" s="127"/>
      <c r="AA173" s="127"/>
      <c r="AB173" s="127"/>
      <c r="AC173" s="127"/>
      <c r="AD173" s="127"/>
    </row>
    <row r="174" spans="1:30">
      <c r="A174" s="127"/>
      <c r="B174" s="127"/>
      <c r="C174" s="446"/>
      <c r="D174" s="446"/>
      <c r="E174" s="252"/>
      <c r="F174" s="252"/>
      <c r="G174" s="252"/>
      <c r="H174" s="252"/>
      <c r="I174" s="127"/>
      <c r="J174" s="127"/>
      <c r="K174" s="252"/>
      <c r="L174" s="125"/>
      <c r="M174" s="149"/>
      <c r="N174" s="149"/>
      <c r="O174" s="118"/>
      <c r="P174" s="118"/>
      <c r="Q174" s="446"/>
      <c r="R174" s="446"/>
      <c r="S174" s="127"/>
      <c r="T174" s="446"/>
      <c r="U174" s="149"/>
      <c r="V174" s="127"/>
      <c r="W174" s="127"/>
      <c r="X174" s="127"/>
      <c r="Y174" s="127"/>
      <c r="Z174" s="127"/>
      <c r="AA174" s="127"/>
      <c r="AB174" s="869"/>
      <c r="AC174" s="127"/>
      <c r="AD174" s="127"/>
    </row>
    <row r="175" spans="1:30">
      <c r="A175" s="127"/>
      <c r="B175" s="127"/>
      <c r="C175" s="149"/>
      <c r="D175" s="149"/>
      <c r="E175" s="446"/>
      <c r="F175" s="446"/>
      <c r="G175" s="446"/>
      <c r="H175" s="446"/>
      <c r="I175" s="446"/>
      <c r="J175" s="446"/>
      <c r="K175" s="446"/>
      <c r="L175" s="446"/>
      <c r="M175" s="446"/>
      <c r="N175" s="446"/>
      <c r="O175" s="118"/>
      <c r="P175" s="118"/>
      <c r="Q175" s="446"/>
      <c r="R175" s="446"/>
      <c r="S175" s="127"/>
      <c r="T175" s="446"/>
      <c r="U175" s="149"/>
      <c r="V175" s="127"/>
      <c r="W175" s="127"/>
      <c r="X175" s="127"/>
      <c r="Y175" s="127"/>
      <c r="Z175" s="401"/>
      <c r="AA175" s="127"/>
      <c r="AB175" s="869"/>
      <c r="AC175" s="127"/>
      <c r="AD175" s="127"/>
    </row>
    <row r="176" spans="1:30">
      <c r="A176" s="127"/>
      <c r="B176" s="127"/>
      <c r="C176" s="446"/>
      <c r="D176" s="127"/>
      <c r="E176" s="446"/>
      <c r="F176" s="446"/>
      <c r="G176" s="446"/>
      <c r="H176" s="446"/>
      <c r="I176" s="446"/>
      <c r="J176" s="446"/>
      <c r="K176" s="446"/>
      <c r="L176" s="446"/>
      <c r="M176" s="446"/>
      <c r="N176" s="446"/>
      <c r="O176" s="118"/>
      <c r="P176" s="118"/>
      <c r="Q176" s="149"/>
      <c r="R176" s="446"/>
      <c r="S176" s="127"/>
      <c r="T176" s="446"/>
      <c r="U176" s="149"/>
      <c r="V176" s="127"/>
      <c r="W176" s="127"/>
      <c r="X176" s="127"/>
      <c r="Y176" s="127"/>
      <c r="Z176" s="401"/>
      <c r="AA176" s="127"/>
      <c r="AB176" s="870"/>
      <c r="AC176" s="127"/>
      <c r="AD176" s="127"/>
    </row>
    <row r="177" spans="1:30">
      <c r="A177" s="127"/>
      <c r="B177" s="127"/>
      <c r="C177" s="149"/>
      <c r="D177" s="252"/>
      <c r="E177" s="149"/>
      <c r="F177" s="149"/>
      <c r="G177" s="149"/>
      <c r="H177" s="149"/>
      <c r="I177" s="122"/>
      <c r="J177" s="149"/>
      <c r="K177" s="149"/>
      <c r="L177" s="149"/>
      <c r="M177" s="149"/>
      <c r="N177" s="122"/>
      <c r="O177" s="118"/>
      <c r="P177" s="118"/>
      <c r="Q177" s="252"/>
      <c r="R177" s="446"/>
      <c r="S177" s="149"/>
      <c r="T177" s="446"/>
      <c r="U177" s="149"/>
      <c r="V177" s="127"/>
      <c r="W177" s="336"/>
      <c r="X177" s="446"/>
      <c r="Y177" s="189"/>
      <c r="Z177" s="871"/>
      <c r="AA177" s="127"/>
      <c r="AB177" s="870"/>
      <c r="AC177" s="127"/>
      <c r="AD177" s="127"/>
    </row>
    <row r="178" spans="1:30">
      <c r="A178" s="127"/>
      <c r="B178" s="189"/>
      <c r="C178" s="149"/>
      <c r="D178" s="872"/>
      <c r="E178" s="888"/>
      <c r="F178" s="873"/>
      <c r="G178" s="873"/>
      <c r="H178" s="873"/>
      <c r="I178" s="873"/>
      <c r="J178" s="873"/>
      <c r="K178" s="873"/>
      <c r="L178" s="873"/>
      <c r="M178" s="873"/>
      <c r="N178" s="873"/>
      <c r="O178" s="872"/>
      <c r="P178" s="446"/>
      <c r="Q178" s="446"/>
      <c r="R178" s="127"/>
      <c r="S178" s="645"/>
      <c r="T178" s="127"/>
      <c r="U178" s="127"/>
      <c r="V178" s="127"/>
      <c r="W178" s="874"/>
      <c r="X178" s="149"/>
      <c r="Y178" s="143"/>
      <c r="Z178" s="875"/>
      <c r="AA178" s="127"/>
      <c r="AB178" s="876"/>
      <c r="AC178" s="127"/>
      <c r="AD178" s="127"/>
    </row>
    <row r="179" spans="1:30">
      <c r="A179" s="127"/>
      <c r="B179" s="189"/>
      <c r="C179" s="149"/>
      <c r="D179" s="872"/>
      <c r="E179" s="888"/>
      <c r="F179" s="873"/>
      <c r="G179" s="873"/>
      <c r="H179" s="873"/>
      <c r="I179" s="873"/>
      <c r="J179" s="873"/>
      <c r="K179" s="873"/>
      <c r="L179" s="873"/>
      <c r="M179" s="873"/>
      <c r="N179" s="873"/>
      <c r="O179" s="877"/>
      <c r="P179" s="878"/>
      <c r="Q179" s="446"/>
      <c r="R179" s="127"/>
      <c r="S179" s="127"/>
      <c r="T179" s="127"/>
      <c r="U179" s="127"/>
      <c r="V179" s="127"/>
      <c r="W179" s="874"/>
      <c r="X179" s="149"/>
      <c r="Y179" s="143"/>
      <c r="Z179" s="875"/>
      <c r="AA179" s="127"/>
      <c r="AB179" s="876"/>
      <c r="AC179" s="127"/>
      <c r="AD179" s="127"/>
    </row>
    <row r="180" spans="1:30" ht="12" customHeight="1">
      <c r="A180" s="127"/>
      <c r="B180" s="189"/>
      <c r="C180" s="149"/>
      <c r="D180" s="872"/>
      <c r="E180" s="888"/>
      <c r="F180" s="873"/>
      <c r="G180" s="873"/>
      <c r="H180" s="888"/>
      <c r="I180" s="873"/>
      <c r="J180" s="873"/>
      <c r="K180" s="888"/>
      <c r="L180" s="873"/>
      <c r="M180" s="873"/>
      <c r="N180" s="873"/>
      <c r="O180" s="872"/>
      <c r="P180" s="878"/>
      <c r="Q180" s="446"/>
      <c r="R180" s="127"/>
      <c r="S180" s="127"/>
      <c r="T180" s="127"/>
      <c r="U180" s="127"/>
      <c r="V180" s="127"/>
      <c r="W180" s="874"/>
      <c r="X180" s="149"/>
      <c r="Y180" s="143"/>
      <c r="Z180" s="875"/>
      <c r="AA180" s="127"/>
      <c r="AB180" s="879"/>
      <c r="AC180" s="127"/>
      <c r="AD180" s="127"/>
    </row>
    <row r="181" spans="1:30">
      <c r="A181" s="127"/>
      <c r="B181" s="189"/>
      <c r="C181" s="149"/>
      <c r="D181" s="872"/>
      <c r="E181" s="888"/>
      <c r="F181" s="873"/>
      <c r="G181" s="873"/>
      <c r="H181" s="873"/>
      <c r="I181" s="873"/>
      <c r="J181" s="873"/>
      <c r="K181" s="873"/>
      <c r="L181" s="873"/>
      <c r="M181" s="873"/>
      <c r="N181" s="888"/>
      <c r="O181" s="880"/>
      <c r="P181" s="878"/>
      <c r="Q181" s="446"/>
      <c r="R181" s="127"/>
      <c r="S181" s="127"/>
      <c r="T181" s="127"/>
      <c r="U181" s="127"/>
      <c r="V181" s="127"/>
      <c r="W181" s="874"/>
      <c r="X181" s="149"/>
      <c r="Y181" s="143"/>
      <c r="Z181" s="875"/>
      <c r="AA181" s="127"/>
      <c r="AB181" s="876"/>
      <c r="AC181" s="127"/>
      <c r="AD181" s="127"/>
    </row>
    <row r="182" spans="1:30" ht="12.75" customHeight="1">
      <c r="A182" s="127"/>
      <c r="B182" s="189"/>
      <c r="C182" s="149"/>
      <c r="D182" s="872"/>
      <c r="E182" s="888"/>
      <c r="F182" s="873"/>
      <c r="G182" s="873"/>
      <c r="H182" s="873"/>
      <c r="I182" s="873"/>
      <c r="J182" s="873"/>
      <c r="K182" s="873"/>
      <c r="L182" s="873"/>
      <c r="M182" s="873"/>
      <c r="N182" s="873"/>
      <c r="O182" s="872"/>
      <c r="P182" s="878"/>
      <c r="Q182" s="446"/>
      <c r="R182" s="127"/>
      <c r="S182" s="127"/>
      <c r="T182" s="127"/>
      <c r="U182" s="127"/>
      <c r="V182" s="127"/>
      <c r="W182" s="874"/>
      <c r="X182" s="149"/>
      <c r="Y182" s="143"/>
      <c r="Z182" s="875"/>
      <c r="AA182" s="127"/>
      <c r="AB182" s="881"/>
      <c r="AC182" s="127"/>
      <c r="AD182" s="127"/>
    </row>
    <row r="183" spans="1:30">
      <c r="A183" s="127"/>
      <c r="B183" s="189"/>
      <c r="C183" s="149"/>
      <c r="D183" s="872"/>
      <c r="E183" s="888"/>
      <c r="F183" s="873"/>
      <c r="G183" s="873"/>
      <c r="H183" s="873"/>
      <c r="I183" s="873"/>
      <c r="J183" s="873"/>
      <c r="K183" s="873"/>
      <c r="L183" s="873"/>
      <c r="M183" s="873"/>
      <c r="N183" s="873"/>
      <c r="O183" s="872"/>
      <c r="P183" s="878"/>
      <c r="Q183" s="446"/>
      <c r="R183" s="127"/>
      <c r="S183" s="127"/>
      <c r="T183" s="127"/>
      <c r="U183" s="127"/>
      <c r="V183" s="127"/>
      <c r="W183" s="874"/>
      <c r="X183" s="149"/>
      <c r="Y183" s="143"/>
      <c r="Z183" s="875"/>
      <c r="AA183" s="127"/>
      <c r="AB183" s="879"/>
      <c r="AC183" s="127"/>
      <c r="AD183" s="127"/>
    </row>
    <row r="184" spans="1:30" ht="15" customHeight="1">
      <c r="A184" s="127"/>
      <c r="B184" s="189"/>
      <c r="C184" s="149"/>
      <c r="D184" s="872"/>
      <c r="E184" s="888"/>
      <c r="F184" s="873"/>
      <c r="G184" s="118"/>
      <c r="H184" s="883"/>
      <c r="I184" s="888"/>
      <c r="J184" s="873"/>
      <c r="K184" s="873"/>
      <c r="L184" s="873"/>
      <c r="M184" s="873"/>
      <c r="N184" s="873"/>
      <c r="O184" s="882"/>
      <c r="P184" s="878"/>
      <c r="Q184" s="446"/>
      <c r="R184" s="127"/>
      <c r="S184" s="127"/>
      <c r="T184" s="127"/>
      <c r="U184" s="127"/>
      <c r="V184" s="127"/>
      <c r="W184" s="874"/>
      <c r="X184" s="149"/>
      <c r="Y184" s="143"/>
      <c r="Z184" s="875"/>
      <c r="AA184" s="127"/>
      <c r="AB184" s="881"/>
      <c r="AC184" s="127"/>
      <c r="AD184" s="127"/>
    </row>
    <row r="185" spans="1:30">
      <c r="A185" s="127"/>
      <c r="B185" s="189"/>
      <c r="C185" s="149"/>
      <c r="D185" s="872"/>
      <c r="E185" s="888"/>
      <c r="F185" s="873"/>
      <c r="G185" s="873"/>
      <c r="H185" s="873"/>
      <c r="I185" s="873"/>
      <c r="J185" s="873"/>
      <c r="K185" s="873"/>
      <c r="L185" s="873"/>
      <c r="M185" s="873"/>
      <c r="N185" s="873"/>
      <c r="O185" s="872"/>
      <c r="P185" s="878"/>
      <c r="Q185" s="446"/>
      <c r="R185" s="127"/>
      <c r="S185" s="127"/>
      <c r="T185" s="127"/>
      <c r="U185" s="127"/>
      <c r="V185" s="127"/>
      <c r="W185" s="874"/>
      <c r="X185" s="149"/>
      <c r="Y185" s="143"/>
      <c r="Z185" s="875"/>
      <c r="AA185" s="127"/>
      <c r="AB185" s="876"/>
      <c r="AC185" s="127"/>
      <c r="AD185" s="127"/>
    </row>
    <row r="186" spans="1:30">
      <c r="A186" s="127"/>
      <c r="B186" s="189"/>
      <c r="C186" s="149"/>
      <c r="D186" s="872"/>
      <c r="E186" s="888"/>
      <c r="F186" s="873"/>
      <c r="G186" s="873"/>
      <c r="H186" s="873"/>
      <c r="I186" s="873"/>
      <c r="J186" s="873"/>
      <c r="K186" s="873"/>
      <c r="L186" s="873"/>
      <c r="M186" s="873"/>
      <c r="N186" s="873"/>
      <c r="O186" s="872"/>
      <c r="P186" s="878"/>
      <c r="Q186" s="446"/>
      <c r="R186" s="127"/>
      <c r="S186" s="127"/>
      <c r="T186" s="127"/>
      <c r="U186" s="127"/>
      <c r="V186" s="127"/>
      <c r="W186" s="874"/>
      <c r="X186" s="149"/>
      <c r="Y186" s="143"/>
      <c r="Z186" s="875"/>
      <c r="AA186" s="127"/>
      <c r="AB186" s="876"/>
      <c r="AC186" s="127"/>
      <c r="AD186" s="127"/>
    </row>
    <row r="187" spans="1:30">
      <c r="A187" s="127"/>
      <c r="B187" s="189"/>
      <c r="C187" s="149"/>
      <c r="D187" s="872"/>
      <c r="E187" s="888"/>
      <c r="F187" s="873"/>
      <c r="G187" s="873"/>
      <c r="H187" s="873"/>
      <c r="I187" s="873"/>
      <c r="J187" s="873"/>
      <c r="K187" s="873"/>
      <c r="L187" s="873"/>
      <c r="M187" s="873"/>
      <c r="N187" s="873"/>
      <c r="O187" s="872"/>
      <c r="P187" s="878"/>
      <c r="Q187" s="446"/>
      <c r="R187" s="127"/>
      <c r="S187" s="127"/>
      <c r="T187" s="127"/>
      <c r="U187" s="127"/>
      <c r="V187" s="127"/>
      <c r="W187" s="874"/>
      <c r="X187" s="149"/>
      <c r="Y187" s="143"/>
      <c r="Z187" s="875"/>
      <c r="AA187" s="127"/>
      <c r="AB187" s="876"/>
      <c r="AC187" s="127"/>
      <c r="AD187" s="127"/>
    </row>
    <row r="188" spans="1:30">
      <c r="A188" s="127"/>
      <c r="B188" s="189"/>
      <c r="C188" s="149"/>
      <c r="D188" s="872"/>
      <c r="E188" s="888"/>
      <c r="F188" s="873"/>
      <c r="G188" s="873"/>
      <c r="H188" s="873"/>
      <c r="I188" s="873"/>
      <c r="J188" s="873"/>
      <c r="K188" s="873"/>
      <c r="L188" s="873"/>
      <c r="M188" s="873"/>
      <c r="N188" s="873"/>
      <c r="O188" s="872"/>
      <c r="P188" s="878"/>
      <c r="Q188" s="446"/>
      <c r="R188" s="127"/>
      <c r="S188" s="127"/>
      <c r="T188" s="127"/>
      <c r="U188" s="127"/>
      <c r="V188" s="127"/>
      <c r="W188" s="874"/>
      <c r="X188" s="149"/>
      <c r="Y188" s="143"/>
      <c r="Z188" s="875"/>
      <c r="AA188" s="127"/>
      <c r="AB188" s="876"/>
      <c r="AC188" s="127"/>
      <c r="AD188" s="127"/>
    </row>
    <row r="189" spans="1:30">
      <c r="A189" s="127"/>
      <c r="B189" s="189"/>
      <c r="C189" s="149"/>
      <c r="D189" s="872"/>
      <c r="E189" s="888"/>
      <c r="F189" s="873"/>
      <c r="G189" s="873"/>
      <c r="H189" s="873"/>
      <c r="I189" s="873"/>
      <c r="J189" s="873"/>
      <c r="K189" s="873"/>
      <c r="L189" s="873"/>
      <c r="M189" s="873"/>
      <c r="N189" s="873"/>
      <c r="O189" s="872"/>
      <c r="P189" s="878"/>
      <c r="Q189" s="446"/>
      <c r="R189" s="127"/>
      <c r="S189" s="127"/>
      <c r="T189" s="127"/>
      <c r="U189" s="127"/>
      <c r="V189" s="127"/>
      <c r="W189" s="874"/>
      <c r="X189" s="149"/>
      <c r="Y189" s="143"/>
      <c r="Z189" s="875"/>
      <c r="AA189" s="127"/>
      <c r="AB189" s="876"/>
      <c r="AC189" s="127"/>
      <c r="AD189" s="127"/>
    </row>
    <row r="190" spans="1:30">
      <c r="A190" s="127"/>
      <c r="B190" s="189"/>
      <c r="C190" s="149"/>
      <c r="D190" s="872"/>
      <c r="E190" s="888"/>
      <c r="F190" s="873"/>
      <c r="G190" s="873"/>
      <c r="H190" s="873"/>
      <c r="I190" s="873"/>
      <c r="J190" s="873"/>
      <c r="K190" s="873"/>
      <c r="L190" s="873"/>
      <c r="M190" s="873"/>
      <c r="N190" s="873"/>
      <c r="O190" s="872"/>
      <c r="P190" s="878"/>
      <c r="Q190" s="446"/>
      <c r="R190" s="127"/>
      <c r="S190" s="127"/>
      <c r="T190" s="127"/>
      <c r="U190" s="127"/>
      <c r="V190" s="127"/>
      <c r="W190" s="874"/>
      <c r="X190" s="149"/>
      <c r="Y190" s="143"/>
      <c r="Z190" s="875"/>
      <c r="AA190" s="127"/>
      <c r="AB190" s="876"/>
      <c r="AC190" s="127"/>
      <c r="AD190" s="127"/>
    </row>
    <row r="191" spans="1:30">
      <c r="A191" s="127"/>
      <c r="B191" s="189"/>
      <c r="C191" s="149"/>
      <c r="D191" s="872"/>
      <c r="E191" s="888"/>
      <c r="F191" s="873"/>
      <c r="G191" s="873"/>
      <c r="H191" s="873"/>
      <c r="I191" s="873"/>
      <c r="J191" s="873"/>
      <c r="K191" s="873"/>
      <c r="L191" s="873"/>
      <c r="M191" s="873"/>
      <c r="N191" s="873"/>
      <c r="O191" s="872"/>
      <c r="P191" s="878"/>
      <c r="Q191" s="446"/>
      <c r="R191" s="127"/>
      <c r="S191" s="127"/>
      <c r="T191" s="127"/>
      <c r="U191" s="127"/>
      <c r="V191" s="127"/>
      <c r="W191" s="874"/>
      <c r="X191" s="149"/>
      <c r="Y191" s="143"/>
      <c r="Z191" s="875"/>
      <c r="AA191" s="127"/>
      <c r="AB191" s="876"/>
      <c r="AC191" s="127"/>
      <c r="AD191" s="127"/>
    </row>
    <row r="192" spans="1:30" ht="13.5" customHeight="1">
      <c r="A192" s="127"/>
      <c r="B192" s="189"/>
      <c r="C192" s="149"/>
      <c r="D192" s="872"/>
      <c r="E192" s="888"/>
      <c r="F192" s="873"/>
      <c r="G192" s="873"/>
      <c r="H192" s="873"/>
      <c r="I192" s="873"/>
      <c r="J192" s="873"/>
      <c r="K192" s="873"/>
      <c r="L192" s="873"/>
      <c r="M192" s="873"/>
      <c r="N192" s="873"/>
      <c r="O192" s="872"/>
      <c r="P192" s="878"/>
      <c r="Q192" s="446"/>
      <c r="R192" s="127"/>
      <c r="S192" s="127"/>
      <c r="T192" s="127"/>
      <c r="U192" s="127"/>
      <c r="V192" s="127"/>
      <c r="W192" s="874"/>
      <c r="X192" s="149"/>
      <c r="Y192" s="143"/>
      <c r="Z192" s="875"/>
      <c r="AA192" s="127"/>
      <c r="AB192" s="879"/>
      <c r="AC192" s="127"/>
      <c r="AD192" s="127"/>
    </row>
    <row r="193" spans="1:30" ht="12" customHeight="1">
      <c r="A193" s="127"/>
      <c r="B193" s="189"/>
      <c r="C193" s="149"/>
      <c r="D193" s="872"/>
      <c r="E193" s="891"/>
      <c r="F193" s="883"/>
      <c r="G193" s="884"/>
      <c r="H193" s="873"/>
      <c r="I193" s="873"/>
      <c r="J193" s="873"/>
      <c r="K193" s="873"/>
      <c r="L193" s="883"/>
      <c r="M193" s="883"/>
      <c r="N193" s="873"/>
      <c r="O193" s="877"/>
      <c r="P193" s="878"/>
      <c r="Q193" s="446"/>
      <c r="R193" s="127"/>
      <c r="S193" s="127"/>
      <c r="T193" s="127"/>
      <c r="U193" s="127"/>
      <c r="V193" s="127"/>
      <c r="W193" s="874"/>
      <c r="X193" s="149"/>
      <c r="Y193" s="143"/>
      <c r="Z193" s="875"/>
      <c r="AA193" s="127"/>
      <c r="AB193" s="885"/>
      <c r="AC193" s="127"/>
      <c r="AD193" s="127"/>
    </row>
    <row r="194" spans="1:30">
      <c r="A194" s="127"/>
      <c r="B194" s="189"/>
      <c r="C194" s="149"/>
      <c r="D194" s="872"/>
      <c r="E194" s="891"/>
      <c r="F194" s="883"/>
      <c r="G194" s="884"/>
      <c r="H194" s="873"/>
      <c r="I194" s="873"/>
      <c r="J194" s="873"/>
      <c r="K194" s="873"/>
      <c r="L194" s="883"/>
      <c r="M194" s="883"/>
      <c r="N194" s="873"/>
      <c r="O194" s="872"/>
      <c r="P194" s="878"/>
      <c r="Q194" s="446"/>
      <c r="R194" s="127"/>
      <c r="S194" s="127"/>
      <c r="T194" s="127"/>
      <c r="U194" s="127"/>
      <c r="V194" s="127"/>
      <c r="W194" s="874"/>
      <c r="X194" s="149"/>
      <c r="Y194" s="143"/>
      <c r="Z194" s="875"/>
      <c r="AA194" s="127"/>
      <c r="AB194" s="876"/>
      <c r="AC194" s="127"/>
      <c r="AD194" s="127"/>
    </row>
    <row r="195" spans="1:30" ht="13.5" customHeight="1">
      <c r="A195" s="127"/>
      <c r="B195" s="189"/>
      <c r="C195" s="149"/>
      <c r="D195" s="872"/>
      <c r="E195" s="891"/>
      <c r="F195" s="883"/>
      <c r="G195" s="884"/>
      <c r="H195" s="873"/>
      <c r="I195" s="873"/>
      <c r="J195" s="873"/>
      <c r="K195" s="873"/>
      <c r="L195" s="883"/>
      <c r="M195" s="883"/>
      <c r="N195" s="873"/>
      <c r="O195" s="872"/>
      <c r="P195" s="878"/>
      <c r="Q195" s="446"/>
      <c r="R195" s="127"/>
      <c r="S195" s="127"/>
      <c r="T195" s="127"/>
      <c r="U195" s="127"/>
      <c r="V195" s="127"/>
      <c r="W195" s="874"/>
      <c r="X195" s="149"/>
      <c r="Y195" s="143"/>
      <c r="Z195" s="875"/>
      <c r="AA195" s="127"/>
      <c r="AB195" s="876"/>
      <c r="AC195" s="127"/>
      <c r="AD195" s="127"/>
    </row>
    <row r="196" spans="1:30">
      <c r="A196" s="127"/>
      <c r="B196" s="189"/>
      <c r="C196" s="149"/>
      <c r="D196" s="872"/>
      <c r="E196" s="891"/>
      <c r="F196" s="883"/>
      <c r="G196" s="884"/>
      <c r="H196" s="873"/>
      <c r="I196" s="895"/>
      <c r="J196" s="873"/>
      <c r="K196" s="895"/>
      <c r="L196" s="888"/>
      <c r="M196" s="888"/>
      <c r="N196" s="873"/>
      <c r="O196" s="872"/>
      <c r="P196" s="878"/>
      <c r="Q196" s="446"/>
      <c r="R196" s="127"/>
      <c r="S196" s="127"/>
      <c r="T196" s="127"/>
      <c r="U196" s="127"/>
      <c r="V196" s="127"/>
      <c r="W196" s="874"/>
      <c r="X196" s="149"/>
      <c r="Y196" s="143"/>
      <c r="Z196" s="875"/>
      <c r="AA196" s="127"/>
      <c r="AB196" s="881"/>
      <c r="AC196" s="127"/>
      <c r="AD196" s="127"/>
    </row>
    <row r="197" spans="1:30">
      <c r="A197" s="127"/>
      <c r="B197" s="189"/>
      <c r="C197" s="149"/>
      <c r="D197" s="872"/>
      <c r="E197" s="891"/>
      <c r="F197" s="888"/>
      <c r="G197" s="884"/>
      <c r="H197" s="873"/>
      <c r="I197" s="873"/>
      <c r="J197" s="873"/>
      <c r="K197" s="873"/>
      <c r="L197" s="888"/>
      <c r="M197" s="888"/>
      <c r="N197" s="873"/>
      <c r="O197" s="872"/>
      <c r="P197" s="878"/>
      <c r="Q197" s="446"/>
      <c r="R197" s="127"/>
      <c r="S197" s="127"/>
      <c r="T197" s="127"/>
      <c r="U197" s="127"/>
      <c r="V197" s="127"/>
      <c r="W197" s="874"/>
      <c r="X197" s="149"/>
      <c r="Y197" s="143"/>
      <c r="Z197" s="875"/>
      <c r="AA197" s="127"/>
      <c r="AB197" s="876"/>
      <c r="AC197" s="127"/>
      <c r="AD197" s="127"/>
    </row>
    <row r="198" spans="1:30" ht="12" customHeight="1">
      <c r="A198" s="127"/>
      <c r="B198" s="189"/>
      <c r="C198" s="149"/>
      <c r="D198" s="872"/>
      <c r="E198" s="891"/>
      <c r="F198" s="883"/>
      <c r="G198" s="884"/>
      <c r="H198" s="873"/>
      <c r="I198" s="873"/>
      <c r="J198" s="873"/>
      <c r="K198" s="873"/>
      <c r="L198" s="888"/>
      <c r="M198" s="883"/>
      <c r="N198" s="873"/>
      <c r="O198" s="872"/>
      <c r="P198" s="878"/>
      <c r="Q198" s="446"/>
      <c r="R198" s="127"/>
      <c r="S198" s="127"/>
      <c r="T198" s="127"/>
      <c r="U198" s="127"/>
      <c r="V198" s="127"/>
      <c r="W198" s="874"/>
      <c r="X198" s="149"/>
      <c r="Y198" s="143"/>
      <c r="Z198" s="875"/>
      <c r="AA198" s="127"/>
      <c r="AB198" s="876"/>
      <c r="AC198" s="127"/>
      <c r="AD198" s="127"/>
    </row>
    <row r="199" spans="1:30" ht="12.75" customHeight="1">
      <c r="A199" s="127"/>
      <c r="B199" s="189"/>
      <c r="C199" s="149"/>
      <c r="D199" s="872"/>
      <c r="E199" s="891"/>
      <c r="F199" s="888"/>
      <c r="G199" s="884"/>
      <c r="H199" s="873"/>
      <c r="I199" s="873"/>
      <c r="J199" s="873"/>
      <c r="K199" s="873"/>
      <c r="L199" s="884"/>
      <c r="M199" s="884"/>
      <c r="N199" s="118"/>
      <c r="O199" s="872"/>
      <c r="P199" s="878"/>
      <c r="Q199" s="446"/>
      <c r="R199" s="127"/>
      <c r="S199" s="127"/>
      <c r="T199" s="127"/>
      <c r="U199" s="127"/>
      <c r="V199" s="127"/>
      <c r="W199" s="874"/>
      <c r="X199" s="149"/>
      <c r="Y199" s="143"/>
      <c r="Z199" s="875"/>
      <c r="AA199" s="127"/>
      <c r="AB199" s="876"/>
      <c r="AC199" s="127"/>
      <c r="AD199" s="127"/>
    </row>
    <row r="200" spans="1:30" ht="11.25" customHeight="1">
      <c r="A200" s="127"/>
      <c r="B200" s="189"/>
      <c r="C200" s="149"/>
      <c r="D200" s="872"/>
      <c r="E200" s="891"/>
      <c r="F200" s="888"/>
      <c r="G200" s="888"/>
      <c r="H200" s="873"/>
      <c r="I200" s="873"/>
      <c r="J200" s="873"/>
      <c r="K200" s="883"/>
      <c r="L200" s="895"/>
      <c r="M200" s="888"/>
      <c r="N200" s="884"/>
      <c r="O200" s="872"/>
      <c r="P200" s="878"/>
      <c r="Q200" s="446"/>
      <c r="R200" s="127"/>
      <c r="S200" s="127"/>
      <c r="T200" s="127"/>
      <c r="U200" s="127"/>
      <c r="V200" s="127"/>
      <c r="W200" s="874"/>
      <c r="X200" s="149"/>
      <c r="Y200" s="143"/>
      <c r="Z200" s="875"/>
      <c r="AA200" s="127"/>
      <c r="AB200" s="876"/>
      <c r="AC200" s="127"/>
      <c r="AD200" s="127"/>
    </row>
    <row r="201" spans="1:30" ht="12" customHeight="1">
      <c r="A201" s="127"/>
      <c r="B201" s="189"/>
      <c r="C201" s="149"/>
      <c r="D201" s="872"/>
      <c r="E201" s="891"/>
      <c r="F201" s="883"/>
      <c r="G201" s="884"/>
      <c r="H201" s="873"/>
      <c r="I201" s="873"/>
      <c r="J201" s="873"/>
      <c r="K201" s="873"/>
      <c r="L201" s="883"/>
      <c r="M201" s="883"/>
      <c r="N201" s="873"/>
      <c r="O201" s="872"/>
      <c r="P201" s="878"/>
      <c r="Q201" s="446"/>
      <c r="R201" s="127"/>
      <c r="S201" s="127"/>
      <c r="T201" s="127"/>
      <c r="U201" s="127"/>
      <c r="V201" s="127"/>
      <c r="W201" s="874"/>
      <c r="X201" s="149"/>
      <c r="Y201" s="143"/>
      <c r="Z201" s="875"/>
      <c r="AA201" s="127"/>
      <c r="AB201" s="876"/>
      <c r="AC201" s="127"/>
      <c r="AD201" s="127"/>
    </row>
    <row r="202" spans="1:30">
      <c r="A202" s="127"/>
      <c r="B202" s="189"/>
      <c r="C202" s="149"/>
      <c r="D202" s="872"/>
      <c r="E202" s="891"/>
      <c r="F202" s="888"/>
      <c r="G202" s="884"/>
      <c r="H202" s="873"/>
      <c r="I202" s="873"/>
      <c r="J202" s="873"/>
      <c r="K202" s="873"/>
      <c r="L202" s="884"/>
      <c r="M202" s="884"/>
      <c r="N202" s="873"/>
      <c r="O202" s="872"/>
      <c r="P202" s="886"/>
      <c r="Q202" s="446"/>
      <c r="R202" s="127"/>
      <c r="S202" s="127"/>
      <c r="T202" s="127"/>
      <c r="U202" s="127"/>
      <c r="V202" s="127"/>
      <c r="W202" s="874"/>
      <c r="X202" s="149"/>
      <c r="Y202" s="143"/>
      <c r="Z202" s="875"/>
      <c r="AA202" s="127"/>
      <c r="AB202" s="887"/>
      <c r="AC202" s="127"/>
      <c r="AD202" s="127"/>
    </row>
    <row r="203" spans="1:30" ht="13.5" customHeight="1">
      <c r="A203" s="127"/>
      <c r="B203" s="189"/>
      <c r="C203" s="149"/>
      <c r="D203" s="872"/>
      <c r="E203" s="891"/>
      <c r="F203" s="883"/>
      <c r="G203" s="884"/>
      <c r="H203" s="873"/>
      <c r="I203" s="873"/>
      <c r="J203" s="873"/>
      <c r="K203" s="873"/>
      <c r="L203" s="884"/>
      <c r="M203" s="884"/>
      <c r="N203" s="873"/>
      <c r="O203" s="872"/>
      <c r="P203" s="878"/>
      <c r="Q203" s="446"/>
      <c r="R203" s="127"/>
      <c r="S203" s="127"/>
      <c r="T203" s="127"/>
      <c r="U203" s="127"/>
      <c r="V203" s="127"/>
      <c r="W203" s="874"/>
      <c r="X203" s="149"/>
      <c r="Y203" s="143"/>
      <c r="Z203" s="875"/>
      <c r="AA203" s="127"/>
      <c r="AB203" s="876"/>
      <c r="AC203" s="127"/>
      <c r="AD203" s="127"/>
    </row>
    <row r="204" spans="1:30" ht="13.5" customHeight="1">
      <c r="A204" s="127"/>
      <c r="B204" s="189"/>
      <c r="C204" s="149"/>
      <c r="D204" s="872"/>
      <c r="E204" s="891"/>
      <c r="F204" s="884"/>
      <c r="G204" s="888"/>
      <c r="H204" s="873"/>
      <c r="I204" s="873"/>
      <c r="J204" s="873"/>
      <c r="K204" s="873"/>
      <c r="L204" s="895"/>
      <c r="M204" s="888"/>
      <c r="N204" s="873"/>
      <c r="O204" s="872"/>
      <c r="P204" s="886"/>
      <c r="Q204" s="446"/>
      <c r="R204" s="127"/>
      <c r="S204" s="127"/>
      <c r="T204" s="127"/>
      <c r="U204" s="127"/>
      <c r="V204" s="127"/>
      <c r="W204" s="874"/>
      <c r="X204" s="149"/>
      <c r="Y204" s="143"/>
      <c r="Z204" s="875"/>
      <c r="AA204" s="127"/>
      <c r="AB204" s="887"/>
      <c r="AC204" s="127"/>
      <c r="AD204" s="127"/>
    </row>
    <row r="205" spans="1:30" hidden="1">
      <c r="A205" s="127"/>
      <c r="B205" s="189"/>
      <c r="C205" s="149"/>
      <c r="D205" s="872"/>
      <c r="E205" s="891"/>
      <c r="F205" s="888"/>
      <c r="G205" s="884"/>
      <c r="H205" s="873"/>
      <c r="I205" s="873"/>
      <c r="J205" s="873"/>
      <c r="K205" s="873"/>
      <c r="L205" s="883"/>
      <c r="M205" s="883"/>
      <c r="N205" s="873"/>
      <c r="O205" s="872"/>
      <c r="P205" s="878"/>
      <c r="Q205" s="446"/>
      <c r="R205" s="127"/>
      <c r="S205" s="127"/>
      <c r="T205" s="127"/>
      <c r="U205" s="127"/>
      <c r="V205" s="127"/>
      <c r="W205" s="874"/>
      <c r="X205" s="149"/>
      <c r="Y205" s="143"/>
      <c r="Z205" s="875"/>
      <c r="AA205" s="127"/>
      <c r="AB205" s="881"/>
      <c r="AC205" s="127"/>
      <c r="AD205" s="127"/>
    </row>
    <row r="206" spans="1:30" ht="13.5" customHeight="1">
      <c r="A206" s="127"/>
      <c r="B206" s="189"/>
      <c r="C206" s="122"/>
      <c r="D206" s="872"/>
      <c r="E206" s="891"/>
      <c r="F206" s="884"/>
      <c r="G206" s="884"/>
      <c r="H206" s="873"/>
      <c r="I206" s="873"/>
      <c r="J206" s="873"/>
      <c r="K206" s="873"/>
      <c r="L206" s="888"/>
      <c r="M206" s="888"/>
      <c r="N206" s="873"/>
      <c r="O206" s="872"/>
      <c r="P206" s="878"/>
      <c r="Q206" s="446"/>
      <c r="R206" s="127"/>
      <c r="S206" s="127"/>
      <c r="T206" s="127"/>
      <c r="U206" s="127"/>
      <c r="V206" s="127"/>
      <c r="W206" s="874"/>
      <c r="X206" s="149"/>
      <c r="Y206" s="143"/>
      <c r="Z206" s="875"/>
      <c r="AA206" s="127"/>
      <c r="AB206" s="876"/>
      <c r="AC206" s="127"/>
      <c r="AD206" s="127"/>
    </row>
    <row r="207" spans="1:30" ht="12" customHeight="1">
      <c r="A207" s="127"/>
      <c r="B207" s="189"/>
      <c r="C207" s="149"/>
      <c r="D207" s="872"/>
      <c r="E207" s="891"/>
      <c r="F207" s="883"/>
      <c r="G207" s="884"/>
      <c r="H207" s="895"/>
      <c r="I207" s="873"/>
      <c r="J207" s="873"/>
      <c r="K207" s="873"/>
      <c r="L207" s="883"/>
      <c r="M207" s="884"/>
      <c r="N207" s="873"/>
      <c r="O207" s="877"/>
      <c r="P207" s="886"/>
      <c r="Q207" s="446"/>
      <c r="R207" s="127"/>
      <c r="S207" s="127"/>
      <c r="T207" s="127"/>
      <c r="U207" s="127"/>
      <c r="V207" s="127"/>
      <c r="W207" s="874"/>
      <c r="X207" s="149"/>
      <c r="Y207" s="143"/>
      <c r="Z207" s="875"/>
      <c r="AA207" s="127"/>
      <c r="AB207" s="887"/>
      <c r="AC207" s="127"/>
      <c r="AD207" s="127"/>
    </row>
    <row r="208" spans="1:30" ht="13.5" customHeight="1">
      <c r="A208" s="127"/>
      <c r="B208" s="189"/>
      <c r="C208" s="149"/>
      <c r="D208" s="872"/>
      <c r="E208" s="891"/>
      <c r="F208" s="895"/>
      <c r="G208" s="895"/>
      <c r="H208" s="873"/>
      <c r="I208" s="873"/>
      <c r="J208" s="873"/>
      <c r="K208" s="873"/>
      <c r="L208" s="896"/>
      <c r="M208" s="895"/>
      <c r="N208" s="873"/>
      <c r="O208" s="877"/>
      <c r="P208" s="878"/>
      <c r="Q208" s="446"/>
      <c r="R208" s="127"/>
      <c r="S208" s="127"/>
      <c r="T208" s="127"/>
      <c r="U208" s="127"/>
      <c r="V208" s="127"/>
      <c r="W208" s="874"/>
      <c r="X208" s="149"/>
      <c r="Y208" s="143"/>
      <c r="Z208" s="875"/>
      <c r="AA208" s="127"/>
      <c r="AB208" s="890"/>
      <c r="AC208" s="127"/>
      <c r="AD208" s="127"/>
    </row>
    <row r="209" spans="1:30">
      <c r="A209" s="127"/>
      <c r="B209" s="189"/>
      <c r="C209" s="149"/>
      <c r="D209" s="872"/>
      <c r="E209" s="891"/>
      <c r="F209" s="185"/>
      <c r="G209" s="185"/>
      <c r="H209" s="185"/>
      <c r="I209" s="185"/>
      <c r="J209" s="185"/>
      <c r="K209" s="185"/>
      <c r="L209" s="185"/>
      <c r="M209" s="185"/>
      <c r="N209" s="185"/>
      <c r="O209" s="877"/>
      <c r="P209" s="878"/>
      <c r="Q209" s="446"/>
      <c r="R209" s="127"/>
      <c r="S209" s="127"/>
      <c r="T209" s="127"/>
      <c r="U209" s="127"/>
      <c r="V209" s="127"/>
      <c r="W209" s="874"/>
      <c r="X209" s="149"/>
      <c r="Y209" s="143"/>
      <c r="Z209" s="875"/>
      <c r="AA209" s="127"/>
      <c r="AB209" s="876"/>
      <c r="AC209" s="127"/>
      <c r="AD209" s="127"/>
    </row>
    <row r="210" spans="1:30" ht="12.75" customHeight="1">
      <c r="A210" s="127"/>
      <c r="B210" s="189"/>
      <c r="C210" s="149"/>
      <c r="D210" s="872"/>
      <c r="E210" s="891"/>
      <c r="F210" s="185"/>
      <c r="G210" s="185"/>
      <c r="H210" s="185"/>
      <c r="I210" s="185"/>
      <c r="J210" s="185"/>
      <c r="K210" s="185"/>
      <c r="L210" s="185"/>
      <c r="M210" s="185"/>
      <c r="N210" s="185"/>
      <c r="O210" s="877"/>
      <c r="P210" s="878"/>
      <c r="Q210" s="446"/>
      <c r="R210" s="127"/>
      <c r="S210" s="127"/>
      <c r="T210" s="127"/>
      <c r="U210" s="127"/>
      <c r="V210" s="127"/>
      <c r="W210" s="874"/>
      <c r="X210" s="149"/>
      <c r="Y210" s="143"/>
      <c r="Z210" s="875"/>
      <c r="AA210" s="127"/>
      <c r="AB210" s="876"/>
      <c r="AC210" s="127"/>
      <c r="AD210" s="127"/>
    </row>
    <row r="211" spans="1:30" ht="12" customHeight="1">
      <c r="A211" s="127"/>
      <c r="B211" s="189"/>
      <c r="C211" s="149"/>
      <c r="D211" s="872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877"/>
      <c r="P211" s="878"/>
      <c r="Q211" s="446"/>
      <c r="R211" s="127"/>
      <c r="S211" s="127"/>
      <c r="T211" s="127"/>
      <c r="U211" s="127"/>
      <c r="V211" s="127"/>
      <c r="W211" s="874"/>
      <c r="X211" s="149"/>
      <c r="Y211" s="143"/>
      <c r="Z211" s="875"/>
      <c r="AA211" s="127"/>
      <c r="AB211" s="876"/>
      <c r="AC211" s="127"/>
      <c r="AD211" s="127"/>
    </row>
    <row r="212" spans="1:30" ht="12.75" customHeight="1">
      <c r="A212" s="127"/>
      <c r="B212" s="189"/>
      <c r="C212" s="149"/>
      <c r="D212" s="872"/>
      <c r="E212" s="185"/>
      <c r="F212" s="185"/>
      <c r="G212" s="185"/>
      <c r="H212" s="185"/>
      <c r="I212" s="185"/>
      <c r="J212" s="185"/>
      <c r="K212" s="892"/>
      <c r="L212" s="185"/>
      <c r="M212" s="185"/>
      <c r="N212" s="185"/>
      <c r="O212" s="880"/>
      <c r="P212" s="878"/>
      <c r="Q212" s="446"/>
      <c r="R212" s="127"/>
      <c r="S212" s="127"/>
      <c r="T212" s="127"/>
      <c r="U212" s="127"/>
      <c r="V212" s="127"/>
      <c r="W212" s="893"/>
      <c r="X212" s="149"/>
      <c r="Y212" s="894"/>
      <c r="Z212" s="875"/>
      <c r="AA212" s="127"/>
      <c r="AB212" s="876"/>
      <c r="AC212" s="127"/>
      <c r="AD212" s="127"/>
    </row>
    <row r="213" spans="1:30">
      <c r="A213" s="127"/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</row>
    <row r="214" spans="1:30">
      <c r="A214" s="127"/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</row>
    <row r="215" spans="1:30">
      <c r="A215" s="127"/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</row>
    <row r="216" spans="1:30">
      <c r="A216" s="127"/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O355"/>
  <sheetViews>
    <sheetView zoomScaleNormal="100" workbookViewId="0">
      <pane xSplit="1" topLeftCell="B1" activePane="topRight" state="frozen"/>
      <selection pane="topRight" activeCell="U33" sqref="U33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7" max="7" width="6.42578125" customWidth="1"/>
    <col min="8" max="8" width="7.140625" customWidth="1"/>
    <col min="9" max="9" width="6.85546875" customWidth="1"/>
    <col min="10" max="10" width="6" customWidth="1"/>
    <col min="11" max="11" width="6.85546875" customWidth="1"/>
    <col min="12" max="12" width="6.7109375" customWidth="1"/>
    <col min="13" max="13" width="6.42578125" customWidth="1"/>
    <col min="14" max="14" width="6.7109375" customWidth="1"/>
    <col min="15" max="15" width="9" customWidth="1"/>
    <col min="16" max="16" width="7.28515625" customWidth="1"/>
    <col min="17" max="17" width="5.7109375" customWidth="1"/>
    <col min="18" max="18" width="6.7109375" customWidth="1"/>
    <col min="19" max="19" width="12.140625" customWidth="1"/>
    <col min="23" max="23" width="7.7109375" customWidth="1"/>
    <col min="24" max="24" width="15.5703125" customWidth="1"/>
    <col min="25" max="25" width="8.140625" customWidth="1"/>
    <col min="26" max="26" width="7.28515625" customWidth="1"/>
    <col min="28" max="29" width="12.140625" customWidth="1"/>
    <col min="30" max="30" width="12.85546875" customWidth="1"/>
    <col min="31" max="31" width="8" customWidth="1"/>
  </cols>
  <sheetData>
    <row r="1" spans="2:36" ht="10.5" customHeight="1"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</row>
    <row r="2" spans="2:36" ht="15.75" thickBot="1">
      <c r="B2" s="119" t="s">
        <v>475</v>
      </c>
      <c r="D2" s="119" t="s">
        <v>18</v>
      </c>
      <c r="J2" t="s">
        <v>402</v>
      </c>
      <c r="O2" s="11"/>
      <c r="P2" s="11"/>
      <c r="Q2" s="127"/>
      <c r="R2" s="245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</row>
    <row r="3" spans="2:36" ht="13.5" customHeight="1">
      <c r="B3" s="97"/>
      <c r="C3" s="608"/>
      <c r="D3" s="36" t="s">
        <v>19</v>
      </c>
      <c r="E3" s="75" t="s">
        <v>326</v>
      </c>
      <c r="F3" s="75"/>
      <c r="G3" s="75"/>
      <c r="H3" s="75"/>
      <c r="I3" s="75"/>
      <c r="J3" s="75"/>
      <c r="K3" s="75"/>
      <c r="L3" s="75"/>
      <c r="M3" s="58"/>
      <c r="N3" s="58"/>
      <c r="O3" s="213" t="s">
        <v>20</v>
      </c>
      <c r="P3" s="213" t="s">
        <v>21</v>
      </c>
      <c r="Q3" s="1988" t="s">
        <v>647</v>
      </c>
      <c r="R3" s="1988" t="s">
        <v>647</v>
      </c>
      <c r="S3" s="11"/>
      <c r="T3" s="446"/>
      <c r="U3" s="149"/>
      <c r="V3" s="127"/>
      <c r="W3" s="127"/>
      <c r="X3" s="127"/>
      <c r="Y3" s="127"/>
      <c r="Z3" s="127"/>
      <c r="AA3" s="127"/>
      <c r="AB3" s="127"/>
      <c r="AE3" s="127"/>
      <c r="AF3" s="127"/>
      <c r="AG3" s="127"/>
      <c r="AH3" s="127"/>
      <c r="AI3" s="127"/>
      <c r="AJ3" s="127"/>
    </row>
    <row r="4" spans="2:36" ht="13.5" customHeight="1">
      <c r="B4" s="68"/>
      <c r="C4" s="609"/>
      <c r="D4" s="610" t="s">
        <v>266</v>
      </c>
      <c r="E4" s="834" t="s">
        <v>405</v>
      </c>
      <c r="F4" s="20"/>
      <c r="G4" s="20"/>
      <c r="H4" s="20"/>
      <c r="I4" s="20"/>
      <c r="J4" s="20" t="s">
        <v>282</v>
      </c>
      <c r="K4" s="20"/>
      <c r="L4" s="20"/>
      <c r="M4" s="19"/>
      <c r="N4" s="19"/>
      <c r="O4" s="610" t="s">
        <v>283</v>
      </c>
      <c r="P4" s="610" t="s">
        <v>22</v>
      </c>
      <c r="Q4" s="1989" t="s">
        <v>120</v>
      </c>
      <c r="R4" s="1989" t="s">
        <v>120</v>
      </c>
      <c r="S4" s="11"/>
      <c r="T4" s="446"/>
      <c r="U4" s="149"/>
      <c r="V4" s="127"/>
      <c r="W4" s="127"/>
      <c r="X4" s="127"/>
      <c r="Y4" s="127"/>
      <c r="Z4" s="127"/>
      <c r="AA4" s="127"/>
      <c r="AB4" s="127"/>
      <c r="AE4" s="127"/>
      <c r="AF4" s="127"/>
      <c r="AG4" s="127"/>
      <c r="AH4" s="127"/>
      <c r="AI4" s="127"/>
      <c r="AJ4" s="127"/>
    </row>
    <row r="5" spans="2:36" ht="12.75" customHeight="1" thickBot="1">
      <c r="B5" s="68"/>
      <c r="C5" s="611" t="s">
        <v>23</v>
      </c>
      <c r="D5" s="78" t="s">
        <v>20</v>
      </c>
      <c r="E5" s="69" t="s">
        <v>134</v>
      </c>
      <c r="F5" s="80"/>
      <c r="G5" s="80"/>
      <c r="H5" s="80"/>
      <c r="I5" t="s">
        <v>281</v>
      </c>
      <c r="K5" s="80"/>
      <c r="L5" t="s">
        <v>749</v>
      </c>
      <c r="M5" s="59"/>
      <c r="N5" s="59"/>
      <c r="O5" s="610" t="s">
        <v>25</v>
      </c>
      <c r="P5" s="610" t="s">
        <v>24</v>
      </c>
      <c r="Q5" s="1990" t="s">
        <v>648</v>
      </c>
      <c r="R5" s="1989" t="s">
        <v>648</v>
      </c>
      <c r="S5" s="704"/>
      <c r="T5" s="446"/>
      <c r="U5" s="149"/>
      <c r="V5" s="127"/>
      <c r="W5" s="127"/>
      <c r="X5" s="127"/>
      <c r="Y5" s="127"/>
      <c r="Z5" s="127"/>
      <c r="AA5" s="127"/>
      <c r="AB5" s="869"/>
      <c r="AE5" s="127"/>
      <c r="AF5" s="127"/>
      <c r="AG5" s="127"/>
      <c r="AH5" s="127"/>
      <c r="AI5" s="127"/>
      <c r="AJ5" s="127"/>
    </row>
    <row r="6" spans="2:36">
      <c r="B6" s="68" t="s">
        <v>267</v>
      </c>
      <c r="C6" s="609"/>
      <c r="D6" s="77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1912" t="s">
        <v>35</v>
      </c>
      <c r="O6" s="610">
        <v>10</v>
      </c>
      <c r="P6" s="610" t="s">
        <v>36</v>
      </c>
      <c r="Q6" s="610" t="s">
        <v>25</v>
      </c>
      <c r="R6" s="1991" t="s">
        <v>649</v>
      </c>
      <c r="S6" s="11"/>
      <c r="T6" s="446"/>
      <c r="U6" s="149"/>
      <c r="V6" s="127"/>
      <c r="W6" s="127"/>
      <c r="X6" s="127"/>
      <c r="Y6" s="127"/>
      <c r="Z6" s="401"/>
      <c r="AA6" s="127"/>
      <c r="AB6" s="869"/>
      <c r="AE6" s="127"/>
      <c r="AF6" s="127"/>
      <c r="AG6" s="127"/>
      <c r="AH6" s="127"/>
      <c r="AI6" s="127"/>
      <c r="AJ6" s="127"/>
    </row>
    <row r="7" spans="2:36" ht="12" customHeight="1">
      <c r="B7" s="68"/>
      <c r="C7" s="611" t="s">
        <v>268</v>
      </c>
      <c r="E7" s="78" t="s">
        <v>38</v>
      </c>
      <c r="F7" s="78" t="s">
        <v>38</v>
      </c>
      <c r="G7" s="78" t="s">
        <v>38</v>
      </c>
      <c r="H7" s="78" t="s">
        <v>38</v>
      </c>
      <c r="I7" s="31" t="s">
        <v>38</v>
      </c>
      <c r="J7" s="78" t="s">
        <v>38</v>
      </c>
      <c r="K7" s="78" t="s">
        <v>38</v>
      </c>
      <c r="L7" s="31" t="s">
        <v>38</v>
      </c>
      <c r="M7" s="78" t="s">
        <v>38</v>
      </c>
      <c r="N7" s="579" t="s">
        <v>38</v>
      </c>
      <c r="O7" s="610" t="s">
        <v>650</v>
      </c>
      <c r="P7" s="610" t="s">
        <v>258</v>
      </c>
      <c r="Q7" s="610" t="s">
        <v>651</v>
      </c>
      <c r="R7" s="1991"/>
      <c r="S7" s="704"/>
      <c r="T7" s="446"/>
      <c r="U7" s="149"/>
      <c r="V7" s="127"/>
      <c r="W7" s="127"/>
      <c r="X7" s="127"/>
      <c r="Y7" s="127"/>
      <c r="Z7" s="401"/>
      <c r="AA7" s="127"/>
      <c r="AB7" s="870"/>
      <c r="AE7" s="127"/>
      <c r="AF7" s="127"/>
      <c r="AG7" s="127"/>
      <c r="AH7" s="127"/>
      <c r="AI7" s="127"/>
      <c r="AJ7" s="127"/>
    </row>
    <row r="8" spans="2:36" ht="14.25" customHeight="1" thickBot="1">
      <c r="B8" s="68"/>
      <c r="C8" s="612"/>
      <c r="D8" s="81" t="s">
        <v>269</v>
      </c>
      <c r="E8" s="59"/>
      <c r="F8" s="60"/>
      <c r="G8" s="59"/>
      <c r="H8" s="60"/>
      <c r="I8" s="107"/>
      <c r="J8" s="60"/>
      <c r="K8" s="60"/>
      <c r="L8" s="59"/>
      <c r="M8" s="60"/>
      <c r="N8" s="107"/>
      <c r="O8" s="610"/>
      <c r="P8" s="610" t="s">
        <v>259</v>
      </c>
      <c r="Q8" s="2012">
        <v>0.1</v>
      </c>
      <c r="R8" s="1992">
        <v>1</v>
      </c>
      <c r="S8" s="4"/>
      <c r="T8" s="446"/>
      <c r="U8" s="149"/>
      <c r="V8" s="127"/>
      <c r="W8" s="336"/>
      <c r="X8" s="446"/>
      <c r="Y8" s="189"/>
      <c r="Z8" s="871"/>
      <c r="AA8" s="127"/>
      <c r="AB8" s="870"/>
      <c r="AE8" s="127"/>
      <c r="AF8" s="127"/>
      <c r="AG8" s="127"/>
      <c r="AH8" s="127"/>
      <c r="AI8" s="127"/>
      <c r="AJ8" s="127"/>
    </row>
    <row r="9" spans="2:36">
      <c r="B9" s="613">
        <v>1</v>
      </c>
      <c r="C9" s="614" t="s">
        <v>270</v>
      </c>
      <c r="D9" s="232">
        <v>12</v>
      </c>
      <c r="E9" s="196">
        <f>'12-18л. РАСКЛАДКА'!U7</f>
        <v>0</v>
      </c>
      <c r="F9" s="83">
        <f>'12-18л. РАСКЛАДКА'!U62</f>
        <v>0</v>
      </c>
      <c r="G9" s="83">
        <f>'12-18л. РАСКЛАДКА'!U123</f>
        <v>0</v>
      </c>
      <c r="H9" s="83">
        <f>'12-18л. РАСКЛАДКА'!U184</f>
        <v>0</v>
      </c>
      <c r="I9" s="83">
        <f>'12-18л. РАСКЛАДКА'!U239</f>
        <v>50</v>
      </c>
      <c r="J9" s="83">
        <f>'12-18л. РАСКЛАДКА'!U297</f>
        <v>0</v>
      </c>
      <c r="K9" s="83">
        <f>'12-18л. РАСКЛАДКА'!U356</f>
        <v>30</v>
      </c>
      <c r="L9" s="83">
        <f>'12-18л. РАСКЛАДКА'!U405</f>
        <v>0</v>
      </c>
      <c r="M9" s="83">
        <f>'12-18л. РАСКЛАДКА'!U460</f>
        <v>20</v>
      </c>
      <c r="N9" s="1913">
        <f>'12-18л. РАСКЛАДКА'!U520</f>
        <v>20</v>
      </c>
      <c r="O9" s="1993">
        <f>E9+F9+G9+H9+I9+J9+K9+L9+M9+N9</f>
        <v>120</v>
      </c>
      <c r="P9" s="2743">
        <f>(O9*100/Q9)-100</f>
        <v>0</v>
      </c>
      <c r="Q9" s="1994">
        <f>(R9*10/100)*10</f>
        <v>120</v>
      </c>
      <c r="R9" s="1998">
        <v>120</v>
      </c>
      <c r="S9" s="4"/>
      <c r="T9" s="127"/>
      <c r="U9" s="127"/>
      <c r="V9" s="127"/>
      <c r="W9" s="874"/>
      <c r="X9" s="149"/>
      <c r="Y9" s="143"/>
      <c r="Z9" s="875"/>
      <c r="AA9" s="127"/>
      <c r="AB9" s="1908"/>
      <c r="AE9" s="127"/>
      <c r="AF9" s="127"/>
      <c r="AG9" s="127"/>
      <c r="AH9" s="127"/>
      <c r="AI9" s="127"/>
      <c r="AJ9" s="127"/>
    </row>
    <row r="10" spans="2:36">
      <c r="B10" s="568">
        <v>2</v>
      </c>
      <c r="C10" s="293" t="s">
        <v>39</v>
      </c>
      <c r="D10" s="199">
        <v>20</v>
      </c>
      <c r="E10" s="196">
        <f>'12-18л. РАСКЛАДКА'!U8</f>
        <v>35</v>
      </c>
      <c r="F10" s="83">
        <f>'12-18л. РАСКЛАДКА'!U63</f>
        <v>40</v>
      </c>
      <c r="G10" s="83">
        <f>'12-18л. РАСКЛАДКА'!U124</f>
        <v>57</v>
      </c>
      <c r="H10" s="83">
        <f>'12-18л. РАСКЛАДКА'!U185</f>
        <v>0</v>
      </c>
      <c r="I10" s="83">
        <f>'12-18л. РАСКЛАДКА'!U240</f>
        <v>22</v>
      </c>
      <c r="J10" s="83">
        <f>'12-18л. РАСКЛАДКА'!U298</f>
        <v>0</v>
      </c>
      <c r="K10" s="83">
        <f>'12-18л. РАСКЛАДКА'!U357</f>
        <v>6</v>
      </c>
      <c r="L10" s="83">
        <f>'12-18л. РАСКЛАДКА'!U406</f>
        <v>40</v>
      </c>
      <c r="M10" s="83">
        <f>'12-18л. РАСКЛАДКА'!U461</f>
        <v>0</v>
      </c>
      <c r="N10" s="1913">
        <f>'12-18л. РАСКЛАДКА'!U521</f>
        <v>0</v>
      </c>
      <c r="O10" s="1995">
        <f t="shared" ref="O10:O43" si="0">E10+F10+G10+H10+I10+J10+K10+L10+M10+N10</f>
        <v>200</v>
      </c>
      <c r="P10" s="2744">
        <f t="shared" ref="P10:P43" si="1">(O10*100/Q10)-100</f>
        <v>0</v>
      </c>
      <c r="Q10" s="2001">
        <f t="shared" ref="Q10:Q43" si="2">(R10*10/100)*10</f>
        <v>200</v>
      </c>
      <c r="R10" s="1999">
        <v>200</v>
      </c>
      <c r="S10" s="4"/>
      <c r="T10" s="127"/>
      <c r="U10" s="127"/>
      <c r="V10" s="127"/>
      <c r="W10" s="874"/>
      <c r="X10" s="149"/>
      <c r="Y10" s="143"/>
      <c r="Z10" s="875"/>
      <c r="AA10" s="127"/>
      <c r="AB10" s="1908"/>
      <c r="AE10" s="127"/>
      <c r="AF10" s="127"/>
      <c r="AG10" s="127"/>
      <c r="AH10" s="127"/>
      <c r="AI10" s="127"/>
      <c r="AJ10" s="127"/>
    </row>
    <row r="11" spans="2:36">
      <c r="B11" s="568">
        <v>3</v>
      </c>
      <c r="C11" s="293" t="s">
        <v>40</v>
      </c>
      <c r="D11" s="199">
        <v>2</v>
      </c>
      <c r="E11" s="196">
        <f>'12-18л. РАСКЛАДКА'!U9</f>
        <v>0</v>
      </c>
      <c r="F11" s="83">
        <f>'12-18л. РАСКЛАДКА'!U64</f>
        <v>1.35</v>
      </c>
      <c r="G11" s="83">
        <f>'12-18л. РАСКЛАДКА'!U125</f>
        <v>5.31</v>
      </c>
      <c r="H11" s="83">
        <f>'12-18л. РАСКЛАДКА'!U186</f>
        <v>0</v>
      </c>
      <c r="I11" s="83">
        <f>'12-18л. РАСКЛАДКА'!U241</f>
        <v>0</v>
      </c>
      <c r="J11" s="83">
        <f>'12-18л. РАСКЛАДКА'!U299</f>
        <v>2.75</v>
      </c>
      <c r="K11" s="83">
        <f>'12-18л. РАСКЛАДКА'!U358</f>
        <v>0.69</v>
      </c>
      <c r="L11" s="83">
        <f>'12-18л. РАСКЛАДКА'!U407</f>
        <v>2.2000000000000002</v>
      </c>
      <c r="M11" s="83">
        <f>'12-18л. РАСКЛАДКА'!U462</f>
        <v>3.3</v>
      </c>
      <c r="N11" s="1913">
        <f>'12-18л. РАСКЛАДКА'!U522</f>
        <v>4.4000000000000004</v>
      </c>
      <c r="O11" s="1995">
        <f t="shared" si="0"/>
        <v>20</v>
      </c>
      <c r="P11" s="2744">
        <f t="shared" si="1"/>
        <v>0</v>
      </c>
      <c r="Q11" s="2001">
        <f t="shared" si="2"/>
        <v>20</v>
      </c>
      <c r="R11" s="1999">
        <v>20</v>
      </c>
      <c r="S11" s="4"/>
      <c r="T11" s="127"/>
      <c r="U11" s="127"/>
      <c r="V11" s="127"/>
      <c r="W11" s="874"/>
      <c r="X11" s="149"/>
      <c r="Y11" s="143"/>
      <c r="Z11" s="875"/>
      <c r="AA11" s="127"/>
      <c r="AB11" s="1909"/>
      <c r="AE11" s="127"/>
      <c r="AF11" s="127"/>
      <c r="AG11" s="127"/>
      <c r="AH11" s="127"/>
      <c r="AI11" s="127"/>
      <c r="AJ11" s="127"/>
    </row>
    <row r="12" spans="2:36">
      <c r="B12" s="568">
        <v>4</v>
      </c>
      <c r="C12" s="293" t="s">
        <v>41</v>
      </c>
      <c r="D12" s="199">
        <v>5</v>
      </c>
      <c r="E12" s="196">
        <f>'12-18л. РАСКЛАДКА'!U10</f>
        <v>0</v>
      </c>
      <c r="F12" s="83">
        <f>'12-18л. РАСКЛАДКА'!U65</f>
        <v>20.7</v>
      </c>
      <c r="G12" s="83">
        <f>'12-18л. РАСКЛАДКА'!U126</f>
        <v>0</v>
      </c>
      <c r="H12" s="83">
        <f>'12-18л. РАСКЛАДКА'!U187</f>
        <v>10.8</v>
      </c>
      <c r="I12" s="83">
        <f>'12-18л. РАСКЛАДКА'!U242</f>
        <v>0</v>
      </c>
      <c r="J12" s="83">
        <f>'12-18л. РАСКЛАДКА'!U300</f>
        <v>0</v>
      </c>
      <c r="K12" s="83">
        <f>'12-18л. РАСКЛАДКА'!U359</f>
        <v>0</v>
      </c>
      <c r="L12" s="83">
        <f>'12-18л. РАСКЛАДКА'!U408</f>
        <v>0</v>
      </c>
      <c r="M12" s="83">
        <f>'12-18л. РАСКЛАДКА'!U463</f>
        <v>4.91</v>
      </c>
      <c r="N12" s="1913">
        <f>'12-18л. РАСКЛАДКА'!U523</f>
        <v>13.59</v>
      </c>
      <c r="O12" s="1995">
        <f t="shared" si="0"/>
        <v>50</v>
      </c>
      <c r="P12" s="2744">
        <f t="shared" si="1"/>
        <v>0</v>
      </c>
      <c r="Q12" s="2001">
        <f t="shared" si="2"/>
        <v>50</v>
      </c>
      <c r="R12" s="1999">
        <v>50</v>
      </c>
      <c r="S12" s="4"/>
      <c r="T12" s="127"/>
      <c r="U12" s="127"/>
      <c r="V12" s="127"/>
      <c r="W12" s="874"/>
      <c r="X12" s="149"/>
      <c r="Y12" s="143"/>
      <c r="Z12" s="875"/>
      <c r="AA12" s="127"/>
      <c r="AB12" s="1908"/>
      <c r="AE12" s="127"/>
      <c r="AF12" s="127"/>
      <c r="AG12" s="127"/>
      <c r="AH12" s="127"/>
      <c r="AI12" s="127"/>
      <c r="AJ12" s="127"/>
    </row>
    <row r="13" spans="2:36">
      <c r="B13" s="568">
        <v>5</v>
      </c>
      <c r="C13" s="293" t="s">
        <v>42</v>
      </c>
      <c r="D13" s="199">
        <v>2</v>
      </c>
      <c r="E13" s="196">
        <f>'12-18л. РАСКЛАДКА'!U11</f>
        <v>0</v>
      </c>
      <c r="F13" s="83">
        <f>'12-18л. РАСКЛАДКА'!U66</f>
        <v>0</v>
      </c>
      <c r="G13" s="83">
        <f>'12-18л. РАСКЛАДКА'!U127</f>
        <v>0</v>
      </c>
      <c r="H13" s="83">
        <f>'12-18л. РАСКЛАДКА'!U188</f>
        <v>0</v>
      </c>
      <c r="I13" s="83">
        <f>'12-18л. РАСКЛАДКА'!U243</f>
        <v>0</v>
      </c>
      <c r="J13" s="83">
        <f>'12-18л. РАСКЛАДКА'!U301</f>
        <v>20</v>
      </c>
      <c r="K13" s="83">
        <f>'12-18л. РАСКЛАДКА'!U360</f>
        <v>0</v>
      </c>
      <c r="L13" s="83">
        <f>'12-18л. РАСКЛАДКА'!U409</f>
        <v>0</v>
      </c>
      <c r="M13" s="83">
        <f>'12-18л. РАСКЛАДКА'!U464</f>
        <v>0</v>
      </c>
      <c r="N13" s="1913">
        <f>'12-18л. РАСКЛАДКА'!U524</f>
        <v>0</v>
      </c>
      <c r="O13" s="1995">
        <f t="shared" si="0"/>
        <v>20</v>
      </c>
      <c r="P13" s="2744">
        <f t="shared" si="1"/>
        <v>0</v>
      </c>
      <c r="Q13" s="2001">
        <f t="shared" si="2"/>
        <v>20</v>
      </c>
      <c r="R13" s="1999">
        <v>20</v>
      </c>
      <c r="S13" s="4"/>
      <c r="T13" s="127"/>
      <c r="U13" s="127"/>
      <c r="V13" s="127"/>
      <c r="W13" s="874"/>
      <c r="X13" s="149"/>
      <c r="Y13" s="143"/>
      <c r="Z13" s="875"/>
      <c r="AA13" s="127"/>
      <c r="AB13" s="1907"/>
      <c r="AE13" s="127"/>
      <c r="AF13" s="127"/>
      <c r="AG13" s="127"/>
      <c r="AH13" s="127"/>
      <c r="AI13" s="127"/>
      <c r="AJ13" s="127"/>
    </row>
    <row r="14" spans="2:36">
      <c r="B14" s="568">
        <v>6</v>
      </c>
      <c r="C14" s="293" t="s">
        <v>43</v>
      </c>
      <c r="D14" s="199">
        <v>18.7</v>
      </c>
      <c r="E14" s="196">
        <f>'12-18л. РАСКЛАДКА'!U12</f>
        <v>0</v>
      </c>
      <c r="F14" s="83">
        <f>'12-18л. РАСКЛАДКА'!U67</f>
        <v>0</v>
      </c>
      <c r="G14" s="83">
        <f>'12-18л. РАСКЛАДКА'!U128</f>
        <v>0</v>
      </c>
      <c r="H14" s="83">
        <f>'12-18л. РАСКЛАДКА'!U189</f>
        <v>0</v>
      </c>
      <c r="I14" s="83">
        <f>'12-18л. РАСКЛАДКА'!U244</f>
        <v>0</v>
      </c>
      <c r="J14" s="83">
        <f>'12-18л. РАСКЛАДКА'!U302</f>
        <v>0</v>
      </c>
      <c r="K14" s="83">
        <f>'12-18л. РАСКЛАДКА'!U361</f>
        <v>79.75</v>
      </c>
      <c r="L14" s="83">
        <f>'12-18л. РАСКЛАДКА'!U410</f>
        <v>83.7</v>
      </c>
      <c r="M14" s="83">
        <f>'12-18л. РАСКЛАДКА'!U465</f>
        <v>0</v>
      </c>
      <c r="N14" s="1913">
        <f>'12-18л. РАСКЛАДКА'!U525</f>
        <v>23.55</v>
      </c>
      <c r="O14" s="1995">
        <f t="shared" si="0"/>
        <v>187</v>
      </c>
      <c r="P14" s="2744">
        <f t="shared" si="1"/>
        <v>0</v>
      </c>
      <c r="Q14" s="2001">
        <f t="shared" si="2"/>
        <v>187</v>
      </c>
      <c r="R14" s="1999">
        <v>187</v>
      </c>
      <c r="S14" s="4"/>
      <c r="T14" s="127"/>
      <c r="U14" s="127"/>
      <c r="V14" s="127"/>
      <c r="W14" s="874"/>
      <c r="X14" s="149"/>
      <c r="Y14" s="143"/>
      <c r="Z14" s="875"/>
      <c r="AA14" s="127"/>
      <c r="AB14" s="1909"/>
      <c r="AE14" s="127"/>
      <c r="AF14" s="127"/>
      <c r="AG14" s="127"/>
      <c r="AH14" s="127"/>
      <c r="AI14" s="127"/>
      <c r="AJ14" s="127"/>
    </row>
    <row r="15" spans="2:36">
      <c r="B15" s="568">
        <v>7</v>
      </c>
      <c r="C15" s="293" t="s">
        <v>271</v>
      </c>
      <c r="D15" s="199">
        <v>32</v>
      </c>
      <c r="E15" s="196">
        <f>'12-18л. РАСКЛАДКА'!U13</f>
        <v>0</v>
      </c>
      <c r="F15" s="83">
        <f>'12-18л. РАСКЛАДКА'!U68</f>
        <v>17.100000000000001</v>
      </c>
      <c r="G15" s="83">
        <f>'12-18л. РАСКЛАДКА'!U129</f>
        <v>0.58699999999999997</v>
      </c>
      <c r="H15" s="83">
        <f>'12-18л. РАСКЛАДКА'!U190</f>
        <v>48.72</v>
      </c>
      <c r="I15" s="83">
        <f>'12-18л. РАСКЛАДКА'!U245</f>
        <v>0</v>
      </c>
      <c r="J15" s="83">
        <f>'12-18л. РАСКЛАДКА'!U303</f>
        <v>42.34</v>
      </c>
      <c r="K15" s="83">
        <f>'12-18л. РАСКЛАДКА'!U362</f>
        <v>1.9930000000000001</v>
      </c>
      <c r="L15" s="83">
        <f>'12-18л. РАСКЛАДКА'!U411</f>
        <v>31.5</v>
      </c>
      <c r="M15" s="83">
        <f>'12-18л. РАСКЛАДКА'!U466</f>
        <v>46.47</v>
      </c>
      <c r="N15" s="1913">
        <f>'12-18л. РАСКЛАДКА'!U526</f>
        <v>131.29</v>
      </c>
      <c r="O15" s="1996">
        <f>E15+F15+G15+H15+I15+J15+K15+L15+M15+N15</f>
        <v>320</v>
      </c>
      <c r="P15" s="2744">
        <f t="shared" si="1"/>
        <v>0</v>
      </c>
      <c r="Q15" s="2001">
        <f t="shared" si="2"/>
        <v>320</v>
      </c>
      <c r="R15" s="1999">
        <v>320</v>
      </c>
      <c r="S15" s="4"/>
      <c r="T15" s="127"/>
      <c r="U15" s="127"/>
      <c r="V15" s="127"/>
      <c r="W15" s="874"/>
      <c r="X15" s="149"/>
      <c r="Y15" s="143"/>
      <c r="Z15" s="875"/>
      <c r="AA15" s="127"/>
      <c r="AB15" s="1907"/>
      <c r="AE15" s="127"/>
      <c r="AF15" s="127"/>
      <c r="AG15" s="127"/>
      <c r="AH15" s="127"/>
      <c r="AI15" s="127"/>
      <c r="AJ15" s="127"/>
    </row>
    <row r="16" spans="2:36">
      <c r="B16" s="568">
        <v>8</v>
      </c>
      <c r="C16" s="293" t="s">
        <v>272</v>
      </c>
      <c r="D16" s="199">
        <v>18.5</v>
      </c>
      <c r="E16" s="196">
        <f>'12-18л. РАСКЛАДКА'!U14</f>
        <v>110</v>
      </c>
      <c r="F16" s="83">
        <f>'12-18л. РАСКЛАДКА'!U69</f>
        <v>0</v>
      </c>
      <c r="G16" s="83">
        <f>'12-18л. РАСКЛАДКА'!U130</f>
        <v>30.5</v>
      </c>
      <c r="H16" s="83">
        <f>'12-18л. РАСКЛАДКА'!U191</f>
        <v>0</v>
      </c>
      <c r="I16" s="83">
        <f>'12-18л. РАСКЛАДКА'!U246</f>
        <v>7</v>
      </c>
      <c r="J16" s="83">
        <f>'12-18л. РАСКЛАДКА'!U304</f>
        <v>0</v>
      </c>
      <c r="K16" s="83">
        <f>'12-18л. РАСКЛАДКА'!U363</f>
        <v>0</v>
      </c>
      <c r="L16" s="83">
        <f>'12-18л. РАСКЛАДКА'!U412</f>
        <v>7</v>
      </c>
      <c r="M16" s="83">
        <f>'12-18л. РАСКЛАДКА'!U467</f>
        <v>0</v>
      </c>
      <c r="N16" s="1913">
        <f>'12-18л. РАСКЛАДКА'!U527</f>
        <v>30.5</v>
      </c>
      <c r="O16" s="1995">
        <f t="shared" si="0"/>
        <v>185</v>
      </c>
      <c r="P16" s="2744">
        <f t="shared" si="1"/>
        <v>0</v>
      </c>
      <c r="Q16" s="2001">
        <f t="shared" si="2"/>
        <v>185</v>
      </c>
      <c r="R16" s="1999">
        <v>185</v>
      </c>
      <c r="S16" s="4"/>
      <c r="T16" s="127"/>
      <c r="U16" s="127"/>
      <c r="V16" s="127"/>
      <c r="W16" s="874"/>
      <c r="X16" s="149"/>
      <c r="Y16" s="143"/>
      <c r="Z16" s="875"/>
      <c r="AA16" s="127"/>
      <c r="AB16" s="1908"/>
      <c r="AE16" s="127"/>
      <c r="AF16" s="127"/>
      <c r="AG16" s="127"/>
      <c r="AH16" s="127"/>
      <c r="AI16" s="127"/>
      <c r="AJ16" s="127"/>
    </row>
    <row r="17" spans="2:36">
      <c r="B17" s="568">
        <v>9</v>
      </c>
      <c r="C17" s="293" t="s">
        <v>114</v>
      </c>
      <c r="D17" s="199">
        <v>2</v>
      </c>
      <c r="E17" s="196">
        <f>'12-18л. РАСКЛАДКА'!U15</f>
        <v>0</v>
      </c>
      <c r="F17" s="83">
        <f>'12-18л. РАСКЛАДКА'!U70</f>
        <v>0</v>
      </c>
      <c r="G17" s="83">
        <f>'12-18л. РАСКЛАДКА'!U131</f>
        <v>0</v>
      </c>
      <c r="H17" s="83">
        <f>'12-18л. РАСКЛАДКА'!U192</f>
        <v>0</v>
      </c>
      <c r="I17" s="83">
        <f>'12-18л. РАСКЛАДКА'!U247</f>
        <v>0</v>
      </c>
      <c r="J17" s="83">
        <f>'12-18л. РАСКЛАДКА'!U305</f>
        <v>0</v>
      </c>
      <c r="K17" s="83">
        <f>'12-18л. РАСКЛАДКА'!U364</f>
        <v>20</v>
      </c>
      <c r="L17" s="83">
        <f>'12-18л. РАСКЛАДКА'!U413</f>
        <v>0</v>
      </c>
      <c r="M17" s="83">
        <f>'12-18л. РАСКЛАДКА'!U468</f>
        <v>0</v>
      </c>
      <c r="N17" s="1913">
        <f>'12-18л. РАСКЛАДКА'!U528</f>
        <v>0</v>
      </c>
      <c r="O17" s="1995">
        <f t="shared" si="0"/>
        <v>20</v>
      </c>
      <c r="P17" s="2744">
        <f t="shared" si="1"/>
        <v>0</v>
      </c>
      <c r="Q17" s="2001">
        <f t="shared" si="2"/>
        <v>20</v>
      </c>
      <c r="R17" s="1999">
        <v>20</v>
      </c>
      <c r="S17" s="4"/>
      <c r="T17" s="127"/>
      <c r="U17" s="127"/>
      <c r="V17" s="127"/>
      <c r="W17" s="874"/>
      <c r="X17" s="149"/>
      <c r="Y17" s="143"/>
      <c r="Z17" s="875"/>
      <c r="AA17" s="127"/>
      <c r="AB17" s="1908"/>
      <c r="AE17" s="127"/>
      <c r="AF17" s="127"/>
      <c r="AG17" s="127"/>
      <c r="AH17" s="127"/>
      <c r="AI17" s="127"/>
      <c r="AJ17" s="127"/>
    </row>
    <row r="18" spans="2:36">
      <c r="B18" s="568">
        <v>10</v>
      </c>
      <c r="C18" s="293" t="s">
        <v>273</v>
      </c>
      <c r="D18" s="199">
        <v>20</v>
      </c>
      <c r="E18" s="196">
        <f>'12-18л. РАСКЛАДКА'!U16</f>
        <v>0</v>
      </c>
      <c r="F18" s="83">
        <f>'12-18л. РАСКЛАДКА'!U71</f>
        <v>0</v>
      </c>
      <c r="G18" s="83">
        <f>'12-18л. РАСКЛАДКА'!U132</f>
        <v>0</v>
      </c>
      <c r="H18" s="83">
        <f>'12-18л. РАСКЛАДКА'!U193</f>
        <v>0</v>
      </c>
      <c r="I18" s="83">
        <f>'12-18л. РАСКЛАДКА'!U248</f>
        <v>0</v>
      </c>
      <c r="J18" s="83">
        <f>'12-18л. РАСКЛАДКА'!U306</f>
        <v>0</v>
      </c>
      <c r="K18" s="83">
        <f>'12-18л. РАСКЛАДКА'!U365</f>
        <v>0</v>
      </c>
      <c r="L18" s="83">
        <f>'12-18л. РАСКЛАДКА'!U414</f>
        <v>0</v>
      </c>
      <c r="M18" s="83">
        <f>'12-18л. РАСКЛАДКА'!U469</f>
        <v>200</v>
      </c>
      <c r="N18" s="1913">
        <f>'12-18л. РАСКЛАДКА'!U529</f>
        <v>0</v>
      </c>
      <c r="O18" s="1995">
        <f t="shared" si="0"/>
        <v>200</v>
      </c>
      <c r="P18" s="2744">
        <f t="shared" si="1"/>
        <v>0</v>
      </c>
      <c r="Q18" s="2001">
        <f t="shared" si="2"/>
        <v>200</v>
      </c>
      <c r="R18" s="1999">
        <v>200</v>
      </c>
      <c r="S18" s="4"/>
      <c r="T18" s="127"/>
      <c r="U18" s="127"/>
      <c r="V18" s="127"/>
      <c r="W18" s="874"/>
      <c r="X18" s="149"/>
      <c r="Y18" s="143"/>
      <c r="Z18" s="875"/>
      <c r="AA18" s="127"/>
      <c r="AB18" s="1920"/>
      <c r="AE18" s="127"/>
      <c r="AF18" s="127"/>
      <c r="AG18" s="127"/>
      <c r="AH18" s="127"/>
      <c r="AI18" s="127"/>
      <c r="AJ18" s="127"/>
    </row>
    <row r="19" spans="2:36">
      <c r="B19" s="568">
        <v>11</v>
      </c>
      <c r="C19" s="293" t="s">
        <v>128</v>
      </c>
      <c r="D19" s="199">
        <v>7.8</v>
      </c>
      <c r="E19" s="196">
        <f>'12-18л. РАСКЛАДКА'!U17</f>
        <v>0</v>
      </c>
      <c r="F19" s="83">
        <f>'12-18л. РАСКЛАДКА'!U72</f>
        <v>0</v>
      </c>
      <c r="G19" s="83">
        <f>'12-18л. РАСКЛАДКА'!U133</f>
        <v>0</v>
      </c>
      <c r="H19" s="83">
        <f>'12-18л. РАСКЛАДКА'!U194</f>
        <v>0</v>
      </c>
      <c r="I19" s="83">
        <f>'12-18л. РАСКЛАДКА'!U249</f>
        <v>47.01</v>
      </c>
      <c r="J19" s="83">
        <f>'12-18л. РАСКЛАДКА'!U307</f>
        <v>0</v>
      </c>
      <c r="K19" s="83">
        <f>'12-18л. РАСКЛАДКА'!U366</f>
        <v>0</v>
      </c>
      <c r="L19" s="83">
        <f>'12-18л. РАСКЛАДКА'!U415</f>
        <v>0</v>
      </c>
      <c r="M19" s="83">
        <f>'12-18л. РАСКЛАДКА'!U470</f>
        <v>30.99</v>
      </c>
      <c r="N19" s="1913">
        <f>'12-18л. РАСКЛАДКА'!U530</f>
        <v>0</v>
      </c>
      <c r="O19" s="1995">
        <f t="shared" si="0"/>
        <v>78</v>
      </c>
      <c r="P19" s="2744">
        <f t="shared" si="1"/>
        <v>0</v>
      </c>
      <c r="Q19" s="2001">
        <f t="shared" si="2"/>
        <v>78</v>
      </c>
      <c r="R19" s="1999">
        <v>78</v>
      </c>
      <c r="S19" s="4"/>
      <c r="T19" s="127"/>
      <c r="U19" s="127"/>
      <c r="V19" s="127"/>
      <c r="W19" s="874"/>
      <c r="X19" s="149"/>
      <c r="Y19" s="143"/>
      <c r="Z19" s="875"/>
      <c r="AA19" s="127"/>
      <c r="AB19" s="1920"/>
      <c r="AE19" s="127"/>
      <c r="AF19" s="127"/>
      <c r="AG19" s="127"/>
      <c r="AH19" s="127"/>
      <c r="AI19" s="127"/>
      <c r="AJ19" s="127"/>
    </row>
    <row r="20" spans="2:36">
      <c r="B20" s="568">
        <v>12</v>
      </c>
      <c r="C20" s="293" t="s">
        <v>129</v>
      </c>
      <c r="D20" s="199">
        <v>5.3</v>
      </c>
      <c r="E20" s="196">
        <f>'12-18л. РАСКЛАДКА'!U18</f>
        <v>0</v>
      </c>
      <c r="F20" s="83">
        <f>'12-18л. РАСКЛАДКА'!U73</f>
        <v>0</v>
      </c>
      <c r="G20" s="83">
        <f>'12-18л. РАСКЛАДКА'!U134</f>
        <v>0</v>
      </c>
      <c r="H20" s="83">
        <f>'12-18л. РАСКЛАДКА'!U195</f>
        <v>0</v>
      </c>
      <c r="I20" s="83">
        <f>'12-18л. РАСКЛАДКА'!U250</f>
        <v>29.32</v>
      </c>
      <c r="J20" s="83">
        <f>'12-18л. РАСКЛАДКА'!U308</f>
        <v>0</v>
      </c>
      <c r="K20" s="83">
        <f>'12-18л. РАСКЛАДКА'!U367</f>
        <v>0</v>
      </c>
      <c r="L20" s="83">
        <f>'12-18л. РАСКЛАДКА'!U416</f>
        <v>0</v>
      </c>
      <c r="M20" s="83">
        <f>'12-18л. РАСКЛАДКА'!U471</f>
        <v>23.68</v>
      </c>
      <c r="N20" s="1913">
        <f>'12-18л. РАСКЛАДКА'!U531</f>
        <v>0</v>
      </c>
      <c r="O20" s="1995">
        <f t="shared" si="0"/>
        <v>53</v>
      </c>
      <c r="P20" s="2744">
        <f t="shared" si="1"/>
        <v>0</v>
      </c>
      <c r="Q20" s="2001">
        <f t="shared" si="2"/>
        <v>53</v>
      </c>
      <c r="R20" s="1999">
        <v>53</v>
      </c>
      <c r="S20" s="4"/>
      <c r="T20" s="127"/>
      <c r="U20" s="127"/>
      <c r="V20" s="127"/>
      <c r="W20" s="874"/>
      <c r="X20" s="149"/>
      <c r="Y20" s="143"/>
      <c r="Z20" s="875"/>
      <c r="AA20" s="127"/>
      <c r="AB20" s="1920"/>
      <c r="AE20" s="127"/>
      <c r="AF20" s="127"/>
      <c r="AG20" s="127"/>
      <c r="AH20" s="127"/>
      <c r="AI20" s="127"/>
      <c r="AJ20" s="127"/>
    </row>
    <row r="21" spans="2:36" ht="12.75" customHeight="1">
      <c r="B21" s="568">
        <v>13</v>
      </c>
      <c r="C21" s="293" t="s">
        <v>44</v>
      </c>
      <c r="D21" s="199">
        <v>7.7</v>
      </c>
      <c r="E21" s="196">
        <f>'12-18л. РАСКЛАДКА'!U19</f>
        <v>0</v>
      </c>
      <c r="F21" s="83">
        <f>'12-18л. РАСКЛАДКА'!U74</f>
        <v>0</v>
      </c>
      <c r="G21" s="83">
        <f>'12-18л. РАСКЛАДКА'!U135</f>
        <v>77</v>
      </c>
      <c r="H21" s="83">
        <f>'12-18л. РАСКЛАДКА'!U196</f>
        <v>0</v>
      </c>
      <c r="I21" s="83">
        <f>'12-18л. РАСКЛАДКА'!U251</f>
        <v>0</v>
      </c>
      <c r="J21" s="83">
        <f>'12-18л. РАСКЛАДКА'!U309</f>
        <v>0</v>
      </c>
      <c r="K21" s="83">
        <f>'12-18л. РАСКЛАДКА'!U368</f>
        <v>0</v>
      </c>
      <c r="L21" s="83">
        <f>'12-18л. РАСКЛАДКА'!U417</f>
        <v>0</v>
      </c>
      <c r="M21" s="83">
        <f>'12-18л. РАСКЛАДКА'!U472</f>
        <v>0</v>
      </c>
      <c r="N21" s="1913">
        <f>'12-18л. РАСКЛАДКА'!U532</f>
        <v>0</v>
      </c>
      <c r="O21" s="1995">
        <f t="shared" si="0"/>
        <v>77</v>
      </c>
      <c r="P21" s="2744">
        <f t="shared" si="1"/>
        <v>0</v>
      </c>
      <c r="Q21" s="2001">
        <f t="shared" si="2"/>
        <v>77</v>
      </c>
      <c r="R21" s="1999">
        <v>77</v>
      </c>
      <c r="S21" s="4"/>
      <c r="T21" s="127"/>
      <c r="U21" s="127"/>
      <c r="V21" s="127"/>
      <c r="W21" s="874"/>
      <c r="X21" s="149"/>
      <c r="Y21" s="143"/>
      <c r="Z21" s="875"/>
      <c r="AA21" s="127"/>
      <c r="AB21" s="1920"/>
      <c r="AE21" s="127"/>
      <c r="AF21" s="127"/>
      <c r="AG21" s="127"/>
      <c r="AH21" s="127"/>
      <c r="AI21" s="127"/>
      <c r="AJ21" s="127"/>
    </row>
    <row r="22" spans="2:36" ht="13.5" customHeight="1">
      <c r="B22" s="568">
        <v>14</v>
      </c>
      <c r="C22" s="293" t="s">
        <v>130</v>
      </c>
      <c r="D22" s="199">
        <v>4</v>
      </c>
      <c r="E22" s="196">
        <f>'12-18л. РАСКЛАДКА'!U20</f>
        <v>0</v>
      </c>
      <c r="F22" s="83">
        <f>'12-18л. РАСКЛАДКА'!U75</f>
        <v>0</v>
      </c>
      <c r="G22" s="83">
        <f>'12-18л. РАСКЛАДКА'!U136</f>
        <v>0</v>
      </c>
      <c r="H22" s="83">
        <f>'12-18л. РАСКЛАДКА'!U197</f>
        <v>0</v>
      </c>
      <c r="I22" s="83">
        <f>'12-18л. РАСКЛАДКА'!U252</f>
        <v>0</v>
      </c>
      <c r="J22" s="83">
        <f>'12-18л. РАСКЛАДКА'!U310</f>
        <v>0</v>
      </c>
      <c r="K22" s="83">
        <f>'12-18л. РАСКЛАДКА'!U369</f>
        <v>40</v>
      </c>
      <c r="L22" s="83">
        <f>'12-18л. РАСКЛАДКА'!U418</f>
        <v>0</v>
      </c>
      <c r="M22" s="83">
        <f>'12-18л. РАСКЛАДКА'!U473</f>
        <v>0</v>
      </c>
      <c r="N22" s="1913">
        <f>'12-18л. РАСКЛАДКА'!U533</f>
        <v>0</v>
      </c>
      <c r="O22" s="1995">
        <f t="shared" si="0"/>
        <v>40</v>
      </c>
      <c r="P22" s="2744">
        <f t="shared" si="1"/>
        <v>0</v>
      </c>
      <c r="Q22" s="2001">
        <f t="shared" si="2"/>
        <v>40</v>
      </c>
      <c r="R22" s="1999">
        <v>40</v>
      </c>
      <c r="S22" s="4"/>
      <c r="T22" s="127"/>
      <c r="U22" s="127"/>
      <c r="V22" s="127"/>
      <c r="W22" s="874"/>
      <c r="X22" s="149"/>
      <c r="Y22" s="143"/>
      <c r="Z22" s="875"/>
      <c r="AA22" s="127"/>
      <c r="AB22" s="1920"/>
      <c r="AE22" s="127"/>
      <c r="AF22" s="127"/>
      <c r="AG22" s="127"/>
      <c r="AH22" s="127"/>
      <c r="AI22" s="127"/>
      <c r="AJ22" s="127"/>
    </row>
    <row r="23" spans="2:36" ht="12" customHeight="1">
      <c r="B23" s="568">
        <v>15</v>
      </c>
      <c r="C23" s="293" t="s">
        <v>274</v>
      </c>
      <c r="D23" s="199">
        <v>35</v>
      </c>
      <c r="E23" s="196">
        <f>'12-18л. РАСКЛАДКА'!U21</f>
        <v>0</v>
      </c>
      <c r="F23" s="83">
        <f>'12-18л. РАСКЛАДКА'!U76</f>
        <v>30.2</v>
      </c>
      <c r="G23" s="83">
        <f>'12-18л. РАСКЛАДКА'!U137</f>
        <v>19.05</v>
      </c>
      <c r="H23" s="83">
        <f>'12-18л. РАСКЛАДКА'!U198</f>
        <v>72.72</v>
      </c>
      <c r="I23" s="83">
        <f>'12-18л. РАСКЛАДКА'!U253</f>
        <v>17.850000000000001</v>
      </c>
      <c r="J23" s="83">
        <f>'12-18л. РАСКЛАДКА'!U311</f>
        <v>272.23</v>
      </c>
      <c r="K23" s="83">
        <f>'12-18л. РАСКЛАДКА'!U370</f>
        <v>0</v>
      </c>
      <c r="L23" s="83">
        <f>'12-18л. РАСКЛАДКА'!U419</f>
        <v>20.5</v>
      </c>
      <c r="M23" s="83">
        <f>'12-18л. РАСКЛАДКА'!U474</f>
        <v>33</v>
      </c>
      <c r="N23" s="1913">
        <f>'12-18л. РАСКЛАДКА'!U534</f>
        <v>42.01</v>
      </c>
      <c r="O23" s="1995">
        <f t="shared" si="0"/>
        <v>507.56</v>
      </c>
      <c r="P23" s="2744">
        <f t="shared" si="1"/>
        <v>45.017142857142858</v>
      </c>
      <c r="Q23" s="2001">
        <f t="shared" si="2"/>
        <v>350</v>
      </c>
      <c r="R23" s="1999">
        <v>350</v>
      </c>
      <c r="S23" s="4"/>
      <c r="T23" s="127"/>
      <c r="U23" s="127"/>
      <c r="V23" s="127"/>
      <c r="W23" s="874"/>
      <c r="X23" s="149"/>
      <c r="Y23" s="143"/>
      <c r="Z23" s="875"/>
      <c r="AA23" s="127"/>
      <c r="AB23" s="1922"/>
      <c r="AE23" s="127"/>
      <c r="AF23" s="127"/>
      <c r="AG23" s="127"/>
      <c r="AH23" s="127"/>
      <c r="AI23" s="127"/>
      <c r="AJ23" s="127"/>
    </row>
    <row r="24" spans="2:36" ht="14.25" customHeight="1">
      <c r="B24" s="568">
        <v>16</v>
      </c>
      <c r="C24" s="293" t="s">
        <v>275</v>
      </c>
      <c r="D24" s="199">
        <v>18</v>
      </c>
      <c r="E24" s="224">
        <f>'12-18л. РАСКЛАДКА'!U22</f>
        <v>0</v>
      </c>
      <c r="F24" s="86">
        <f>'12-18л. РАСКЛАДКА'!U77</f>
        <v>200</v>
      </c>
      <c r="G24" s="87">
        <f>'12-18л. РАСКЛАДКА'!U138</f>
        <v>0</v>
      </c>
      <c r="H24" s="83">
        <f>'12-18л. РАСКЛАДКА'!U199</f>
        <v>0</v>
      </c>
      <c r="I24" s="84">
        <f>'12-18л. РАСКЛАДКА'!U254</f>
        <v>0</v>
      </c>
      <c r="J24" s="83">
        <f>'12-18л. РАСКЛАДКА'!U312</f>
        <v>0</v>
      </c>
      <c r="K24" s="84">
        <f>'12-18л. РАСКЛАДКА'!U371</f>
        <v>0</v>
      </c>
      <c r="L24" s="86">
        <f>'12-18л. РАСКЛАДКА'!U420</f>
        <v>0</v>
      </c>
      <c r="M24" s="86">
        <f>'12-18л. РАСКЛАДКА'!U475</f>
        <v>0</v>
      </c>
      <c r="N24" s="1914">
        <f>'12-18л. РАСКЛАДКА'!U535</f>
        <v>0</v>
      </c>
      <c r="O24" s="1995">
        <f t="shared" si="0"/>
        <v>200</v>
      </c>
      <c r="P24" s="2744">
        <f t="shared" si="1"/>
        <v>11.111111111111114</v>
      </c>
      <c r="Q24" s="2001">
        <f t="shared" si="2"/>
        <v>180</v>
      </c>
      <c r="R24" s="1999">
        <v>180</v>
      </c>
      <c r="S24" s="4"/>
      <c r="T24" s="127"/>
      <c r="U24" s="127"/>
      <c r="V24" s="127"/>
      <c r="W24" s="874"/>
      <c r="X24" s="149"/>
      <c r="Y24" s="143"/>
      <c r="Z24" s="875"/>
      <c r="AA24" s="127"/>
      <c r="AB24" s="1920"/>
      <c r="AE24" s="127"/>
      <c r="AF24" s="261"/>
      <c r="AG24" s="127"/>
      <c r="AH24" s="261"/>
      <c r="AI24" s="127"/>
      <c r="AJ24" s="127"/>
    </row>
    <row r="25" spans="2:36">
      <c r="B25" s="568">
        <v>17</v>
      </c>
      <c r="C25" s="293" t="s">
        <v>276</v>
      </c>
      <c r="D25" s="199">
        <v>6</v>
      </c>
      <c r="E25" s="224">
        <f>'12-18л. РАСКЛАДКА'!U23</f>
        <v>0</v>
      </c>
      <c r="F25" s="86">
        <f>'12-18л. РАСКЛАДКА'!U78</f>
        <v>0</v>
      </c>
      <c r="G25" s="87">
        <f>'12-18л. РАСКЛАДКА'!U139</f>
        <v>0</v>
      </c>
      <c r="H25" s="83">
        <f>'12-18л. РАСКЛАДКА'!U200</f>
        <v>60</v>
      </c>
      <c r="I25" s="84">
        <f>'12-18л. РАСКЛАДКА'!U255</f>
        <v>0</v>
      </c>
      <c r="J25" s="83">
        <f>'12-18л. РАСКЛАДКА'!U313</f>
        <v>0</v>
      </c>
      <c r="K25" s="84">
        <f>'12-18л. РАСКЛАДКА'!U372</f>
        <v>0</v>
      </c>
      <c r="L25" s="86">
        <f>'12-18л. РАСКЛАДКА'!U421</f>
        <v>0</v>
      </c>
      <c r="M25" s="86">
        <f>'12-18л. РАСКЛАДКА'!U476</f>
        <v>0</v>
      </c>
      <c r="N25" s="1914">
        <f>'12-18л. РАСКЛАДКА'!U536</f>
        <v>0</v>
      </c>
      <c r="O25" s="1995">
        <f t="shared" si="0"/>
        <v>60</v>
      </c>
      <c r="P25" s="2744">
        <f t="shared" si="1"/>
        <v>0</v>
      </c>
      <c r="Q25" s="2001">
        <f t="shared" si="2"/>
        <v>60</v>
      </c>
      <c r="R25" s="1999">
        <v>60</v>
      </c>
      <c r="S25" s="4"/>
      <c r="T25" s="127"/>
      <c r="U25" s="127"/>
      <c r="V25" s="127"/>
      <c r="W25" s="874"/>
      <c r="X25" s="149"/>
      <c r="Y25" s="143"/>
      <c r="Z25" s="875"/>
      <c r="AA25" s="127"/>
      <c r="AB25" s="1920"/>
      <c r="AE25" s="127"/>
      <c r="AF25" s="127"/>
      <c r="AG25" s="127"/>
      <c r="AH25" s="127"/>
      <c r="AI25" s="127"/>
      <c r="AJ25" s="127"/>
    </row>
    <row r="26" spans="2:36" ht="12" customHeight="1">
      <c r="B26" s="568">
        <v>18</v>
      </c>
      <c r="C26" s="293" t="s">
        <v>45</v>
      </c>
      <c r="D26" s="199">
        <v>1.5</v>
      </c>
      <c r="E26" s="224">
        <f>'12-18л. РАСКЛАДКА'!U24</f>
        <v>15</v>
      </c>
      <c r="F26" s="86">
        <f>'12-18л. РАСКЛАДКА'!U79</f>
        <v>0</v>
      </c>
      <c r="G26" s="87">
        <f>'12-18л. РАСКЛАДКА'!U140</f>
        <v>0</v>
      </c>
      <c r="H26" s="83">
        <f>'12-18л. РАСКЛАДКА'!U201</f>
        <v>0</v>
      </c>
      <c r="I26" s="84">
        <f>'12-18л. РАСКЛАДКА'!U256</f>
        <v>0</v>
      </c>
      <c r="J26" s="83">
        <f>'12-18л. РАСКЛАДКА'!U314</f>
        <v>0</v>
      </c>
      <c r="K26" s="84">
        <f>'12-18л. РАСКЛАДКА'!U373</f>
        <v>0</v>
      </c>
      <c r="L26" s="86">
        <f>'12-18л. РАСКЛАДКА'!U422</f>
        <v>0</v>
      </c>
      <c r="M26" s="86">
        <f>'12-18л. РАСКЛАДКА'!U477</f>
        <v>0</v>
      </c>
      <c r="N26" s="1914">
        <f>'12-18л. РАСКЛАДКА'!U537</f>
        <v>0</v>
      </c>
      <c r="O26" s="1995">
        <f t="shared" si="0"/>
        <v>15</v>
      </c>
      <c r="P26" s="2744">
        <f t="shared" si="1"/>
        <v>0</v>
      </c>
      <c r="Q26" s="2001">
        <f t="shared" si="2"/>
        <v>15</v>
      </c>
      <c r="R26" s="1999">
        <v>15</v>
      </c>
      <c r="S26" s="4"/>
      <c r="T26" s="127"/>
      <c r="U26" s="127"/>
      <c r="V26" s="127"/>
      <c r="W26" s="874"/>
      <c r="X26" s="149"/>
      <c r="Y26" s="143"/>
      <c r="Z26" s="875"/>
      <c r="AA26" s="127"/>
      <c r="AB26" s="1920"/>
      <c r="AE26" s="127"/>
      <c r="AF26" s="127"/>
      <c r="AG26" s="127"/>
      <c r="AH26" s="127"/>
      <c r="AI26" s="127"/>
      <c r="AJ26" s="127"/>
    </row>
    <row r="27" spans="2:36">
      <c r="B27" s="568">
        <v>19</v>
      </c>
      <c r="C27" s="293" t="s">
        <v>277</v>
      </c>
      <c r="D27" s="199">
        <v>1</v>
      </c>
      <c r="E27" s="224">
        <f>'12-18л. РАСКЛАДКА'!U25</f>
        <v>0</v>
      </c>
      <c r="F27" s="86">
        <f>'12-18л. РАСКЛАДКА'!U80</f>
        <v>0</v>
      </c>
      <c r="G27" s="87">
        <f>'12-18л. РАСКЛАДКА'!U141</f>
        <v>0</v>
      </c>
      <c r="H27" s="83">
        <f>'12-18л. РАСКЛАДКА'!U202</f>
        <v>6.2</v>
      </c>
      <c r="I27" s="84">
        <f>'12-18л. РАСКЛАДКА'!U257</f>
        <v>0</v>
      </c>
      <c r="J27" s="83">
        <f>'12-18л. РАСКЛАДКА'!U315</f>
        <v>0</v>
      </c>
      <c r="K27" s="84">
        <f>'12-18л. РАСКЛАДКА'!U374</f>
        <v>2.4500000000000002</v>
      </c>
      <c r="L27" s="86">
        <f>'12-18л. РАСКЛАДКА'!U423</f>
        <v>0</v>
      </c>
      <c r="M27" s="86">
        <f>'12-18л. РАСКЛАДКА'!U478</f>
        <v>0.8</v>
      </c>
      <c r="N27" s="1914">
        <f>'12-18л. РАСКЛАДКА'!U538</f>
        <v>0.55000000000000004</v>
      </c>
      <c r="O27" s="1995">
        <f t="shared" si="0"/>
        <v>10.000000000000002</v>
      </c>
      <c r="P27" s="2744">
        <f t="shared" si="1"/>
        <v>0</v>
      </c>
      <c r="Q27" s="2001">
        <f t="shared" si="2"/>
        <v>10</v>
      </c>
      <c r="R27" s="1999">
        <v>10</v>
      </c>
      <c r="S27" s="4"/>
      <c r="T27" s="127"/>
      <c r="U27" s="127"/>
      <c r="V27" s="127"/>
      <c r="W27" s="874"/>
      <c r="X27" s="149"/>
      <c r="Y27" s="143"/>
      <c r="Z27" s="875"/>
      <c r="AA27" s="127"/>
      <c r="AB27" s="1923"/>
      <c r="AE27" s="127"/>
      <c r="AF27" s="127"/>
      <c r="AG27" s="127"/>
      <c r="AH27" s="127"/>
      <c r="AI27" s="127"/>
      <c r="AJ27" s="127"/>
    </row>
    <row r="28" spans="2:36" ht="13.5" customHeight="1">
      <c r="B28" s="568">
        <v>20</v>
      </c>
      <c r="C28" s="293" t="s">
        <v>46</v>
      </c>
      <c r="D28" s="199">
        <v>3.5</v>
      </c>
      <c r="E28" s="224">
        <f>'12-18л. РАСКЛАДКА'!U26</f>
        <v>0</v>
      </c>
      <c r="F28" s="86">
        <f>'12-18л. РАСКЛАДКА'!U81</f>
        <v>3.1500000000000004</v>
      </c>
      <c r="G28" s="87">
        <f>'12-18л. РАСКЛАДКА'!U142</f>
        <v>0</v>
      </c>
      <c r="H28" s="83">
        <f>'12-18л. РАСКЛАДКА'!U203</f>
        <v>6.2</v>
      </c>
      <c r="I28" s="84">
        <f>'12-18л. РАСКЛАДКА'!U258</f>
        <v>0</v>
      </c>
      <c r="J28" s="83">
        <f>'12-18л. РАСКЛАДКА'!U316</f>
        <v>4.8599999999999994</v>
      </c>
      <c r="K28" s="84">
        <f>'12-18л. РАСКЛАДКА'!U375</f>
        <v>6.89</v>
      </c>
      <c r="L28" s="86">
        <f>'12-18л. РАСКЛАДКА'!U424</f>
        <v>3.1</v>
      </c>
      <c r="M28" s="86">
        <f>'12-18л. РАСКЛАДКА'!U479</f>
        <v>2.8000000000000003</v>
      </c>
      <c r="N28" s="1914">
        <f>'12-18л. РАСКЛАДКА'!U539</f>
        <v>8</v>
      </c>
      <c r="O28" s="1995">
        <f t="shared" si="0"/>
        <v>35</v>
      </c>
      <c r="P28" s="2744">
        <f t="shared" si="1"/>
        <v>0</v>
      </c>
      <c r="Q28" s="2001">
        <f t="shared" si="2"/>
        <v>35</v>
      </c>
      <c r="R28" s="1999">
        <v>35</v>
      </c>
      <c r="S28" s="4"/>
      <c r="T28" s="127"/>
      <c r="U28" s="127"/>
      <c r="V28" s="127"/>
      <c r="W28" s="874"/>
      <c r="X28" s="149"/>
      <c r="Y28" s="143"/>
      <c r="Z28" s="875"/>
      <c r="AA28" s="127"/>
      <c r="AB28" s="1920"/>
      <c r="AE28" s="127"/>
      <c r="AF28" s="127"/>
      <c r="AG28" s="127"/>
      <c r="AH28" s="127"/>
      <c r="AI28" s="127"/>
      <c r="AJ28" s="127"/>
    </row>
    <row r="29" spans="2:36" ht="12.75" customHeight="1">
      <c r="B29" s="568">
        <v>21</v>
      </c>
      <c r="C29" s="293" t="s">
        <v>47</v>
      </c>
      <c r="D29" s="199">
        <v>1.8</v>
      </c>
      <c r="E29" s="224">
        <f>'12-18л. РАСКЛАДКА'!U27</f>
        <v>0</v>
      </c>
      <c r="F29" s="86">
        <f>'12-18л. РАСКЛАДКА'!U82</f>
        <v>4.2</v>
      </c>
      <c r="G29" s="87">
        <f>'12-18л. РАСКЛАДКА'!U143</f>
        <v>4</v>
      </c>
      <c r="H29" s="83">
        <f>'12-18л. РАСКЛАДКА'!U204</f>
        <v>0</v>
      </c>
      <c r="I29" s="84">
        <f>'12-18л. РАСКЛАДКА'!U259</f>
        <v>4.5</v>
      </c>
      <c r="J29" s="83">
        <f>'12-18л. РАСКЛАДКА'!U317</f>
        <v>1.3</v>
      </c>
      <c r="K29" s="84">
        <f>'12-18л. РАСКЛАДКА'!U376</f>
        <v>0</v>
      </c>
      <c r="L29" s="86">
        <f>'12-18л. РАСКЛАДКА'!U425</f>
        <v>4</v>
      </c>
      <c r="M29" s="86">
        <f>'12-18л. РАСКЛАДКА'!U480</f>
        <v>0</v>
      </c>
      <c r="N29" s="1914">
        <f>'12-18л. РАСКЛАДКА'!U540</f>
        <v>0</v>
      </c>
      <c r="O29" s="1996">
        <f>E29+F29+G29+H29+I29+J29+K29+L29+M29+N29</f>
        <v>18</v>
      </c>
      <c r="P29" s="2744">
        <f t="shared" si="1"/>
        <v>0</v>
      </c>
      <c r="Q29" s="2001">
        <f t="shared" si="2"/>
        <v>18</v>
      </c>
      <c r="R29" s="1999">
        <v>18</v>
      </c>
      <c r="S29" s="4"/>
      <c r="T29" s="127"/>
      <c r="U29" s="127"/>
      <c r="V29" s="127"/>
      <c r="W29" s="874"/>
      <c r="X29" s="149"/>
      <c r="Y29" s="143"/>
      <c r="Z29" s="875"/>
      <c r="AA29" s="127"/>
      <c r="AB29" s="1920"/>
      <c r="AE29" s="127"/>
      <c r="AF29" s="127"/>
      <c r="AG29" s="127"/>
      <c r="AH29" s="127"/>
      <c r="AI29" s="127"/>
      <c r="AJ29" s="127"/>
    </row>
    <row r="30" spans="2:36" ht="12" customHeight="1">
      <c r="B30" s="568">
        <v>22</v>
      </c>
      <c r="C30" s="293" t="s">
        <v>278</v>
      </c>
      <c r="D30" s="199">
        <v>4</v>
      </c>
      <c r="E30" s="224">
        <f>'12-18л. РАСКЛАДКА'!U28</f>
        <v>0</v>
      </c>
      <c r="F30" s="86">
        <f>'12-18л. РАСКЛАДКА'!U83</f>
        <v>1.6</v>
      </c>
      <c r="G30" s="87">
        <f>'12-18л. РАСКЛАДКА'!U144</f>
        <v>1.4</v>
      </c>
      <c r="H30" s="83">
        <f>'12-18л. РАСКЛАДКА'!U205</f>
        <v>6.24</v>
      </c>
      <c r="I30" s="84">
        <f>'12-18л. РАСКЛАДКА'!U260</f>
        <v>1.2</v>
      </c>
      <c r="J30" s="83">
        <f>'12-18л. РАСКЛАДКА'!U318</f>
        <v>22.9</v>
      </c>
      <c r="K30" s="84">
        <f>'12-18л. РАСКЛАДКА'!U377</f>
        <v>0</v>
      </c>
      <c r="L30" s="86">
        <f>'12-18л. РАСКЛАДКА'!U426</f>
        <v>0</v>
      </c>
      <c r="M30" s="86">
        <f>'12-18л. РАСКЛАДКА'!U481</f>
        <v>3.72</v>
      </c>
      <c r="N30" s="1914">
        <f>'12-18л. РАСКЛАДКА'!U541</f>
        <v>2.94</v>
      </c>
      <c r="O30" s="1995">
        <f t="shared" si="0"/>
        <v>39.999999999999993</v>
      </c>
      <c r="P30" s="2744">
        <f t="shared" si="1"/>
        <v>0</v>
      </c>
      <c r="Q30" s="2001">
        <f t="shared" si="2"/>
        <v>40</v>
      </c>
      <c r="R30" s="1999">
        <v>40</v>
      </c>
      <c r="S30" s="4"/>
      <c r="T30" s="127"/>
      <c r="U30" s="127"/>
      <c r="V30" s="127"/>
      <c r="W30" s="874"/>
      <c r="X30" s="149"/>
      <c r="Y30" s="143"/>
      <c r="Z30" s="875"/>
      <c r="AA30" s="127"/>
      <c r="AB30" s="1920"/>
      <c r="AE30" s="127"/>
      <c r="AF30" s="127"/>
      <c r="AG30" s="127"/>
      <c r="AH30" s="127"/>
      <c r="AI30" s="127"/>
      <c r="AJ30" s="127"/>
    </row>
    <row r="31" spans="2:36" ht="13.5" customHeight="1">
      <c r="B31" s="568">
        <v>23</v>
      </c>
      <c r="C31" s="293" t="s">
        <v>48</v>
      </c>
      <c r="D31" s="199">
        <v>3.5</v>
      </c>
      <c r="E31" s="224">
        <f>'12-18л. РАСКЛАДКА'!U29</f>
        <v>7</v>
      </c>
      <c r="F31" s="86">
        <f>'12-18л. РАСКЛАДКА'!U84</f>
        <v>2.2000000000000002</v>
      </c>
      <c r="G31" s="87">
        <f>'12-18л. РАСКЛАДКА'!U145</f>
        <v>0.5</v>
      </c>
      <c r="H31" s="83">
        <f>'12-18л. РАСКЛАДКА'!U206</f>
        <v>4.8</v>
      </c>
      <c r="I31" s="84">
        <f>'12-18л. РАСКЛАДКА'!U261</f>
        <v>6</v>
      </c>
      <c r="J31" s="83">
        <f>'12-18л. РАСКЛАДКА'!U319</f>
        <v>3</v>
      </c>
      <c r="K31" s="84">
        <f>'12-18л. РАСКЛАДКА'!U378</f>
        <v>5</v>
      </c>
      <c r="L31" s="86">
        <f>'12-18л. РАСКЛАДКА'!U427</f>
        <v>6</v>
      </c>
      <c r="M31" s="86">
        <f>'12-18л. РАСКЛАДКА'!U482</f>
        <v>0</v>
      </c>
      <c r="N31" s="1914">
        <f>'12-18л. РАСКЛАДКА'!U542</f>
        <v>0.5</v>
      </c>
      <c r="O31" s="1995">
        <f t="shared" si="0"/>
        <v>35</v>
      </c>
      <c r="P31" s="2744">
        <f t="shared" si="1"/>
        <v>0</v>
      </c>
      <c r="Q31" s="2001">
        <f t="shared" si="2"/>
        <v>35</v>
      </c>
      <c r="R31" s="1999">
        <v>35</v>
      </c>
      <c r="S31" s="2112"/>
      <c r="T31" s="127"/>
      <c r="U31" s="127"/>
      <c r="V31" s="127"/>
      <c r="W31" s="874"/>
      <c r="X31" s="149"/>
      <c r="Y31" s="143"/>
      <c r="Z31" s="875"/>
      <c r="AA31" s="127"/>
      <c r="AB31" s="1920"/>
      <c r="AE31" s="127"/>
      <c r="AF31" s="127"/>
      <c r="AG31" s="127"/>
      <c r="AH31" s="127"/>
      <c r="AI31" s="127"/>
      <c r="AJ31" s="127"/>
    </row>
    <row r="32" spans="2:36" ht="12.75" customHeight="1">
      <c r="B32" s="568">
        <v>24</v>
      </c>
      <c r="C32" s="293" t="s">
        <v>49</v>
      </c>
      <c r="D32" s="199">
        <v>1.5</v>
      </c>
      <c r="E32" s="224">
        <f>'12-18л. РАСКЛАДКА'!U30</f>
        <v>0</v>
      </c>
      <c r="F32" s="86">
        <f>'12-18л. РАСКЛАДКА'!U85</f>
        <v>0</v>
      </c>
      <c r="G32" s="87">
        <f>'12-18л. РАСКЛАДКА'!U146</f>
        <v>16</v>
      </c>
      <c r="H32" s="83">
        <f>'12-18л. РАСКЛАДКА'!U207</f>
        <v>0</v>
      </c>
      <c r="I32" s="84">
        <f>'12-18л. РАСКЛАДКА'!U262</f>
        <v>0</v>
      </c>
      <c r="J32" s="83">
        <f>'12-18л. РАСКЛАДКА'!U320</f>
        <v>0</v>
      </c>
      <c r="K32" s="84">
        <f>'12-18л. РАСКЛАДКА'!U379</f>
        <v>0</v>
      </c>
      <c r="L32" s="86">
        <f>'12-18л. РАСКЛАДКА'!U428</f>
        <v>0</v>
      </c>
      <c r="M32" s="86">
        <f>'12-18л. РАСКЛАДКА'!U483</f>
        <v>0</v>
      </c>
      <c r="N32" s="1914">
        <f>'12-18л. РАСКЛАДКА'!U543</f>
        <v>0</v>
      </c>
      <c r="O32" s="1995">
        <f t="shared" si="0"/>
        <v>16</v>
      </c>
      <c r="P32" s="2395">
        <f t="shared" si="1"/>
        <v>6.6666666666666714</v>
      </c>
      <c r="Q32" s="2001">
        <f t="shared" si="2"/>
        <v>15</v>
      </c>
      <c r="R32" s="1999">
        <v>15</v>
      </c>
      <c r="S32" s="4"/>
      <c r="T32" s="127"/>
      <c r="U32" s="127"/>
      <c r="V32" s="127"/>
      <c r="W32" s="874"/>
      <c r="X32" s="149"/>
      <c r="Y32" s="143"/>
      <c r="Z32" s="875"/>
      <c r="AA32" s="127"/>
      <c r="AB32" s="1920"/>
      <c r="AE32" s="127"/>
      <c r="AF32" s="127"/>
      <c r="AG32" s="127"/>
      <c r="AH32" s="127"/>
      <c r="AI32" s="127"/>
      <c r="AJ32" s="127"/>
    </row>
    <row r="33" spans="2:36" ht="12" customHeight="1">
      <c r="B33" s="568">
        <v>25</v>
      </c>
      <c r="C33" s="293" t="s">
        <v>50</v>
      </c>
      <c r="D33" s="199">
        <v>0.2</v>
      </c>
      <c r="E33" s="224">
        <f>'12-18л. РАСКЛАДКА'!U31</f>
        <v>1</v>
      </c>
      <c r="F33" s="88">
        <f>'12-18л. РАСКЛАДКА'!U86</f>
        <v>0</v>
      </c>
      <c r="G33" s="85">
        <f>'12-18л. РАСКЛАДКА'!U147</f>
        <v>1</v>
      </c>
      <c r="H33" s="83">
        <f>'12-18л. РАСКЛАДКА'!U208</f>
        <v>1</v>
      </c>
      <c r="I33" s="84">
        <f>'12-18л. РАСКЛАДКА'!U263</f>
        <v>1</v>
      </c>
      <c r="J33" s="280">
        <f>'12-18л. РАСКЛАДКА'!U321</f>
        <v>0</v>
      </c>
      <c r="K33" s="233">
        <f>'12-18л. РАСКЛАДКА'!U380</f>
        <v>0</v>
      </c>
      <c r="L33" s="233">
        <f>'12-18л. РАСКЛАДКА'!U429</f>
        <v>1</v>
      </c>
      <c r="M33" s="233">
        <f>'12-18л. РАСКЛАДКА'!U484</f>
        <v>0</v>
      </c>
      <c r="N33" s="1914">
        <f>'12-18л. РАСКЛАДКА'!U544</f>
        <v>1</v>
      </c>
      <c r="O33" s="1995">
        <f t="shared" si="0"/>
        <v>6</v>
      </c>
      <c r="P33" s="2744">
        <f t="shared" si="1"/>
        <v>200</v>
      </c>
      <c r="Q33" s="2001">
        <f t="shared" si="2"/>
        <v>2</v>
      </c>
      <c r="R33" s="1999">
        <v>2</v>
      </c>
      <c r="S33" s="4"/>
      <c r="T33" s="127"/>
      <c r="U33" s="127"/>
      <c r="V33" s="127"/>
      <c r="W33" s="874"/>
      <c r="X33" s="149"/>
      <c r="Y33" s="143"/>
      <c r="Z33" s="875"/>
      <c r="AA33" s="127"/>
      <c r="AB33" s="1923"/>
      <c r="AE33" s="127"/>
      <c r="AF33" s="127"/>
      <c r="AG33" s="127"/>
      <c r="AH33" s="127"/>
      <c r="AI33" s="127"/>
      <c r="AJ33" s="127"/>
    </row>
    <row r="34" spans="2:36" ht="13.5" customHeight="1">
      <c r="B34" s="568">
        <v>26</v>
      </c>
      <c r="C34" s="293" t="s">
        <v>279</v>
      </c>
      <c r="D34" s="199">
        <v>0.12</v>
      </c>
      <c r="E34" s="224">
        <f>'12-18л. РАСКЛАДКА'!U32</f>
        <v>0</v>
      </c>
      <c r="F34" s="86">
        <f>'12-18л. РАСКЛАДКА'!U87</f>
        <v>0</v>
      </c>
      <c r="G34" s="87">
        <f>'12-18л. РАСКЛАДКА'!U148</f>
        <v>0</v>
      </c>
      <c r="H34" s="83">
        <f>'12-18л. РАСКЛАДКА'!U209</f>
        <v>0</v>
      </c>
      <c r="I34" s="84">
        <f>'12-18л. РАСКЛАДКА'!U264</f>
        <v>0</v>
      </c>
      <c r="J34" s="83">
        <f>'12-18л. РАСКЛАДКА'!U322</f>
        <v>0</v>
      </c>
      <c r="K34" s="84">
        <f>'12-18л. РАСКЛАДКА'!U381</f>
        <v>0</v>
      </c>
      <c r="L34" s="86">
        <f>'12-18л. РАСКЛАДКА'!U430</f>
        <v>0</v>
      </c>
      <c r="M34" s="86">
        <f>'12-18л. РАСКЛАДКА'!U485</f>
        <v>0</v>
      </c>
      <c r="N34" s="1914">
        <f>'12-18л. РАСКЛАДКА'!U545</f>
        <v>0</v>
      </c>
      <c r="O34" s="1995">
        <f t="shared" si="0"/>
        <v>0</v>
      </c>
      <c r="P34" s="2744">
        <f t="shared" si="1"/>
        <v>-100</v>
      </c>
      <c r="Q34" s="2001">
        <f t="shared" si="2"/>
        <v>1.2</v>
      </c>
      <c r="R34" s="1999">
        <v>1.2</v>
      </c>
      <c r="S34" s="4"/>
      <c r="T34" s="127"/>
      <c r="U34" s="127"/>
      <c r="V34" s="127"/>
      <c r="W34" s="874"/>
      <c r="X34" s="149"/>
      <c r="Y34" s="143"/>
      <c r="Z34" s="875"/>
      <c r="AA34" s="127"/>
      <c r="AB34" s="1910"/>
      <c r="AE34" s="127"/>
      <c r="AF34" s="127"/>
      <c r="AG34" s="127"/>
      <c r="AH34" s="127"/>
      <c r="AI34" s="127"/>
      <c r="AJ34" s="127"/>
    </row>
    <row r="35" spans="2:36" ht="12" customHeight="1">
      <c r="B35" s="568">
        <v>27</v>
      </c>
      <c r="C35" s="293" t="s">
        <v>131</v>
      </c>
      <c r="D35" s="199">
        <v>0.2</v>
      </c>
      <c r="E35" s="224">
        <f>'12-18л. РАСКЛАДКА'!U33</f>
        <v>0</v>
      </c>
      <c r="F35" s="86">
        <f>'12-18л. РАСКЛАДКА'!U88</f>
        <v>0</v>
      </c>
      <c r="G35" s="87">
        <f>'12-18л. РАСКЛАДКА'!U149</f>
        <v>0</v>
      </c>
      <c r="H35" s="83">
        <f>'12-18л. РАСКЛАДКА'!U210</f>
        <v>0</v>
      </c>
      <c r="I35" s="84">
        <f>'12-18л. РАСКЛАДКА'!U265</f>
        <v>0</v>
      </c>
      <c r="J35" s="83">
        <f>'12-18л. РАСКЛАДКА'!U323</f>
        <v>2</v>
      </c>
      <c r="K35" s="84">
        <f>'12-18л. РАСКЛАДКА'!U382</f>
        <v>0</v>
      </c>
      <c r="L35" s="86">
        <f>'12-18л. РАСКЛАДКА'!U431</f>
        <v>0</v>
      </c>
      <c r="M35" s="86">
        <f>'12-18л. РАСКЛАДКА'!U486</f>
        <v>0</v>
      </c>
      <c r="N35" s="1914">
        <f>'12-18л. РАСКЛАДКА'!U546</f>
        <v>0</v>
      </c>
      <c r="O35" s="1995">
        <f t="shared" si="0"/>
        <v>2</v>
      </c>
      <c r="P35" s="2744">
        <f t="shared" si="1"/>
        <v>0</v>
      </c>
      <c r="Q35" s="2001">
        <f t="shared" si="2"/>
        <v>2</v>
      </c>
      <c r="R35" s="1999">
        <v>2</v>
      </c>
      <c r="S35" s="4"/>
      <c r="T35" s="127"/>
      <c r="U35" s="127"/>
      <c r="V35" s="127"/>
      <c r="W35" s="874"/>
      <c r="X35" s="149"/>
      <c r="Y35" s="143"/>
      <c r="Z35" s="875"/>
      <c r="AA35" s="127"/>
      <c r="AB35" s="1920"/>
      <c r="AE35" s="127"/>
      <c r="AF35" s="127"/>
      <c r="AG35" s="127"/>
      <c r="AH35" s="127"/>
      <c r="AI35" s="127"/>
      <c r="AJ35" s="127"/>
    </row>
    <row r="36" spans="2:36" ht="12" customHeight="1">
      <c r="B36" s="568">
        <v>28</v>
      </c>
      <c r="C36" s="293" t="s">
        <v>51</v>
      </c>
      <c r="D36" s="199">
        <v>0.03</v>
      </c>
      <c r="E36" s="224">
        <f>'12-18л. РАСКЛАДКА'!U34</f>
        <v>0</v>
      </c>
      <c r="F36" s="86">
        <f>'12-18л. РАСКЛАДКА'!U89</f>
        <v>0</v>
      </c>
      <c r="G36" s="87">
        <f>'12-18л. РАСКЛАДКА'!U150</f>
        <v>0</v>
      </c>
      <c r="H36" s="83">
        <f>'12-18л. РАСКЛАДКА'!U211</f>
        <v>0</v>
      </c>
      <c r="I36" s="84">
        <f>'12-18л. РАСКЛАДКА'!U266</f>
        <v>0</v>
      </c>
      <c r="J36" s="83">
        <f>'12-18л. РАСКЛАДКА'!U324</f>
        <v>0</v>
      </c>
      <c r="K36" s="84">
        <f>'12-18л. РАСКЛАДКА'!U383</f>
        <v>0</v>
      </c>
      <c r="L36" s="86">
        <f>'12-18л. РАСКЛАДКА'!U432</f>
        <v>0</v>
      </c>
      <c r="M36" s="86">
        <f>'12-18л. РАСКЛАДКА'!U487</f>
        <v>0</v>
      </c>
      <c r="N36" s="1914">
        <f>'12-18л. РАСКЛАДКА'!U547</f>
        <v>0</v>
      </c>
      <c r="O36" s="1995">
        <f t="shared" si="0"/>
        <v>0</v>
      </c>
      <c r="P36" s="2744">
        <f t="shared" si="1"/>
        <v>-100</v>
      </c>
      <c r="Q36" s="2001">
        <f t="shared" si="2"/>
        <v>0.3</v>
      </c>
      <c r="R36" s="1999">
        <v>0.3</v>
      </c>
      <c r="S36" s="4"/>
      <c r="T36" s="127"/>
      <c r="U36" s="127"/>
      <c r="V36" s="127"/>
      <c r="W36" s="874"/>
      <c r="X36" s="149"/>
      <c r="Y36" s="143"/>
      <c r="Z36" s="875"/>
      <c r="AA36" s="127"/>
      <c r="AB36" s="1921"/>
      <c r="AE36" s="127"/>
      <c r="AF36" s="127"/>
      <c r="AG36" s="127"/>
      <c r="AH36" s="127"/>
      <c r="AI36" s="127"/>
      <c r="AJ36" s="127"/>
    </row>
    <row r="37" spans="2:36" ht="12.75" customHeight="1">
      <c r="B37" s="568">
        <v>29</v>
      </c>
      <c r="C37" s="615" t="s">
        <v>280</v>
      </c>
      <c r="D37" s="199">
        <v>0.5</v>
      </c>
      <c r="E37" s="224">
        <f>'12-18л. РАСКЛАДКА'!U35</f>
        <v>0</v>
      </c>
      <c r="F37" s="86">
        <f>'12-18л. РАСКЛАДКА'!U90</f>
        <v>0.44999999999999996</v>
      </c>
      <c r="G37" s="87">
        <f>'12-18л. РАСКЛАДКА'!U151</f>
        <v>1</v>
      </c>
      <c r="H37" s="83">
        <f>'12-18л. РАСКЛАДКА'!U212</f>
        <v>0</v>
      </c>
      <c r="I37" s="84">
        <f>'12-18л. РАСКЛАДКА'!U267</f>
        <v>1</v>
      </c>
      <c r="J37" s="83">
        <f>'12-18л. РАСКЛАДКА'!U325</f>
        <v>0.25</v>
      </c>
      <c r="K37" s="84">
        <f>'12-18л. РАСКЛАДКА'!U384</f>
        <v>0.1</v>
      </c>
      <c r="L37" s="86">
        <f>'12-18л. РАСКЛАДКА'!U433</f>
        <v>0.2</v>
      </c>
      <c r="M37" s="86">
        <f>'12-18л. РАСКЛАДКА'!U488</f>
        <v>1.3</v>
      </c>
      <c r="N37" s="1914">
        <f>'12-18л. РАСКЛАДКА'!U548</f>
        <v>0.7</v>
      </c>
      <c r="O37" s="1995">
        <f t="shared" si="0"/>
        <v>5.0000000000000009</v>
      </c>
      <c r="P37" s="2744">
        <f t="shared" si="1"/>
        <v>0</v>
      </c>
      <c r="Q37" s="2001">
        <f t="shared" si="2"/>
        <v>5</v>
      </c>
      <c r="R37" s="1999">
        <v>5</v>
      </c>
      <c r="S37" s="4"/>
      <c r="T37" s="127"/>
      <c r="U37" s="127"/>
      <c r="V37" s="127"/>
      <c r="W37" s="874"/>
      <c r="X37" s="149"/>
      <c r="Y37" s="143"/>
      <c r="Z37" s="875"/>
      <c r="AA37" s="127"/>
      <c r="AB37" s="1923"/>
      <c r="AE37" s="127"/>
      <c r="AF37" s="127"/>
      <c r="AG37" s="127"/>
      <c r="AH37" s="127"/>
      <c r="AI37" s="127"/>
      <c r="AJ37" s="127"/>
    </row>
    <row r="38" spans="2:36" ht="13.5" customHeight="1">
      <c r="B38" s="568">
        <v>30</v>
      </c>
      <c r="C38" s="293" t="s">
        <v>132</v>
      </c>
      <c r="D38" s="199">
        <v>0.4</v>
      </c>
      <c r="E38" s="224">
        <f>'12-18л. РАСКЛАДКА'!U36</f>
        <v>0</v>
      </c>
      <c r="F38" s="86">
        <f>'12-18л. РАСКЛАДКА'!U91</f>
        <v>0</v>
      </c>
      <c r="G38" s="87">
        <f>'12-18л. РАСКЛАДКА'!U152</f>
        <v>0</v>
      </c>
      <c r="H38" s="83">
        <f>'12-18л. РАСКЛАДКА'!U213</f>
        <v>0</v>
      </c>
      <c r="I38" s="84">
        <f>'12-18л. РАСКЛАДКА'!U268</f>
        <v>0</v>
      </c>
      <c r="J38" s="83">
        <f>'12-18л. РАСКЛАДКА'!U326</f>
        <v>0</v>
      </c>
      <c r="K38" s="84">
        <f>'12-18л. РАСКЛАДКА'!U385</f>
        <v>4</v>
      </c>
      <c r="L38" s="86">
        <f>'12-18л. РАСКЛАДКА'!U434</f>
        <v>0</v>
      </c>
      <c r="M38" s="86">
        <f>'12-18л. РАСКЛАДКА'!U489</f>
        <v>0</v>
      </c>
      <c r="N38" s="1914">
        <f>'12-18л. РАСКЛАДКА'!U549</f>
        <v>0</v>
      </c>
      <c r="O38" s="1995">
        <f t="shared" si="0"/>
        <v>4</v>
      </c>
      <c r="P38" s="2744">
        <f t="shared" si="1"/>
        <v>0</v>
      </c>
      <c r="Q38" s="2001">
        <f t="shared" si="2"/>
        <v>4</v>
      </c>
      <c r="R38" s="1999">
        <v>4</v>
      </c>
      <c r="S38" s="4"/>
      <c r="T38" s="127"/>
      <c r="U38" s="127"/>
      <c r="V38" s="127"/>
      <c r="W38" s="874"/>
      <c r="X38" s="149"/>
      <c r="Y38" s="143"/>
      <c r="Z38" s="875"/>
      <c r="AA38" s="127"/>
      <c r="AB38" s="1920"/>
      <c r="AE38" s="127"/>
      <c r="AF38" s="127"/>
      <c r="AG38" s="127"/>
      <c r="AH38" s="127"/>
      <c r="AI38" s="127"/>
      <c r="AJ38" s="127"/>
    </row>
    <row r="39" spans="2:36" ht="14.25" customHeight="1">
      <c r="B39" s="568">
        <v>31</v>
      </c>
      <c r="C39" s="293" t="s">
        <v>133</v>
      </c>
      <c r="D39" s="199">
        <v>0.2</v>
      </c>
      <c r="E39" s="224">
        <f>'12-18л. РАСКЛАДКА'!U37</f>
        <v>0</v>
      </c>
      <c r="F39" s="86">
        <f>'12-18л. РАСКЛАДКА'!U92</f>
        <v>1.5E-3</v>
      </c>
      <c r="G39" s="87">
        <f>'12-18л. РАСКЛАДКА'!U153</f>
        <v>0</v>
      </c>
      <c r="H39" s="83">
        <f>'12-18л. РАСКЛАДКА'!U214</f>
        <v>0</v>
      </c>
      <c r="I39" s="84">
        <f>'12-18л. РАСКЛАДКА'!U269</f>
        <v>0</v>
      </c>
      <c r="J39" s="83">
        <f>'12-18л. РАСКЛАДКА'!U327</f>
        <v>5.0000000000000001E-3</v>
      </c>
      <c r="K39" s="84">
        <f>'12-18л. РАСКЛАДКА'!U386</f>
        <v>0.20020000000000002</v>
      </c>
      <c r="L39" s="86">
        <f>'12-18л. РАСКЛАДКА'!U435</f>
        <v>4.0000000000000001E-3</v>
      </c>
      <c r="M39" s="86">
        <f>'12-18л. РАСКЛАДКА'!U490</f>
        <v>0.78124000000000005</v>
      </c>
      <c r="N39" s="1914">
        <f>'12-18л. РАСКЛАДКА'!U550</f>
        <v>1.00806</v>
      </c>
      <c r="O39" s="1995">
        <f t="shared" si="0"/>
        <v>2</v>
      </c>
      <c r="P39" s="2744">
        <f t="shared" si="1"/>
        <v>0</v>
      </c>
      <c r="Q39" s="2001">
        <f t="shared" si="2"/>
        <v>2</v>
      </c>
      <c r="R39" s="1999">
        <v>2</v>
      </c>
      <c r="S39" s="4"/>
      <c r="T39" s="127"/>
      <c r="U39" s="127"/>
      <c r="V39" s="127"/>
      <c r="W39" s="874"/>
      <c r="X39" s="149"/>
      <c r="Y39" s="143"/>
      <c r="Z39" s="875"/>
      <c r="AA39" s="127"/>
      <c r="AB39" s="1924"/>
      <c r="AE39" s="127"/>
      <c r="AF39" s="127"/>
      <c r="AG39" s="127"/>
      <c r="AH39" s="127"/>
      <c r="AI39" s="127"/>
      <c r="AJ39" s="127"/>
    </row>
    <row r="40" spans="2:36" ht="12.75" customHeight="1">
      <c r="B40" s="568">
        <v>32</v>
      </c>
      <c r="C40" s="293" t="s">
        <v>53</v>
      </c>
      <c r="D40" s="199">
        <v>9</v>
      </c>
      <c r="E40" s="225">
        <f>'12-18л. МЕНЮ '!E91</f>
        <v>7.5240000000000009</v>
      </c>
      <c r="F40" s="109">
        <f>'12-18л. МЕНЮ '!E145</f>
        <v>9.1269999999999989</v>
      </c>
      <c r="G40" s="109">
        <f>'12-18л. МЕНЮ '!E203</f>
        <v>10.615</v>
      </c>
      <c r="H40" s="109">
        <f>'12-18л. МЕНЮ '!E256</f>
        <v>9.1589999999999989</v>
      </c>
      <c r="I40" s="109">
        <f>'12-18л. МЕНЮ '!E311</f>
        <v>8.5749999999999993</v>
      </c>
      <c r="J40" s="109">
        <f>'12-18л. МЕНЮ '!E423</f>
        <v>10.585000000000001</v>
      </c>
      <c r="K40" s="109">
        <f>'12-18л. МЕНЮ '!E479</f>
        <v>12.105</v>
      </c>
      <c r="L40" s="86">
        <f>'12-18л. МЕНЮ '!E533</f>
        <v>7.9246999999999996</v>
      </c>
      <c r="M40" s="109">
        <f>'12-18л. МЕНЮ '!E588</f>
        <v>7.2430000000000003</v>
      </c>
      <c r="N40" s="1915">
        <f>'12-18л. МЕНЮ '!E641</f>
        <v>7.1422999999999996</v>
      </c>
      <c r="O40" s="1995">
        <f t="shared" si="0"/>
        <v>90</v>
      </c>
      <c r="P40" s="2744">
        <f t="shared" si="1"/>
        <v>0</v>
      </c>
      <c r="Q40" s="2001">
        <f t="shared" si="2"/>
        <v>90</v>
      </c>
      <c r="R40" s="1999">
        <v>90</v>
      </c>
      <c r="S40" s="4"/>
      <c r="T40" s="127"/>
      <c r="U40" s="127"/>
      <c r="V40" s="127"/>
      <c r="W40" s="874"/>
      <c r="X40" s="149"/>
      <c r="Y40" s="143"/>
      <c r="Z40" s="875"/>
      <c r="AA40" s="127"/>
      <c r="AB40" s="1920"/>
      <c r="AE40" s="127"/>
      <c r="AF40" s="127"/>
      <c r="AG40" s="127"/>
      <c r="AH40" s="127"/>
      <c r="AI40" s="127"/>
      <c r="AJ40" s="127"/>
    </row>
    <row r="41" spans="2:36" ht="12.75" customHeight="1">
      <c r="B41" s="568">
        <v>33</v>
      </c>
      <c r="C41" s="293" t="s">
        <v>54</v>
      </c>
      <c r="D41" s="199">
        <v>9.1999999999999993</v>
      </c>
      <c r="E41" s="225">
        <f>'12-18л. МЕНЮ '!F91</f>
        <v>8.9740000000000002</v>
      </c>
      <c r="F41" s="109">
        <f>'12-18л. МЕНЮ '!F145</f>
        <v>9.4159999999999986</v>
      </c>
      <c r="G41" s="109">
        <f>'12-18л. МЕНЮ '!F203</f>
        <v>8.24</v>
      </c>
      <c r="H41" s="109">
        <f>'12-18л. МЕНЮ '!F256</f>
        <v>9.0299999999999994</v>
      </c>
      <c r="I41" s="109">
        <f>'12-18л. МЕНЮ '!F311</f>
        <v>10.34</v>
      </c>
      <c r="J41" s="109">
        <f>'12-18л. МЕНЮ '!F423</f>
        <v>9.8419999999999987</v>
      </c>
      <c r="K41" s="109">
        <f>'12-18л. МЕНЮ '!F479</f>
        <v>9.27</v>
      </c>
      <c r="L41" s="109">
        <f>'12-18л. МЕНЮ '!F533</f>
        <v>7.5</v>
      </c>
      <c r="M41" s="109">
        <f>'12-18л. МЕНЮ '!F588</f>
        <v>9.2999999999999989</v>
      </c>
      <c r="N41" s="1915">
        <f>'12-18л. МЕНЮ '!F641</f>
        <v>10.087999999999999</v>
      </c>
      <c r="O41" s="1995">
        <f t="shared" si="0"/>
        <v>91.999999999999986</v>
      </c>
      <c r="P41" s="2744">
        <f t="shared" si="1"/>
        <v>0</v>
      </c>
      <c r="Q41" s="2001">
        <f t="shared" si="2"/>
        <v>92</v>
      </c>
      <c r="R41" s="1999">
        <v>92</v>
      </c>
      <c r="S41" s="4"/>
      <c r="T41" s="127"/>
      <c r="U41" s="127"/>
      <c r="V41" s="127"/>
      <c r="W41" s="874"/>
      <c r="X41" s="149"/>
      <c r="Y41" s="143"/>
      <c r="Z41" s="875"/>
      <c r="AA41" s="127"/>
      <c r="AB41" s="1908"/>
      <c r="AE41" s="127"/>
      <c r="AF41" s="127"/>
      <c r="AG41" s="127"/>
      <c r="AH41" s="127"/>
      <c r="AI41" s="127"/>
      <c r="AJ41" s="127"/>
    </row>
    <row r="42" spans="2:36" ht="10.5" customHeight="1">
      <c r="B42" s="568">
        <v>34</v>
      </c>
      <c r="C42" s="293" t="s">
        <v>55</v>
      </c>
      <c r="D42" s="199">
        <v>38.299999999999997</v>
      </c>
      <c r="E42" s="197">
        <f>'12-18л. МЕНЮ '!G91</f>
        <v>39.692999999999998</v>
      </c>
      <c r="F42" s="109">
        <f>'12-18л. МЕНЮ '!G145</f>
        <v>37.26</v>
      </c>
      <c r="G42" s="109">
        <f>'12-18л. МЕНЮ '!G203</f>
        <v>40.075400000000002</v>
      </c>
      <c r="H42" s="109">
        <f>'12-18л. МЕНЮ '!G256</f>
        <v>38.354000000000006</v>
      </c>
      <c r="I42" s="109">
        <f>'12-18л. МЕНЮ '!G311</f>
        <v>36.117999999999995</v>
      </c>
      <c r="J42" s="109">
        <f>'12-18л. МЕНЮ '!G423</f>
        <v>36.639000000000003</v>
      </c>
      <c r="K42" s="109">
        <f>'12-18л. МЕНЮ '!G479</f>
        <v>35.865000000000002</v>
      </c>
      <c r="L42" s="109">
        <f>'12-18л. МЕНЮ '!G533</f>
        <v>43.027000000000001</v>
      </c>
      <c r="M42" s="109">
        <f>'12-18л. МЕНЮ '!G588</f>
        <v>39.672999999999995</v>
      </c>
      <c r="N42" s="1915">
        <f>'12-18л. МЕНЮ '!G641</f>
        <v>36.295999999999999</v>
      </c>
      <c r="O42" s="1995">
        <f t="shared" si="0"/>
        <v>383.00040000000001</v>
      </c>
      <c r="P42" s="2744">
        <f t="shared" si="1"/>
        <v>1.0443864229614519E-4</v>
      </c>
      <c r="Q42" s="2001">
        <f t="shared" si="2"/>
        <v>383</v>
      </c>
      <c r="R42" s="1999">
        <v>383</v>
      </c>
      <c r="S42" s="4"/>
      <c r="T42" s="127"/>
      <c r="U42" s="127"/>
      <c r="V42" s="127"/>
      <c r="W42" s="874"/>
      <c r="X42" s="149"/>
      <c r="Y42" s="143"/>
      <c r="Z42" s="875"/>
      <c r="AA42" s="127"/>
      <c r="AB42" s="1908"/>
      <c r="AE42" s="127"/>
      <c r="AF42" s="127"/>
      <c r="AG42" s="127"/>
      <c r="AH42" s="127"/>
      <c r="AI42" s="127"/>
      <c r="AJ42" s="127"/>
    </row>
    <row r="43" spans="2:36" ht="11.25" customHeight="1" thickBot="1">
      <c r="B43" s="616">
        <v>35</v>
      </c>
      <c r="C43" s="617" t="s">
        <v>56</v>
      </c>
      <c r="D43" s="200">
        <v>272</v>
      </c>
      <c r="E43" s="198">
        <f>'12-18л. МЕНЮ '!H91</f>
        <v>269.63400000000001</v>
      </c>
      <c r="F43" s="114">
        <f>'12-18л. МЕНЮ '!H145</f>
        <v>270.29200000000003</v>
      </c>
      <c r="G43" s="114">
        <f>'12-18л. МЕНЮ '!H203</f>
        <v>276.92199999999997</v>
      </c>
      <c r="H43" s="114">
        <f>'12-18л. МЕНЮ '!H256</f>
        <v>271.322</v>
      </c>
      <c r="I43" s="114">
        <f>'12-18л. МЕНЮ '!H311</f>
        <v>271.83000000000004</v>
      </c>
      <c r="J43" s="114">
        <f>'12-18л. МЕНЮ '!H423</f>
        <v>267.11799999999999</v>
      </c>
      <c r="K43" s="151">
        <f>'12-18л. МЕНЮ '!H479</f>
        <v>275.31</v>
      </c>
      <c r="L43" s="114">
        <f>'12-18л. МЕНЮ '!H533</f>
        <v>271.30700000000002</v>
      </c>
      <c r="M43" s="114">
        <f>'12-18л. МЕНЮ '!H588</f>
        <v>276.97399999999999</v>
      </c>
      <c r="N43" s="1916">
        <f>'12-18л. МЕНЮ '!H641</f>
        <v>269.291</v>
      </c>
      <c r="O43" s="1997">
        <f t="shared" si="0"/>
        <v>2720</v>
      </c>
      <c r="P43" s="2745">
        <f t="shared" si="1"/>
        <v>0</v>
      </c>
      <c r="Q43" s="2002">
        <f t="shared" si="2"/>
        <v>2720</v>
      </c>
      <c r="R43" s="2000">
        <v>2720</v>
      </c>
      <c r="S43" s="4"/>
      <c r="T43" s="127"/>
      <c r="U43" s="127"/>
      <c r="V43" s="127"/>
      <c r="W43" s="893"/>
      <c r="X43" s="149"/>
      <c r="Y43" s="894"/>
      <c r="Z43" s="875"/>
      <c r="AA43" s="127"/>
      <c r="AB43" s="1908"/>
      <c r="AE43" s="127"/>
      <c r="AF43" s="127"/>
      <c r="AG43" s="127"/>
      <c r="AH43" s="127"/>
      <c r="AI43" s="127"/>
      <c r="AJ43" s="127"/>
    </row>
    <row r="44" spans="2:36">
      <c r="O44" s="11"/>
      <c r="P44" s="11"/>
      <c r="Q44" s="11"/>
      <c r="R44" s="11"/>
      <c r="S44" s="11"/>
    </row>
    <row r="46" spans="2:36" ht="13.5" customHeight="1"/>
    <row r="47" spans="2:36" ht="12.75" customHeight="1"/>
    <row r="48" spans="2:36" ht="12.75" customHeight="1"/>
    <row r="49" spans="2:16" ht="11.25" customHeight="1"/>
    <row r="50" spans="2:16" ht="11.25" customHeight="1"/>
    <row r="52" spans="2:16">
      <c r="B52" t="s">
        <v>284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</row>
    <row r="53" spans="2:16">
      <c r="B53" t="s">
        <v>285</v>
      </c>
      <c r="D53" s="328"/>
      <c r="E53" s="328"/>
      <c r="F53" s="328"/>
      <c r="G53" s="328"/>
      <c r="H53" s="328"/>
      <c r="I53" s="328"/>
      <c r="J53" s="328"/>
      <c r="K53" s="328"/>
      <c r="L53" s="328"/>
      <c r="M53" s="328"/>
      <c r="N53" s="328"/>
      <c r="O53" s="328"/>
      <c r="P53" s="328"/>
    </row>
    <row r="54" spans="2:16">
      <c r="B54" t="s">
        <v>286</v>
      </c>
      <c r="O54" s="328"/>
      <c r="P54" s="328"/>
    </row>
    <row r="55" spans="2:16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</row>
    <row r="56" spans="2:16">
      <c r="B56" s="1" t="s">
        <v>287</v>
      </c>
    </row>
    <row r="57" spans="2:16">
      <c r="B57" t="s">
        <v>288</v>
      </c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</row>
    <row r="58" spans="2:16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</row>
    <row r="66" ht="13.5" customHeight="1"/>
    <row r="68" ht="13.5" customHeight="1"/>
    <row r="69" ht="12" customHeight="1"/>
    <row r="71" ht="12.75" customHeight="1"/>
    <row r="73" ht="12.75" customHeight="1"/>
    <row r="75" ht="12.75" customHeight="1"/>
    <row r="77" ht="12.75" customHeight="1"/>
    <row r="78" hidden="1"/>
    <row r="85" spans="2:41"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</row>
    <row r="86" spans="2:41">
      <c r="B86" s="248"/>
      <c r="C86" s="127"/>
      <c r="D86" s="248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245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</row>
    <row r="87" spans="2:41">
      <c r="B87" s="127"/>
      <c r="C87" s="149"/>
      <c r="D87" s="446"/>
      <c r="E87" s="252"/>
      <c r="F87" s="252"/>
      <c r="G87" s="252"/>
      <c r="H87" s="252"/>
      <c r="I87" s="252"/>
      <c r="J87" s="252"/>
      <c r="K87" s="252"/>
      <c r="L87" s="252"/>
      <c r="M87" s="149"/>
      <c r="N87" s="149"/>
      <c r="O87" s="118"/>
      <c r="P87" s="118"/>
      <c r="Q87" s="149"/>
      <c r="R87" s="446"/>
      <c r="S87" s="127"/>
      <c r="T87" s="446"/>
      <c r="U87" s="149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</row>
    <row r="88" spans="2:41">
      <c r="B88" s="127"/>
      <c r="C88" s="149"/>
      <c r="D88" s="118"/>
      <c r="E88" s="252"/>
      <c r="F88" s="252"/>
      <c r="G88" s="252"/>
      <c r="H88" s="252"/>
      <c r="I88" s="252"/>
      <c r="J88" s="252"/>
      <c r="K88" s="252"/>
      <c r="L88" s="252"/>
      <c r="M88" s="149"/>
      <c r="N88" s="149"/>
      <c r="O88" s="118"/>
      <c r="P88" s="118"/>
      <c r="Q88" s="149"/>
      <c r="R88" s="446"/>
      <c r="S88" s="127"/>
      <c r="T88" s="446"/>
      <c r="U88" s="149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</row>
    <row r="89" spans="2:41">
      <c r="B89" s="127"/>
      <c r="C89" s="446"/>
      <c r="D89" s="446"/>
      <c r="E89" s="252"/>
      <c r="F89" s="252"/>
      <c r="G89" s="252"/>
      <c r="H89" s="252"/>
      <c r="I89" s="127"/>
      <c r="J89" s="127"/>
      <c r="K89" s="252"/>
      <c r="L89" s="125"/>
      <c r="M89" s="149"/>
      <c r="N89" s="149"/>
      <c r="O89" s="118"/>
      <c r="P89" s="118"/>
      <c r="Q89" s="446"/>
      <c r="R89" s="446"/>
      <c r="S89" s="127"/>
      <c r="T89" s="446"/>
      <c r="U89" s="149"/>
      <c r="V89" s="127"/>
      <c r="W89" s="127"/>
      <c r="X89" s="127"/>
      <c r="Y89" s="127"/>
      <c r="Z89" s="127"/>
      <c r="AA89" s="127"/>
      <c r="AB89" s="869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</row>
    <row r="90" spans="2:41">
      <c r="B90" s="127"/>
      <c r="C90" s="149"/>
      <c r="D90" s="149"/>
      <c r="E90" s="446"/>
      <c r="F90" s="446"/>
      <c r="G90" s="446"/>
      <c r="H90" s="446"/>
      <c r="I90" s="446"/>
      <c r="J90" s="446"/>
      <c r="K90" s="446"/>
      <c r="L90" s="446"/>
      <c r="M90" s="446"/>
      <c r="N90" s="446"/>
      <c r="O90" s="118"/>
      <c r="P90" s="118"/>
      <c r="Q90" s="446"/>
      <c r="R90" s="446"/>
      <c r="S90" s="127"/>
      <c r="T90" s="446"/>
      <c r="U90" s="149"/>
      <c r="V90" s="127"/>
      <c r="W90" s="127"/>
      <c r="X90" s="127"/>
      <c r="Y90" s="127"/>
      <c r="Z90" s="401"/>
      <c r="AA90" s="127"/>
      <c r="AB90" s="869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</row>
    <row r="91" spans="2:41">
      <c r="B91" s="127"/>
      <c r="C91" s="446"/>
      <c r="D91" s="127"/>
      <c r="E91" s="446"/>
      <c r="F91" s="446"/>
      <c r="G91" s="446"/>
      <c r="H91" s="446"/>
      <c r="I91" s="446"/>
      <c r="J91" s="446"/>
      <c r="K91" s="446"/>
      <c r="L91" s="446"/>
      <c r="M91" s="446"/>
      <c r="N91" s="446"/>
      <c r="O91" s="118"/>
      <c r="P91" s="118"/>
      <c r="Q91" s="149"/>
      <c r="R91" s="446"/>
      <c r="S91" s="127"/>
      <c r="T91" s="446"/>
      <c r="U91" s="149"/>
      <c r="V91" s="127"/>
      <c r="W91" s="127"/>
      <c r="X91" s="127"/>
      <c r="Y91" s="127"/>
      <c r="Z91" s="401"/>
      <c r="AA91" s="127"/>
      <c r="AB91" s="870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</row>
    <row r="92" spans="2:41">
      <c r="B92" s="127"/>
      <c r="C92" s="149"/>
      <c r="D92" s="252"/>
      <c r="E92" s="149"/>
      <c r="F92" s="149"/>
      <c r="G92" s="149"/>
      <c r="H92" s="149"/>
      <c r="I92" s="122"/>
      <c r="J92" s="149"/>
      <c r="K92" s="149"/>
      <c r="L92" s="149"/>
      <c r="M92" s="149"/>
      <c r="N92" s="122"/>
      <c r="O92" s="118"/>
      <c r="P92" s="118"/>
      <c r="Q92" s="252"/>
      <c r="R92" s="446"/>
      <c r="S92" s="149"/>
      <c r="T92" s="446"/>
      <c r="U92" s="149"/>
      <c r="V92" s="127"/>
      <c r="W92" s="336"/>
      <c r="X92" s="446"/>
      <c r="Y92" s="189"/>
      <c r="Z92" s="871"/>
      <c r="AA92" s="127"/>
      <c r="AB92" s="870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</row>
    <row r="93" spans="2:41">
      <c r="B93" s="189"/>
      <c r="C93" s="149"/>
      <c r="D93" s="872"/>
      <c r="E93" s="888"/>
      <c r="F93" s="873"/>
      <c r="G93" s="873"/>
      <c r="H93" s="873"/>
      <c r="I93" s="873"/>
      <c r="J93" s="873"/>
      <c r="K93" s="873"/>
      <c r="L93" s="873"/>
      <c r="M93" s="873"/>
      <c r="N93" s="873"/>
      <c r="O93" s="872"/>
      <c r="P93" s="446"/>
      <c r="Q93" s="446"/>
      <c r="R93" s="127"/>
      <c r="S93" s="645"/>
      <c r="T93" s="127"/>
      <c r="U93" s="127"/>
      <c r="V93" s="127"/>
      <c r="W93" s="874"/>
      <c r="X93" s="149"/>
      <c r="Y93" s="143"/>
      <c r="Z93" s="875"/>
      <c r="AA93" s="127"/>
      <c r="AB93" s="876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</row>
    <row r="94" spans="2:41">
      <c r="B94" s="189"/>
      <c r="C94" s="149"/>
      <c r="D94" s="872"/>
      <c r="E94" s="888"/>
      <c r="F94" s="873"/>
      <c r="G94" s="873"/>
      <c r="H94" s="873"/>
      <c r="I94" s="873"/>
      <c r="J94" s="873"/>
      <c r="K94" s="873"/>
      <c r="L94" s="873"/>
      <c r="M94" s="873"/>
      <c r="N94" s="873"/>
      <c r="O94" s="877"/>
      <c r="P94" s="878"/>
      <c r="Q94" s="446"/>
      <c r="R94" s="127"/>
      <c r="S94" s="127"/>
      <c r="T94" s="127"/>
      <c r="U94" s="127"/>
      <c r="V94" s="127"/>
      <c r="W94" s="874"/>
      <c r="X94" s="149"/>
      <c r="Y94" s="143"/>
      <c r="Z94" s="875"/>
      <c r="AA94" s="127"/>
      <c r="AB94" s="876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</row>
    <row r="95" spans="2:41">
      <c r="B95" s="189"/>
      <c r="C95" s="149"/>
      <c r="D95" s="872"/>
      <c r="E95" s="888"/>
      <c r="F95" s="873"/>
      <c r="G95" s="873"/>
      <c r="H95" s="888"/>
      <c r="I95" s="873"/>
      <c r="J95" s="873"/>
      <c r="K95" s="888"/>
      <c r="L95" s="873"/>
      <c r="M95" s="873"/>
      <c r="N95" s="873"/>
      <c r="O95" s="872"/>
      <c r="P95" s="878"/>
      <c r="Q95" s="446"/>
      <c r="R95" s="127"/>
      <c r="S95" s="127"/>
      <c r="T95" s="127"/>
      <c r="U95" s="127"/>
      <c r="V95" s="127"/>
      <c r="W95" s="874"/>
      <c r="X95" s="149"/>
      <c r="Y95" s="143"/>
      <c r="Z95" s="875"/>
      <c r="AA95" s="127"/>
      <c r="AB95" s="879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</row>
    <row r="96" spans="2:41">
      <c r="B96" s="189"/>
      <c r="C96" s="149"/>
      <c r="D96" s="872"/>
      <c r="E96" s="888"/>
      <c r="F96" s="873"/>
      <c r="G96" s="873"/>
      <c r="H96" s="873"/>
      <c r="I96" s="873"/>
      <c r="J96" s="873"/>
      <c r="K96" s="873"/>
      <c r="L96" s="873"/>
      <c r="M96" s="873"/>
      <c r="N96" s="888"/>
      <c r="O96" s="880"/>
      <c r="P96" s="878"/>
      <c r="Q96" s="446"/>
      <c r="R96" s="127"/>
      <c r="S96" s="127"/>
      <c r="T96" s="127"/>
      <c r="U96" s="127"/>
      <c r="V96" s="127"/>
      <c r="W96" s="874"/>
      <c r="X96" s="149"/>
      <c r="Y96" s="143"/>
      <c r="Z96" s="875"/>
      <c r="AA96" s="127"/>
      <c r="AB96" s="876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</row>
    <row r="97" spans="2:41">
      <c r="B97" s="189"/>
      <c r="C97" s="149"/>
      <c r="D97" s="872"/>
      <c r="E97" s="888"/>
      <c r="F97" s="873"/>
      <c r="G97" s="873"/>
      <c r="H97" s="873"/>
      <c r="I97" s="873"/>
      <c r="J97" s="873"/>
      <c r="K97" s="873"/>
      <c r="L97" s="873"/>
      <c r="M97" s="873"/>
      <c r="N97" s="873"/>
      <c r="O97" s="872"/>
      <c r="P97" s="878"/>
      <c r="Q97" s="446"/>
      <c r="R97" s="127"/>
      <c r="S97" s="127"/>
      <c r="T97" s="127"/>
      <c r="U97" s="127"/>
      <c r="V97" s="127"/>
      <c r="W97" s="874"/>
      <c r="X97" s="149"/>
      <c r="Y97" s="143"/>
      <c r="Z97" s="875"/>
      <c r="AA97" s="127"/>
      <c r="AB97" s="881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</row>
    <row r="98" spans="2:41">
      <c r="B98" s="189"/>
      <c r="C98" s="149"/>
      <c r="D98" s="872"/>
      <c r="E98" s="888"/>
      <c r="F98" s="873"/>
      <c r="G98" s="873"/>
      <c r="H98" s="873"/>
      <c r="I98" s="873"/>
      <c r="J98" s="873"/>
      <c r="K98" s="873"/>
      <c r="L98" s="873"/>
      <c r="M98" s="873"/>
      <c r="N98" s="873"/>
      <c r="O98" s="872"/>
      <c r="P98" s="878"/>
      <c r="Q98" s="446"/>
      <c r="R98" s="127"/>
      <c r="S98" s="127"/>
      <c r="T98" s="127"/>
      <c r="U98" s="127"/>
      <c r="V98" s="127"/>
      <c r="W98" s="874"/>
      <c r="X98" s="149"/>
      <c r="Y98" s="143"/>
      <c r="Z98" s="875"/>
      <c r="AA98" s="127"/>
      <c r="AB98" s="879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</row>
    <row r="99" spans="2:41">
      <c r="B99" s="189"/>
      <c r="C99" s="149"/>
      <c r="D99" s="872"/>
      <c r="E99" s="888"/>
      <c r="F99" s="873"/>
      <c r="G99" s="118"/>
      <c r="H99" s="883"/>
      <c r="I99" s="888"/>
      <c r="J99" s="873"/>
      <c r="K99" s="873"/>
      <c r="L99" s="873"/>
      <c r="M99" s="873"/>
      <c r="N99" s="873"/>
      <c r="O99" s="882"/>
      <c r="P99" s="878"/>
      <c r="Q99" s="446"/>
      <c r="R99" s="127"/>
      <c r="S99" s="127"/>
      <c r="T99" s="127"/>
      <c r="U99" s="127"/>
      <c r="V99" s="127"/>
      <c r="W99" s="874"/>
      <c r="X99" s="149"/>
      <c r="Y99" s="143"/>
      <c r="Z99" s="875"/>
      <c r="AA99" s="127"/>
      <c r="AB99" s="881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</row>
    <row r="100" spans="2:41">
      <c r="B100" s="189"/>
      <c r="C100" s="149"/>
      <c r="D100" s="872"/>
      <c r="E100" s="888"/>
      <c r="F100" s="873"/>
      <c r="G100" s="873"/>
      <c r="H100" s="873"/>
      <c r="I100" s="873"/>
      <c r="J100" s="873"/>
      <c r="K100" s="873"/>
      <c r="L100" s="873"/>
      <c r="M100" s="873"/>
      <c r="N100" s="873"/>
      <c r="O100" s="872"/>
      <c r="P100" s="878"/>
      <c r="Q100" s="446"/>
      <c r="R100" s="127"/>
      <c r="S100" s="127"/>
      <c r="T100" s="127"/>
      <c r="U100" s="127"/>
      <c r="V100" s="127"/>
      <c r="W100" s="874"/>
      <c r="X100" s="149"/>
      <c r="Y100" s="143"/>
      <c r="Z100" s="875"/>
      <c r="AA100" s="127"/>
      <c r="AB100" s="876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</row>
    <row r="101" spans="2:41">
      <c r="B101" s="189"/>
      <c r="C101" s="149"/>
      <c r="D101" s="872"/>
      <c r="E101" s="888"/>
      <c r="F101" s="873"/>
      <c r="G101" s="873"/>
      <c r="H101" s="873"/>
      <c r="I101" s="873"/>
      <c r="J101" s="873"/>
      <c r="K101" s="873"/>
      <c r="L101" s="873"/>
      <c r="M101" s="873"/>
      <c r="N101" s="873"/>
      <c r="O101" s="872"/>
      <c r="P101" s="878"/>
      <c r="Q101" s="446"/>
      <c r="R101" s="127"/>
      <c r="S101" s="127"/>
      <c r="T101" s="127"/>
      <c r="U101" s="127"/>
      <c r="V101" s="127"/>
      <c r="W101" s="874"/>
      <c r="X101" s="149"/>
      <c r="Y101" s="143"/>
      <c r="Z101" s="875"/>
      <c r="AA101" s="127"/>
      <c r="AB101" s="876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</row>
    <row r="102" spans="2:41" ht="12.75" customHeight="1">
      <c r="B102" s="189"/>
      <c r="C102" s="149"/>
      <c r="D102" s="872"/>
      <c r="E102" s="888"/>
      <c r="F102" s="873"/>
      <c r="G102" s="873"/>
      <c r="H102" s="873"/>
      <c r="I102" s="873"/>
      <c r="J102" s="873"/>
      <c r="K102" s="873"/>
      <c r="L102" s="873"/>
      <c r="M102" s="873"/>
      <c r="N102" s="873"/>
      <c r="O102" s="872"/>
      <c r="P102" s="878"/>
      <c r="Q102" s="446"/>
      <c r="R102" s="127"/>
      <c r="S102" s="127"/>
      <c r="T102" s="127"/>
      <c r="U102" s="127"/>
      <c r="V102" s="127"/>
      <c r="W102" s="874"/>
      <c r="X102" s="149"/>
      <c r="Y102" s="143"/>
      <c r="Z102" s="875"/>
      <c r="AA102" s="127"/>
      <c r="AB102" s="876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</row>
    <row r="103" spans="2:41" ht="13.5" customHeight="1">
      <c r="B103" s="189"/>
      <c r="C103" s="149"/>
      <c r="D103" s="872"/>
      <c r="E103" s="888"/>
      <c r="F103" s="873"/>
      <c r="G103" s="873"/>
      <c r="H103" s="873"/>
      <c r="I103" s="873"/>
      <c r="J103" s="873"/>
      <c r="K103" s="873"/>
      <c r="L103" s="873"/>
      <c r="M103" s="873"/>
      <c r="N103" s="873"/>
      <c r="O103" s="872"/>
      <c r="P103" s="878"/>
      <c r="Q103" s="446"/>
      <c r="R103" s="127"/>
      <c r="S103" s="127"/>
      <c r="T103" s="127"/>
      <c r="U103" s="127"/>
      <c r="V103" s="127"/>
      <c r="W103" s="874"/>
      <c r="X103" s="149"/>
      <c r="Y103" s="143"/>
      <c r="Z103" s="875"/>
      <c r="AA103" s="127"/>
      <c r="AB103" s="876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</row>
    <row r="104" spans="2:41" ht="12.75" customHeight="1">
      <c r="B104" s="189"/>
      <c r="C104" s="149"/>
      <c r="D104" s="872"/>
      <c r="E104" s="888"/>
      <c r="F104" s="873"/>
      <c r="G104" s="873"/>
      <c r="H104" s="873"/>
      <c r="I104" s="873"/>
      <c r="J104" s="873"/>
      <c r="K104" s="873"/>
      <c r="L104" s="873"/>
      <c r="M104" s="873"/>
      <c r="N104" s="873"/>
      <c r="O104" s="872"/>
      <c r="P104" s="878"/>
      <c r="Q104" s="446"/>
      <c r="R104" s="127"/>
      <c r="S104" s="127"/>
      <c r="T104" s="127"/>
      <c r="U104" s="127"/>
      <c r="V104" s="127"/>
      <c r="W104" s="874"/>
      <c r="X104" s="149"/>
      <c r="Y104" s="143"/>
      <c r="Z104" s="875"/>
      <c r="AA104" s="127"/>
      <c r="AB104" s="876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</row>
    <row r="105" spans="2:41">
      <c r="B105" s="189"/>
      <c r="C105" s="149"/>
      <c r="D105" s="872"/>
      <c r="E105" s="888"/>
      <c r="F105" s="873"/>
      <c r="G105" s="873"/>
      <c r="H105" s="873"/>
      <c r="I105" s="873"/>
      <c r="J105" s="873"/>
      <c r="K105" s="873"/>
      <c r="L105" s="873"/>
      <c r="M105" s="873"/>
      <c r="N105" s="873"/>
      <c r="O105" s="872"/>
      <c r="P105" s="878"/>
      <c r="Q105" s="446"/>
      <c r="R105" s="127"/>
      <c r="S105" s="127"/>
      <c r="T105" s="127"/>
      <c r="U105" s="127"/>
      <c r="V105" s="127"/>
      <c r="W105" s="874"/>
      <c r="X105" s="149"/>
      <c r="Y105" s="143"/>
      <c r="Z105" s="875"/>
      <c r="AA105" s="127"/>
      <c r="AB105" s="876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</row>
    <row r="106" spans="2:41">
      <c r="B106" s="189"/>
      <c r="C106" s="149"/>
      <c r="D106" s="872"/>
      <c r="E106" s="888"/>
      <c r="F106" s="873"/>
      <c r="G106" s="873"/>
      <c r="H106" s="873"/>
      <c r="I106" s="873"/>
      <c r="J106" s="873"/>
      <c r="K106" s="873"/>
      <c r="L106" s="873"/>
      <c r="M106" s="873"/>
      <c r="N106" s="873"/>
      <c r="O106" s="872"/>
      <c r="P106" s="878"/>
      <c r="Q106" s="446"/>
      <c r="R106" s="127"/>
      <c r="S106" s="127"/>
      <c r="T106" s="127"/>
      <c r="U106" s="127"/>
      <c r="V106" s="127"/>
      <c r="W106" s="874"/>
      <c r="X106" s="149"/>
      <c r="Y106" s="143"/>
      <c r="Z106" s="875"/>
      <c r="AA106" s="127"/>
      <c r="AB106" s="876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</row>
    <row r="107" spans="2:41">
      <c r="B107" s="189"/>
      <c r="C107" s="149"/>
      <c r="D107" s="872"/>
      <c r="E107" s="888"/>
      <c r="F107" s="873"/>
      <c r="G107" s="873"/>
      <c r="H107" s="873"/>
      <c r="I107" s="873"/>
      <c r="J107" s="873"/>
      <c r="K107" s="873"/>
      <c r="L107" s="873"/>
      <c r="M107" s="873"/>
      <c r="N107" s="873"/>
      <c r="O107" s="872"/>
      <c r="P107" s="878"/>
      <c r="Q107" s="446"/>
      <c r="R107" s="127"/>
      <c r="S107" s="127"/>
      <c r="T107" s="127"/>
      <c r="U107" s="127"/>
      <c r="V107" s="127"/>
      <c r="W107" s="874"/>
      <c r="X107" s="149"/>
      <c r="Y107" s="143"/>
      <c r="Z107" s="875"/>
      <c r="AA107" s="127"/>
      <c r="AB107" s="879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/>
      <c r="AO107" s="127"/>
    </row>
    <row r="108" spans="2:41" ht="12.75" customHeight="1">
      <c r="B108" s="189"/>
      <c r="C108" s="149"/>
      <c r="D108" s="872"/>
      <c r="E108" s="891"/>
      <c r="F108" s="883"/>
      <c r="G108" s="884"/>
      <c r="H108" s="873"/>
      <c r="I108" s="873"/>
      <c r="J108" s="873"/>
      <c r="K108" s="873"/>
      <c r="L108" s="883"/>
      <c r="M108" s="883"/>
      <c r="N108" s="873"/>
      <c r="O108" s="877"/>
      <c r="P108" s="878"/>
      <c r="Q108" s="446"/>
      <c r="R108" s="127"/>
      <c r="S108" s="127"/>
      <c r="T108" s="127"/>
      <c r="U108" s="127"/>
      <c r="V108" s="127"/>
      <c r="W108" s="874"/>
      <c r="X108" s="149"/>
      <c r="Y108" s="143"/>
      <c r="Z108" s="875"/>
      <c r="AA108" s="127"/>
      <c r="AB108" s="885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</row>
    <row r="109" spans="2:41" ht="12.75" customHeight="1">
      <c r="B109" s="189"/>
      <c r="C109" s="149"/>
      <c r="D109" s="872"/>
      <c r="E109" s="891"/>
      <c r="F109" s="883"/>
      <c r="G109" s="884"/>
      <c r="H109" s="873"/>
      <c r="I109" s="873"/>
      <c r="J109" s="873"/>
      <c r="K109" s="873"/>
      <c r="L109" s="883"/>
      <c r="M109" s="883"/>
      <c r="N109" s="873"/>
      <c r="O109" s="872"/>
      <c r="P109" s="878"/>
      <c r="Q109" s="446"/>
      <c r="R109" s="127"/>
      <c r="S109" s="127"/>
      <c r="T109" s="127"/>
      <c r="U109" s="127"/>
      <c r="V109" s="127"/>
      <c r="W109" s="874"/>
      <c r="X109" s="149"/>
      <c r="Y109" s="143"/>
      <c r="Z109" s="875"/>
      <c r="AA109" s="127"/>
      <c r="AB109" s="876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</row>
    <row r="110" spans="2:41" ht="11.25" customHeight="1">
      <c r="B110" s="189"/>
      <c r="C110" s="149"/>
      <c r="D110" s="872"/>
      <c r="E110" s="891"/>
      <c r="F110" s="883"/>
      <c r="G110" s="884"/>
      <c r="H110" s="873"/>
      <c r="I110" s="873"/>
      <c r="J110" s="873"/>
      <c r="K110" s="873"/>
      <c r="L110" s="883"/>
      <c r="M110" s="883"/>
      <c r="N110" s="873"/>
      <c r="O110" s="872"/>
      <c r="P110" s="878"/>
      <c r="Q110" s="446"/>
      <c r="R110" s="127"/>
      <c r="S110" s="127"/>
      <c r="T110" s="127"/>
      <c r="U110" s="127"/>
      <c r="V110" s="127"/>
      <c r="W110" s="874"/>
      <c r="X110" s="149"/>
      <c r="Y110" s="143"/>
      <c r="Z110" s="875"/>
      <c r="AA110" s="127"/>
      <c r="AB110" s="876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</row>
    <row r="111" spans="2:41" ht="12.75" customHeight="1">
      <c r="B111" s="189"/>
      <c r="C111" s="149"/>
      <c r="D111" s="872"/>
      <c r="E111" s="891"/>
      <c r="F111" s="883"/>
      <c r="G111" s="884"/>
      <c r="H111" s="873"/>
      <c r="I111" s="895"/>
      <c r="J111" s="873"/>
      <c r="K111" s="895"/>
      <c r="L111" s="888"/>
      <c r="M111" s="888"/>
      <c r="N111" s="873"/>
      <c r="O111" s="872"/>
      <c r="P111" s="878"/>
      <c r="Q111" s="446"/>
      <c r="R111" s="127"/>
      <c r="S111" s="127"/>
      <c r="T111" s="127"/>
      <c r="U111" s="127"/>
      <c r="V111" s="127"/>
      <c r="W111" s="874"/>
      <c r="X111" s="149"/>
      <c r="Y111" s="143"/>
      <c r="Z111" s="875"/>
      <c r="AA111" s="127"/>
      <c r="AB111" s="881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/>
      <c r="AO111" s="127"/>
    </row>
    <row r="112" spans="2:41" ht="13.5" customHeight="1">
      <c r="B112" s="189"/>
      <c r="C112" s="149"/>
      <c r="D112" s="872"/>
      <c r="E112" s="891"/>
      <c r="F112" s="888"/>
      <c r="G112" s="884"/>
      <c r="H112" s="873"/>
      <c r="I112" s="873"/>
      <c r="J112" s="873"/>
      <c r="K112" s="873"/>
      <c r="L112" s="888"/>
      <c r="M112" s="888"/>
      <c r="N112" s="873"/>
      <c r="O112" s="872"/>
      <c r="P112" s="878"/>
      <c r="Q112" s="446"/>
      <c r="R112" s="127"/>
      <c r="S112" s="127"/>
      <c r="T112" s="127"/>
      <c r="U112" s="127"/>
      <c r="V112" s="127"/>
      <c r="W112" s="874"/>
      <c r="X112" s="149"/>
      <c r="Y112" s="143"/>
      <c r="Z112" s="875"/>
      <c r="AA112" s="127"/>
      <c r="AB112" s="876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/>
      <c r="AO112" s="127"/>
    </row>
    <row r="113" spans="2:41" ht="14.25" customHeight="1">
      <c r="B113" s="189"/>
      <c r="C113" s="149"/>
      <c r="D113" s="872"/>
      <c r="E113" s="891"/>
      <c r="F113" s="883"/>
      <c r="G113" s="884"/>
      <c r="H113" s="873"/>
      <c r="I113" s="873"/>
      <c r="J113" s="873"/>
      <c r="K113" s="873"/>
      <c r="L113" s="888"/>
      <c r="M113" s="883"/>
      <c r="N113" s="873"/>
      <c r="O113" s="872"/>
      <c r="P113" s="878"/>
      <c r="Q113" s="446"/>
      <c r="R113" s="127"/>
      <c r="S113" s="127"/>
      <c r="T113" s="127"/>
      <c r="U113" s="127"/>
      <c r="V113" s="127"/>
      <c r="W113" s="874"/>
      <c r="X113" s="149"/>
      <c r="Y113" s="143"/>
      <c r="Z113" s="875"/>
      <c r="AA113" s="127"/>
      <c r="AB113" s="876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</row>
    <row r="114" spans="2:41">
      <c r="B114" s="189"/>
      <c r="C114" s="149"/>
      <c r="D114" s="872"/>
      <c r="E114" s="891"/>
      <c r="F114" s="888"/>
      <c r="G114" s="884"/>
      <c r="H114" s="873"/>
      <c r="I114" s="873"/>
      <c r="J114" s="873"/>
      <c r="K114" s="873"/>
      <c r="L114" s="884"/>
      <c r="M114" s="884"/>
      <c r="N114" s="118"/>
      <c r="O114" s="872"/>
      <c r="P114" s="878"/>
      <c r="Q114" s="446"/>
      <c r="R114" s="127"/>
      <c r="S114" s="127"/>
      <c r="T114" s="127"/>
      <c r="U114" s="127"/>
      <c r="V114" s="127"/>
      <c r="W114" s="874"/>
      <c r="X114" s="149"/>
      <c r="Y114" s="143"/>
      <c r="Z114" s="875"/>
      <c r="AA114" s="127"/>
      <c r="AB114" s="876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</row>
    <row r="115" spans="2:41" ht="14.25" customHeight="1">
      <c r="B115" s="189"/>
      <c r="C115" s="149"/>
      <c r="D115" s="872"/>
      <c r="E115" s="891"/>
      <c r="F115" s="888"/>
      <c r="G115" s="888"/>
      <c r="H115" s="873"/>
      <c r="I115" s="873"/>
      <c r="J115" s="873"/>
      <c r="K115" s="883"/>
      <c r="L115" s="895"/>
      <c r="M115" s="888"/>
      <c r="N115" s="884"/>
      <c r="O115" s="872"/>
      <c r="P115" s="878"/>
      <c r="Q115" s="446"/>
      <c r="R115" s="127"/>
      <c r="S115" s="127"/>
      <c r="T115" s="127"/>
      <c r="U115" s="127"/>
      <c r="V115" s="127"/>
      <c r="W115" s="874"/>
      <c r="X115" s="149"/>
      <c r="Y115" s="143"/>
      <c r="Z115" s="875"/>
      <c r="AA115" s="127"/>
      <c r="AB115" s="876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</row>
    <row r="116" spans="2:41">
      <c r="B116" s="189"/>
      <c r="C116" s="149"/>
      <c r="D116" s="872"/>
      <c r="E116" s="891"/>
      <c r="F116" s="883"/>
      <c r="G116" s="884"/>
      <c r="H116" s="873"/>
      <c r="I116" s="873"/>
      <c r="J116" s="873"/>
      <c r="K116" s="873"/>
      <c r="L116" s="883"/>
      <c r="M116" s="883"/>
      <c r="N116" s="873"/>
      <c r="O116" s="872"/>
      <c r="P116" s="878"/>
      <c r="Q116" s="446"/>
      <c r="R116" s="127"/>
      <c r="S116" s="127"/>
      <c r="T116" s="127"/>
      <c r="U116" s="127"/>
      <c r="V116" s="127"/>
      <c r="W116" s="874"/>
      <c r="X116" s="149"/>
      <c r="Y116" s="143"/>
      <c r="Z116" s="875"/>
      <c r="AA116" s="127"/>
      <c r="AB116" s="876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</row>
    <row r="117" spans="2:41" ht="11.25" customHeight="1">
      <c r="B117" s="189"/>
      <c r="C117" s="149"/>
      <c r="D117" s="872"/>
      <c r="E117" s="891"/>
      <c r="F117" s="888"/>
      <c r="G117" s="884"/>
      <c r="H117" s="873"/>
      <c r="I117" s="873"/>
      <c r="J117" s="873"/>
      <c r="K117" s="873"/>
      <c r="L117" s="884"/>
      <c r="M117" s="884"/>
      <c r="N117" s="873"/>
      <c r="O117" s="872"/>
      <c r="P117" s="886"/>
      <c r="Q117" s="446"/>
      <c r="R117" s="127"/>
      <c r="S117" s="127"/>
      <c r="T117" s="127"/>
      <c r="U117" s="127"/>
      <c r="V117" s="127"/>
      <c r="W117" s="874"/>
      <c r="X117" s="149"/>
      <c r="Y117" s="143"/>
      <c r="Z117" s="875"/>
      <c r="AA117" s="127"/>
      <c r="AB117" s="88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</row>
    <row r="118" spans="2:41">
      <c r="B118" s="189"/>
      <c r="C118" s="149"/>
      <c r="D118" s="872"/>
      <c r="E118" s="891"/>
      <c r="F118" s="883"/>
      <c r="G118" s="884"/>
      <c r="H118" s="873"/>
      <c r="I118" s="873"/>
      <c r="J118" s="873"/>
      <c r="K118" s="873"/>
      <c r="L118" s="884"/>
      <c r="M118" s="884"/>
      <c r="N118" s="873"/>
      <c r="O118" s="872"/>
      <c r="P118" s="878"/>
      <c r="Q118" s="446"/>
      <c r="R118" s="127"/>
      <c r="S118" s="127"/>
      <c r="T118" s="127"/>
      <c r="U118" s="127"/>
      <c r="V118" s="127"/>
      <c r="W118" s="874"/>
      <c r="X118" s="149"/>
      <c r="Y118" s="143"/>
      <c r="Z118" s="875"/>
      <c r="AA118" s="127"/>
      <c r="AB118" s="876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</row>
    <row r="119" spans="2:41">
      <c r="B119" s="189"/>
      <c r="C119" s="149"/>
      <c r="D119" s="872"/>
      <c r="E119" s="891"/>
      <c r="F119" s="884"/>
      <c r="G119" s="888"/>
      <c r="H119" s="873"/>
      <c r="I119" s="873"/>
      <c r="J119" s="873"/>
      <c r="K119" s="873"/>
      <c r="L119" s="895"/>
      <c r="M119" s="888"/>
      <c r="N119" s="873"/>
      <c r="O119" s="872"/>
      <c r="P119" s="886"/>
      <c r="Q119" s="446"/>
      <c r="R119" s="127"/>
      <c r="S119" s="127"/>
      <c r="T119" s="127"/>
      <c r="U119" s="127"/>
      <c r="V119" s="127"/>
      <c r="W119" s="874"/>
      <c r="X119" s="149"/>
      <c r="Y119" s="143"/>
      <c r="Z119" s="875"/>
      <c r="AA119" s="127"/>
      <c r="AB119" s="88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</row>
    <row r="120" spans="2:41" hidden="1">
      <c r="B120" s="189"/>
      <c r="C120" s="149"/>
      <c r="D120" s="872"/>
      <c r="E120" s="891"/>
      <c r="F120" s="888"/>
      <c r="G120" s="884"/>
      <c r="H120" s="873"/>
      <c r="I120" s="873"/>
      <c r="J120" s="873"/>
      <c r="K120" s="873"/>
      <c r="L120" s="883"/>
      <c r="M120" s="883"/>
      <c r="N120" s="873"/>
      <c r="O120" s="872"/>
      <c r="P120" s="878"/>
      <c r="Q120" s="446"/>
      <c r="R120" s="127"/>
      <c r="S120" s="127"/>
      <c r="T120" s="127"/>
      <c r="U120" s="127"/>
      <c r="V120" s="127"/>
      <c r="W120" s="874"/>
      <c r="X120" s="149"/>
      <c r="Y120" s="143"/>
      <c r="Z120" s="875"/>
      <c r="AA120" s="127"/>
      <c r="AB120" s="881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</row>
    <row r="121" spans="2:41">
      <c r="B121" s="189"/>
      <c r="C121" s="122"/>
      <c r="D121" s="872"/>
      <c r="E121" s="891"/>
      <c r="F121" s="884"/>
      <c r="G121" s="884"/>
      <c r="H121" s="873"/>
      <c r="I121" s="873"/>
      <c r="J121" s="873"/>
      <c r="K121" s="873"/>
      <c r="L121" s="888"/>
      <c r="M121" s="888"/>
      <c r="N121" s="873"/>
      <c r="O121" s="872"/>
      <c r="P121" s="878"/>
      <c r="Q121" s="446"/>
      <c r="R121" s="127"/>
      <c r="S121" s="127"/>
      <c r="T121" s="127"/>
      <c r="U121" s="127"/>
      <c r="V121" s="127"/>
      <c r="W121" s="874"/>
      <c r="X121" s="149"/>
      <c r="Y121" s="143"/>
      <c r="Z121" s="875"/>
      <c r="AA121" s="127"/>
      <c r="AB121" s="876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</row>
    <row r="122" spans="2:41">
      <c r="B122" s="189"/>
      <c r="C122" s="149"/>
      <c r="D122" s="872"/>
      <c r="E122" s="891"/>
      <c r="F122" s="883"/>
      <c r="G122" s="884"/>
      <c r="H122" s="895"/>
      <c r="I122" s="873"/>
      <c r="J122" s="873"/>
      <c r="K122" s="873"/>
      <c r="L122" s="883"/>
      <c r="M122" s="884"/>
      <c r="N122" s="873"/>
      <c r="O122" s="877"/>
      <c r="P122" s="886"/>
      <c r="Q122" s="446"/>
      <c r="R122" s="127"/>
      <c r="S122" s="127"/>
      <c r="T122" s="127"/>
      <c r="U122" s="127"/>
      <c r="V122" s="127"/>
      <c r="W122" s="874"/>
      <c r="X122" s="149"/>
      <c r="Y122" s="143"/>
      <c r="Z122" s="875"/>
      <c r="AA122" s="127"/>
      <c r="AB122" s="88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</row>
    <row r="123" spans="2:41">
      <c r="B123" s="189"/>
      <c r="C123" s="149"/>
      <c r="D123" s="872"/>
      <c r="E123" s="891"/>
      <c r="F123" s="895"/>
      <c r="G123" s="895"/>
      <c r="H123" s="873"/>
      <c r="I123" s="873"/>
      <c r="J123" s="873"/>
      <c r="K123" s="873"/>
      <c r="L123" s="896"/>
      <c r="M123" s="895"/>
      <c r="N123" s="873"/>
      <c r="O123" s="877"/>
      <c r="P123" s="878"/>
      <c r="Q123" s="446"/>
      <c r="R123" s="127"/>
      <c r="S123" s="127"/>
      <c r="T123" s="127"/>
      <c r="U123" s="127"/>
      <c r="V123" s="127"/>
      <c r="W123" s="874"/>
      <c r="X123" s="149"/>
      <c r="Y123" s="143"/>
      <c r="Z123" s="875"/>
      <c r="AA123" s="127"/>
      <c r="AB123" s="890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</row>
    <row r="124" spans="2:41">
      <c r="B124" s="189"/>
      <c r="C124" s="149"/>
      <c r="D124" s="872"/>
      <c r="E124" s="891"/>
      <c r="F124" s="185"/>
      <c r="G124" s="185"/>
      <c r="H124" s="185"/>
      <c r="I124" s="185"/>
      <c r="J124" s="185"/>
      <c r="K124" s="185"/>
      <c r="L124" s="185"/>
      <c r="M124" s="185"/>
      <c r="N124" s="185"/>
      <c r="O124" s="877"/>
      <c r="P124" s="878"/>
      <c r="Q124" s="446"/>
      <c r="R124" s="127"/>
      <c r="S124" s="127"/>
      <c r="T124" s="127"/>
      <c r="U124" s="127"/>
      <c r="V124" s="127"/>
      <c r="W124" s="874"/>
      <c r="X124" s="149"/>
      <c r="Y124" s="143"/>
      <c r="Z124" s="875"/>
      <c r="AA124" s="127"/>
      <c r="AB124" s="876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</row>
    <row r="125" spans="2:41" ht="11.25" customHeight="1">
      <c r="B125" s="189"/>
      <c r="C125" s="149"/>
      <c r="D125" s="872"/>
      <c r="E125" s="891"/>
      <c r="F125" s="185"/>
      <c r="G125" s="185"/>
      <c r="H125" s="185"/>
      <c r="I125" s="185"/>
      <c r="J125" s="185"/>
      <c r="K125" s="185"/>
      <c r="L125" s="185"/>
      <c r="M125" s="185"/>
      <c r="N125" s="185"/>
      <c r="O125" s="877"/>
      <c r="P125" s="878"/>
      <c r="Q125" s="446"/>
      <c r="R125" s="127"/>
      <c r="S125" s="127"/>
      <c r="T125" s="127"/>
      <c r="U125" s="127"/>
      <c r="V125" s="127"/>
      <c r="W125" s="874"/>
      <c r="X125" s="149"/>
      <c r="Y125" s="143"/>
      <c r="Z125" s="875"/>
      <c r="AA125" s="127"/>
      <c r="AB125" s="876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</row>
    <row r="126" spans="2:41" ht="12.75" customHeight="1">
      <c r="B126" s="189"/>
      <c r="C126" s="149"/>
      <c r="D126" s="872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877"/>
      <c r="P126" s="878"/>
      <c r="Q126" s="446"/>
      <c r="R126" s="127"/>
      <c r="S126" s="127"/>
      <c r="T126" s="127"/>
      <c r="U126" s="127"/>
      <c r="V126" s="127"/>
      <c r="W126" s="874"/>
      <c r="X126" s="149"/>
      <c r="Y126" s="143"/>
      <c r="Z126" s="875"/>
      <c r="AA126" s="127"/>
      <c r="AB126" s="876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</row>
    <row r="127" spans="2:41" ht="11.25" customHeight="1">
      <c r="B127" s="189"/>
      <c r="C127" s="149"/>
      <c r="D127" s="872"/>
      <c r="E127" s="185"/>
      <c r="F127" s="185"/>
      <c r="G127" s="185"/>
      <c r="H127" s="185"/>
      <c r="I127" s="185"/>
      <c r="J127" s="185"/>
      <c r="K127" s="892"/>
      <c r="L127" s="185"/>
      <c r="M127" s="185"/>
      <c r="N127" s="185"/>
      <c r="O127" s="880"/>
      <c r="P127" s="878"/>
      <c r="Q127" s="446"/>
      <c r="R127" s="127"/>
      <c r="S127" s="127"/>
      <c r="T127" s="127"/>
      <c r="U127" s="127"/>
      <c r="V127" s="127"/>
      <c r="W127" s="893"/>
      <c r="X127" s="149"/>
      <c r="Y127" s="894"/>
      <c r="Z127" s="875"/>
      <c r="AA127" s="127"/>
      <c r="AB127" s="876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</row>
    <row r="128" spans="2:41">
      <c r="B128" s="248"/>
      <c r="C128" s="127"/>
      <c r="D128" s="248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245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</row>
    <row r="129" spans="2:41">
      <c r="B129" s="127"/>
      <c r="C129" s="149"/>
      <c r="D129" s="446"/>
      <c r="E129" s="252"/>
      <c r="F129" s="252"/>
      <c r="G129" s="252"/>
      <c r="H129" s="252"/>
      <c r="I129" s="252"/>
      <c r="J129" s="252"/>
      <c r="K129" s="252"/>
      <c r="L129" s="252"/>
      <c r="M129" s="149"/>
      <c r="N129" s="149"/>
      <c r="O129" s="118"/>
      <c r="P129" s="118"/>
      <c r="Q129" s="149"/>
      <c r="R129" s="446"/>
      <c r="S129" s="127"/>
      <c r="T129" s="446"/>
      <c r="U129" s="149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</row>
    <row r="130" spans="2:41">
      <c r="B130" s="127"/>
      <c r="C130" s="149"/>
      <c r="D130" s="118"/>
      <c r="E130" s="868"/>
      <c r="F130" s="252"/>
      <c r="G130" s="252"/>
      <c r="H130" s="252"/>
      <c r="I130" s="252"/>
      <c r="J130" s="252"/>
      <c r="K130" s="252"/>
      <c r="L130" s="252"/>
      <c r="M130" s="149"/>
      <c r="N130" s="149"/>
      <c r="O130" s="118"/>
      <c r="P130" s="118"/>
      <c r="Q130" s="149"/>
      <c r="R130" s="446"/>
      <c r="S130" s="127"/>
      <c r="T130" s="446"/>
      <c r="U130" s="149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</row>
    <row r="131" spans="2:41">
      <c r="B131" s="127"/>
      <c r="C131" s="446"/>
      <c r="D131" s="446"/>
      <c r="E131" s="252"/>
      <c r="F131" s="252"/>
      <c r="G131" s="252"/>
      <c r="H131" s="252"/>
      <c r="I131" s="127"/>
      <c r="J131" s="127"/>
      <c r="K131" s="252"/>
      <c r="L131" s="125"/>
      <c r="M131" s="149"/>
      <c r="N131" s="149"/>
      <c r="O131" s="118"/>
      <c r="P131" s="118"/>
      <c r="Q131" s="446"/>
      <c r="R131" s="446"/>
      <c r="S131" s="127"/>
      <c r="T131" s="446"/>
      <c r="U131" s="149"/>
      <c r="V131" s="127"/>
      <c r="W131" s="127"/>
      <c r="X131" s="127"/>
      <c r="Y131" s="127"/>
      <c r="Z131" s="127"/>
      <c r="AA131" s="127"/>
      <c r="AB131" s="869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</row>
    <row r="132" spans="2:41">
      <c r="B132" s="127"/>
      <c r="C132" s="149"/>
      <c r="D132" s="149"/>
      <c r="E132" s="446"/>
      <c r="F132" s="446"/>
      <c r="G132" s="446"/>
      <c r="H132" s="446"/>
      <c r="I132" s="446"/>
      <c r="J132" s="446"/>
      <c r="K132" s="446"/>
      <c r="L132" s="446"/>
      <c r="M132" s="446"/>
      <c r="N132" s="446"/>
      <c r="O132" s="118"/>
      <c r="P132" s="118"/>
      <c r="Q132" s="446"/>
      <c r="R132" s="446"/>
      <c r="S132" s="127"/>
      <c r="T132" s="446"/>
      <c r="U132" s="149"/>
      <c r="V132" s="127"/>
      <c r="W132" s="127"/>
      <c r="X132" s="127"/>
      <c r="Y132" s="127"/>
      <c r="Z132" s="401"/>
      <c r="AA132" s="127"/>
      <c r="AB132" s="869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</row>
    <row r="133" spans="2:41">
      <c r="B133" s="127"/>
      <c r="C133" s="446"/>
      <c r="D133" s="127"/>
      <c r="E133" s="446"/>
      <c r="F133" s="446"/>
      <c r="G133" s="446"/>
      <c r="H133" s="446"/>
      <c r="I133" s="446"/>
      <c r="J133" s="446"/>
      <c r="K133" s="446"/>
      <c r="L133" s="446"/>
      <c r="M133" s="446"/>
      <c r="N133" s="446"/>
      <c r="O133" s="118"/>
      <c r="P133" s="118"/>
      <c r="Q133" s="149"/>
      <c r="R133" s="446"/>
      <c r="S133" s="127"/>
      <c r="T133" s="446"/>
      <c r="U133" s="149"/>
      <c r="V133" s="127"/>
      <c r="W133" s="127"/>
      <c r="X133" s="127"/>
      <c r="Y133" s="127"/>
      <c r="Z133" s="401"/>
      <c r="AA133" s="127"/>
      <c r="AB133" s="870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</row>
    <row r="134" spans="2:41">
      <c r="B134" s="127"/>
      <c r="C134" s="149"/>
      <c r="D134" s="252"/>
      <c r="E134" s="149"/>
      <c r="F134" s="149"/>
      <c r="G134" s="149"/>
      <c r="H134" s="149"/>
      <c r="I134" s="122"/>
      <c r="J134" s="149"/>
      <c r="K134" s="149"/>
      <c r="L134" s="149"/>
      <c r="M134" s="149"/>
      <c r="N134" s="122"/>
      <c r="O134" s="118"/>
      <c r="P134" s="118"/>
      <c r="Q134" s="252"/>
      <c r="R134" s="446"/>
      <c r="S134" s="149"/>
      <c r="T134" s="446"/>
      <c r="U134" s="149"/>
      <c r="V134" s="127"/>
      <c r="W134" s="336"/>
      <c r="X134" s="446"/>
      <c r="Y134" s="189"/>
      <c r="Z134" s="871"/>
      <c r="AA134" s="127"/>
      <c r="AB134" s="870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</row>
    <row r="135" spans="2:41">
      <c r="B135" s="189"/>
      <c r="C135" s="149"/>
      <c r="D135" s="872"/>
      <c r="E135" s="873"/>
      <c r="F135" s="873"/>
      <c r="G135" s="873"/>
      <c r="H135" s="873"/>
      <c r="I135" s="873"/>
      <c r="J135" s="873"/>
      <c r="K135" s="873"/>
      <c r="L135" s="873"/>
      <c r="M135" s="873"/>
      <c r="N135" s="873"/>
      <c r="O135" s="872"/>
      <c r="P135" s="446"/>
      <c r="Q135" s="446"/>
      <c r="R135" s="127"/>
      <c r="S135" s="645"/>
      <c r="T135" s="127"/>
      <c r="U135" s="127"/>
      <c r="V135" s="127"/>
      <c r="W135" s="874"/>
      <c r="X135" s="149"/>
      <c r="Y135" s="143"/>
      <c r="Z135" s="875"/>
      <c r="AA135" s="127"/>
      <c r="AB135" s="876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</row>
    <row r="136" spans="2:41">
      <c r="B136" s="189"/>
      <c r="C136" s="149"/>
      <c r="D136" s="872"/>
      <c r="E136" s="873"/>
      <c r="F136" s="873"/>
      <c r="G136" s="873"/>
      <c r="H136" s="873"/>
      <c r="I136" s="873"/>
      <c r="J136" s="873"/>
      <c r="K136" s="873"/>
      <c r="L136" s="873"/>
      <c r="M136" s="873"/>
      <c r="N136" s="873"/>
      <c r="O136" s="877"/>
      <c r="P136" s="878"/>
      <c r="Q136" s="446"/>
      <c r="R136" s="127"/>
      <c r="S136" s="127"/>
      <c r="T136" s="127"/>
      <c r="U136" s="127"/>
      <c r="V136" s="127"/>
      <c r="W136" s="874"/>
      <c r="X136" s="149"/>
      <c r="Y136" s="143"/>
      <c r="Z136" s="875"/>
      <c r="AA136" s="127"/>
      <c r="AB136" s="876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</row>
    <row r="137" spans="2:41">
      <c r="B137" s="189"/>
      <c r="C137" s="149"/>
      <c r="D137" s="872"/>
      <c r="E137" s="873"/>
      <c r="F137" s="873"/>
      <c r="G137" s="873"/>
      <c r="H137" s="888"/>
      <c r="I137" s="873"/>
      <c r="J137" s="873"/>
      <c r="K137" s="888"/>
      <c r="L137" s="873"/>
      <c r="M137" s="873"/>
      <c r="N137" s="873"/>
      <c r="O137" s="872"/>
      <c r="P137" s="878"/>
      <c r="Q137" s="446"/>
      <c r="R137" s="127"/>
      <c r="S137" s="127"/>
      <c r="T137" s="127"/>
      <c r="U137" s="127"/>
      <c r="V137" s="127"/>
      <c r="W137" s="874"/>
      <c r="X137" s="149"/>
      <c r="Y137" s="143"/>
      <c r="Z137" s="875"/>
      <c r="AA137" s="127"/>
      <c r="AB137" s="879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</row>
    <row r="138" spans="2:41">
      <c r="B138" s="189"/>
      <c r="C138" s="149"/>
      <c r="D138" s="872"/>
      <c r="E138" s="873"/>
      <c r="F138" s="873"/>
      <c r="G138" s="873"/>
      <c r="H138" s="873"/>
      <c r="I138" s="873"/>
      <c r="J138" s="873"/>
      <c r="K138" s="873"/>
      <c r="L138" s="873"/>
      <c r="M138" s="873"/>
      <c r="N138" s="888"/>
      <c r="O138" s="880"/>
      <c r="P138" s="878"/>
      <c r="Q138" s="446"/>
      <c r="R138" s="127"/>
      <c r="S138" s="127"/>
      <c r="T138" s="127"/>
      <c r="U138" s="127"/>
      <c r="V138" s="127"/>
      <c r="W138" s="874"/>
      <c r="X138" s="149"/>
      <c r="Y138" s="143"/>
      <c r="Z138" s="875"/>
      <c r="AA138" s="127"/>
      <c r="AB138" s="876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</row>
    <row r="139" spans="2:41">
      <c r="B139" s="189"/>
      <c r="C139" s="149"/>
      <c r="D139" s="872"/>
      <c r="E139" s="873"/>
      <c r="F139" s="873"/>
      <c r="G139" s="873"/>
      <c r="H139" s="873"/>
      <c r="I139" s="873"/>
      <c r="J139" s="873"/>
      <c r="K139" s="873"/>
      <c r="L139" s="873"/>
      <c r="M139" s="873"/>
      <c r="N139" s="873"/>
      <c r="O139" s="872"/>
      <c r="P139" s="878"/>
      <c r="Q139" s="446"/>
      <c r="R139" s="127"/>
      <c r="S139" s="127"/>
      <c r="T139" s="127"/>
      <c r="U139" s="127"/>
      <c r="V139" s="127"/>
      <c r="W139" s="874"/>
      <c r="X139" s="149"/>
      <c r="Y139" s="143"/>
      <c r="Z139" s="875"/>
      <c r="AA139" s="127"/>
      <c r="AB139" s="881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</row>
    <row r="140" spans="2:41">
      <c r="B140" s="189"/>
      <c r="C140" s="149"/>
      <c r="D140" s="872"/>
      <c r="E140" s="873"/>
      <c r="F140" s="873"/>
      <c r="G140" s="873"/>
      <c r="H140" s="873"/>
      <c r="I140" s="873"/>
      <c r="J140" s="873"/>
      <c r="K140" s="873"/>
      <c r="L140" s="873"/>
      <c r="M140" s="873"/>
      <c r="N140" s="873"/>
      <c r="O140" s="872"/>
      <c r="P140" s="878"/>
      <c r="Q140" s="446"/>
      <c r="R140" s="127"/>
      <c r="S140" s="127"/>
      <c r="T140" s="127"/>
      <c r="U140" s="127"/>
      <c r="V140" s="127"/>
      <c r="W140" s="874"/>
      <c r="X140" s="149"/>
      <c r="Y140" s="143"/>
      <c r="Z140" s="875"/>
      <c r="AA140" s="127"/>
      <c r="AB140" s="879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</row>
    <row r="141" spans="2:41">
      <c r="B141" s="189"/>
      <c r="C141" s="149"/>
      <c r="D141" s="872"/>
      <c r="E141" s="873"/>
      <c r="F141" s="873"/>
      <c r="G141" s="118"/>
      <c r="H141" s="883"/>
      <c r="I141" s="888"/>
      <c r="J141" s="873"/>
      <c r="K141" s="873"/>
      <c r="L141" s="873"/>
      <c r="M141" s="873"/>
      <c r="N141" s="873"/>
      <c r="O141" s="882"/>
      <c r="P141" s="878"/>
      <c r="Q141" s="446"/>
      <c r="R141" s="127"/>
      <c r="S141" s="127"/>
      <c r="T141" s="127"/>
      <c r="U141" s="127"/>
      <c r="V141" s="127"/>
      <c r="W141" s="874"/>
      <c r="X141" s="149"/>
      <c r="Y141" s="143"/>
      <c r="Z141" s="875"/>
      <c r="AA141" s="127"/>
      <c r="AB141" s="881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</row>
    <row r="142" spans="2:41">
      <c r="B142" s="189"/>
      <c r="C142" s="149"/>
      <c r="D142" s="872"/>
      <c r="E142" s="632"/>
      <c r="F142" s="873"/>
      <c r="G142" s="873"/>
      <c r="H142" s="873"/>
      <c r="I142" s="873"/>
      <c r="J142" s="873"/>
      <c r="K142" s="873"/>
      <c r="L142" s="873"/>
      <c r="M142" s="873"/>
      <c r="N142" s="873"/>
      <c r="O142" s="872"/>
      <c r="P142" s="878"/>
      <c r="Q142" s="446"/>
      <c r="R142" s="127"/>
      <c r="S142" s="127"/>
      <c r="T142" s="127"/>
      <c r="U142" s="127"/>
      <c r="V142" s="127"/>
      <c r="W142" s="874"/>
      <c r="X142" s="149"/>
      <c r="Y142" s="143"/>
      <c r="Z142" s="875"/>
      <c r="AA142" s="127"/>
      <c r="AB142" s="876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</row>
    <row r="143" spans="2:41">
      <c r="B143" s="189"/>
      <c r="C143" s="149"/>
      <c r="D143" s="872"/>
      <c r="E143" s="632"/>
      <c r="F143" s="873"/>
      <c r="G143" s="873"/>
      <c r="H143" s="873"/>
      <c r="I143" s="873"/>
      <c r="J143" s="873"/>
      <c r="K143" s="873"/>
      <c r="L143" s="873"/>
      <c r="M143" s="873"/>
      <c r="N143" s="873"/>
      <c r="O143" s="872"/>
      <c r="P143" s="878"/>
      <c r="Q143" s="446"/>
      <c r="R143" s="127"/>
      <c r="S143" s="127"/>
      <c r="T143" s="127"/>
      <c r="U143" s="127"/>
      <c r="V143" s="127"/>
      <c r="W143" s="874"/>
      <c r="X143" s="149"/>
      <c r="Y143" s="143"/>
      <c r="Z143" s="875"/>
      <c r="AA143" s="127"/>
      <c r="AB143" s="876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</row>
    <row r="144" spans="2:41">
      <c r="B144" s="189"/>
      <c r="C144" s="149"/>
      <c r="D144" s="872"/>
      <c r="E144" s="632"/>
      <c r="F144" s="873"/>
      <c r="G144" s="873"/>
      <c r="H144" s="873"/>
      <c r="I144" s="873"/>
      <c r="J144" s="873"/>
      <c r="K144" s="873"/>
      <c r="L144" s="873"/>
      <c r="M144" s="873"/>
      <c r="N144" s="873"/>
      <c r="O144" s="872"/>
      <c r="P144" s="878"/>
      <c r="Q144" s="446"/>
      <c r="R144" s="127"/>
      <c r="S144" s="127"/>
      <c r="T144" s="127"/>
      <c r="U144" s="127"/>
      <c r="V144" s="127"/>
      <c r="W144" s="874"/>
      <c r="X144" s="149"/>
      <c r="Y144" s="143"/>
      <c r="Z144" s="875"/>
      <c r="AA144" s="127"/>
      <c r="AB144" s="876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</row>
    <row r="145" spans="2:41">
      <c r="B145" s="189"/>
      <c r="C145" s="149"/>
      <c r="D145" s="872"/>
      <c r="E145" s="632"/>
      <c r="F145" s="873"/>
      <c r="G145" s="873"/>
      <c r="H145" s="873"/>
      <c r="I145" s="873"/>
      <c r="J145" s="873"/>
      <c r="K145" s="873"/>
      <c r="L145" s="873"/>
      <c r="M145" s="873"/>
      <c r="N145" s="873"/>
      <c r="O145" s="872"/>
      <c r="P145" s="878"/>
      <c r="Q145" s="446"/>
      <c r="R145" s="127"/>
      <c r="S145" s="127"/>
      <c r="T145" s="127"/>
      <c r="U145" s="127"/>
      <c r="V145" s="127"/>
      <c r="W145" s="874"/>
      <c r="X145" s="149"/>
      <c r="Y145" s="143"/>
      <c r="Z145" s="875"/>
      <c r="AA145" s="127"/>
      <c r="AB145" s="876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</row>
    <row r="146" spans="2:41">
      <c r="B146" s="189"/>
      <c r="C146" s="149"/>
      <c r="D146" s="872"/>
      <c r="E146" s="632"/>
      <c r="F146" s="873"/>
      <c r="G146" s="873"/>
      <c r="H146" s="873"/>
      <c r="I146" s="873"/>
      <c r="J146" s="873"/>
      <c r="K146" s="873"/>
      <c r="L146" s="873"/>
      <c r="M146" s="873"/>
      <c r="N146" s="873"/>
      <c r="O146" s="872"/>
      <c r="P146" s="878"/>
      <c r="Q146" s="446"/>
      <c r="R146" s="127"/>
      <c r="S146" s="127"/>
      <c r="T146" s="127"/>
      <c r="U146" s="127"/>
      <c r="V146" s="127"/>
      <c r="W146" s="874"/>
      <c r="X146" s="149"/>
      <c r="Y146" s="143"/>
      <c r="Z146" s="875"/>
      <c r="AA146" s="127"/>
      <c r="AB146" s="876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</row>
    <row r="147" spans="2:41">
      <c r="B147" s="189"/>
      <c r="C147" s="149"/>
      <c r="D147" s="872"/>
      <c r="E147" s="632"/>
      <c r="F147" s="873"/>
      <c r="G147" s="873"/>
      <c r="H147" s="873"/>
      <c r="I147" s="873"/>
      <c r="J147" s="873"/>
      <c r="K147" s="873"/>
      <c r="L147" s="873"/>
      <c r="M147" s="873"/>
      <c r="N147" s="873"/>
      <c r="O147" s="872"/>
      <c r="P147" s="878"/>
      <c r="Q147" s="446"/>
      <c r="R147" s="127"/>
      <c r="S147" s="127"/>
      <c r="T147" s="127"/>
      <c r="U147" s="127"/>
      <c r="V147" s="127"/>
      <c r="W147" s="874"/>
      <c r="X147" s="149"/>
      <c r="Y147" s="143"/>
      <c r="Z147" s="875"/>
      <c r="AA147" s="127"/>
      <c r="AB147" s="876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</row>
    <row r="148" spans="2:41" ht="13.5" customHeight="1">
      <c r="B148" s="189"/>
      <c r="C148" s="149"/>
      <c r="D148" s="872"/>
      <c r="E148" s="632"/>
      <c r="F148" s="873"/>
      <c r="G148" s="873"/>
      <c r="H148" s="873"/>
      <c r="I148" s="873"/>
      <c r="J148" s="873"/>
      <c r="K148" s="873"/>
      <c r="L148" s="873"/>
      <c r="M148" s="873"/>
      <c r="N148" s="873"/>
      <c r="O148" s="872"/>
      <c r="P148" s="878"/>
      <c r="Q148" s="446"/>
      <c r="R148" s="127"/>
      <c r="S148" s="127"/>
      <c r="T148" s="127"/>
      <c r="U148" s="127"/>
      <c r="V148" s="127"/>
      <c r="W148" s="874"/>
      <c r="X148" s="149"/>
      <c r="Y148" s="143"/>
      <c r="Z148" s="875"/>
      <c r="AA148" s="127"/>
      <c r="AB148" s="876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</row>
    <row r="149" spans="2:41">
      <c r="B149" s="189"/>
      <c r="C149" s="149"/>
      <c r="D149" s="872"/>
      <c r="E149" s="632"/>
      <c r="F149" s="873"/>
      <c r="G149" s="873"/>
      <c r="H149" s="873"/>
      <c r="I149" s="873"/>
      <c r="J149" s="873"/>
      <c r="K149" s="873"/>
      <c r="L149" s="873"/>
      <c r="M149" s="873"/>
      <c r="N149" s="873"/>
      <c r="O149" s="872"/>
      <c r="P149" s="878"/>
      <c r="Q149" s="446"/>
      <c r="R149" s="127"/>
      <c r="S149" s="127"/>
      <c r="T149" s="127"/>
      <c r="U149" s="127"/>
      <c r="V149" s="127"/>
      <c r="W149" s="874"/>
      <c r="X149" s="149"/>
      <c r="Y149" s="143"/>
      <c r="Z149" s="875"/>
      <c r="AA149" s="127"/>
      <c r="AB149" s="879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</row>
    <row r="150" spans="2:41" ht="12.75" customHeight="1">
      <c r="B150" s="189"/>
      <c r="C150" s="149"/>
      <c r="D150" s="872"/>
      <c r="E150" s="632"/>
      <c r="F150" s="883"/>
      <c r="G150" s="884"/>
      <c r="H150" s="873"/>
      <c r="I150" s="873"/>
      <c r="J150" s="873"/>
      <c r="K150" s="873"/>
      <c r="L150" s="883"/>
      <c r="M150" s="883"/>
      <c r="N150" s="873"/>
      <c r="O150" s="877"/>
      <c r="P150" s="878"/>
      <c r="Q150" s="446"/>
      <c r="R150" s="127"/>
      <c r="S150" s="127"/>
      <c r="T150" s="127"/>
      <c r="U150" s="127"/>
      <c r="V150" s="127"/>
      <c r="W150" s="874"/>
      <c r="X150" s="149"/>
      <c r="Y150" s="143"/>
      <c r="Z150" s="875"/>
      <c r="AA150" s="127"/>
      <c r="AB150" s="885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</row>
    <row r="151" spans="2:41">
      <c r="B151" s="189"/>
      <c r="C151" s="149"/>
      <c r="D151" s="872"/>
      <c r="E151" s="632"/>
      <c r="F151" s="883"/>
      <c r="G151" s="884"/>
      <c r="H151" s="873"/>
      <c r="I151" s="873"/>
      <c r="J151" s="873"/>
      <c r="K151" s="873"/>
      <c r="L151" s="883"/>
      <c r="M151" s="883"/>
      <c r="N151" s="873"/>
      <c r="O151" s="872"/>
      <c r="P151" s="878"/>
      <c r="Q151" s="446"/>
      <c r="R151" s="127"/>
      <c r="S151" s="127"/>
      <c r="T151" s="127"/>
      <c r="U151" s="127"/>
      <c r="V151" s="127"/>
      <c r="W151" s="874"/>
      <c r="X151" s="149"/>
      <c r="Y151" s="143"/>
      <c r="Z151" s="875"/>
      <c r="AA151" s="127"/>
      <c r="AB151" s="876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</row>
    <row r="152" spans="2:41" ht="12.75" customHeight="1">
      <c r="B152" s="189"/>
      <c r="C152" s="149"/>
      <c r="D152" s="872"/>
      <c r="E152" s="632"/>
      <c r="F152" s="883"/>
      <c r="G152" s="884"/>
      <c r="H152" s="873"/>
      <c r="I152" s="873"/>
      <c r="J152" s="873"/>
      <c r="K152" s="873"/>
      <c r="L152" s="883"/>
      <c r="M152" s="883"/>
      <c r="N152" s="873"/>
      <c r="O152" s="872"/>
      <c r="P152" s="878"/>
      <c r="Q152" s="446"/>
      <c r="R152" s="127"/>
      <c r="S152" s="127"/>
      <c r="T152" s="127"/>
      <c r="U152" s="127"/>
      <c r="V152" s="127"/>
      <c r="W152" s="874"/>
      <c r="X152" s="149"/>
      <c r="Y152" s="143"/>
      <c r="Z152" s="875"/>
      <c r="AA152" s="127"/>
      <c r="AB152" s="876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</row>
    <row r="153" spans="2:41">
      <c r="B153" s="189"/>
      <c r="C153" s="149"/>
      <c r="D153" s="872"/>
      <c r="E153" s="897"/>
      <c r="F153" s="883"/>
      <c r="G153" s="884"/>
      <c r="H153" s="873"/>
      <c r="I153" s="895"/>
      <c r="J153" s="873"/>
      <c r="K153" s="895"/>
      <c r="L153" s="888"/>
      <c r="M153" s="888"/>
      <c r="N153" s="873"/>
      <c r="O153" s="872"/>
      <c r="P153" s="878"/>
      <c r="Q153" s="446"/>
      <c r="R153" s="127"/>
      <c r="S153" s="127"/>
      <c r="T153" s="127"/>
      <c r="U153" s="127"/>
      <c r="V153" s="127"/>
      <c r="W153" s="874"/>
      <c r="X153" s="149"/>
      <c r="Y153" s="143"/>
      <c r="Z153" s="875"/>
      <c r="AA153" s="127"/>
      <c r="AB153" s="881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</row>
    <row r="154" spans="2:41">
      <c r="B154" s="189"/>
      <c r="C154" s="149"/>
      <c r="D154" s="872"/>
      <c r="E154" s="632"/>
      <c r="F154" s="888"/>
      <c r="G154" s="884"/>
      <c r="H154" s="873"/>
      <c r="I154" s="873"/>
      <c r="J154" s="873"/>
      <c r="K154" s="873"/>
      <c r="L154" s="888"/>
      <c r="M154" s="888"/>
      <c r="N154" s="873"/>
      <c r="O154" s="872"/>
      <c r="P154" s="878"/>
      <c r="Q154" s="446"/>
      <c r="R154" s="127"/>
      <c r="S154" s="127"/>
      <c r="T154" s="127"/>
      <c r="U154" s="127"/>
      <c r="V154" s="127"/>
      <c r="W154" s="874"/>
      <c r="X154" s="149"/>
      <c r="Y154" s="143"/>
      <c r="Z154" s="875"/>
      <c r="AA154" s="127"/>
      <c r="AB154" s="876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</row>
    <row r="155" spans="2:41">
      <c r="B155" s="189"/>
      <c r="C155" s="149"/>
      <c r="D155" s="872"/>
      <c r="E155" s="632"/>
      <c r="F155" s="883"/>
      <c r="G155" s="884"/>
      <c r="H155" s="873"/>
      <c r="I155" s="873"/>
      <c r="J155" s="873"/>
      <c r="K155" s="873"/>
      <c r="L155" s="888"/>
      <c r="M155" s="883"/>
      <c r="N155" s="873"/>
      <c r="O155" s="872"/>
      <c r="P155" s="878"/>
      <c r="Q155" s="446"/>
      <c r="R155" s="127"/>
      <c r="S155" s="127"/>
      <c r="T155" s="127"/>
      <c r="U155" s="127"/>
      <c r="V155" s="127"/>
      <c r="W155" s="874"/>
      <c r="X155" s="149"/>
      <c r="Y155" s="143"/>
      <c r="Z155" s="875"/>
      <c r="AA155" s="127"/>
      <c r="AB155" s="876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</row>
    <row r="156" spans="2:41">
      <c r="B156" s="189"/>
      <c r="C156" s="149"/>
      <c r="D156" s="872"/>
      <c r="E156" s="632"/>
      <c r="F156" s="888"/>
      <c r="G156" s="884"/>
      <c r="H156" s="873"/>
      <c r="I156" s="873"/>
      <c r="J156" s="873"/>
      <c r="K156" s="873"/>
      <c r="L156" s="884"/>
      <c r="M156" s="884"/>
      <c r="N156" s="118"/>
      <c r="O156" s="872"/>
      <c r="P156" s="878"/>
      <c r="Q156" s="446"/>
      <c r="R156" s="127"/>
      <c r="S156" s="127"/>
      <c r="T156" s="127"/>
      <c r="U156" s="127"/>
      <c r="V156" s="127"/>
      <c r="W156" s="874"/>
      <c r="X156" s="149"/>
      <c r="Y156" s="143"/>
      <c r="Z156" s="875"/>
      <c r="AA156" s="127"/>
      <c r="AB156" s="876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</row>
    <row r="157" spans="2:41">
      <c r="B157" s="189"/>
      <c r="C157" s="149"/>
      <c r="D157" s="872"/>
      <c r="E157" s="632"/>
      <c r="F157" s="888"/>
      <c r="G157" s="888"/>
      <c r="H157" s="873"/>
      <c r="I157" s="873"/>
      <c r="J157" s="873"/>
      <c r="K157" s="883"/>
      <c r="L157" s="895"/>
      <c r="M157" s="888"/>
      <c r="N157" s="884"/>
      <c r="O157" s="872"/>
      <c r="P157" s="878"/>
      <c r="Q157" s="446"/>
      <c r="R157" s="127"/>
      <c r="S157" s="127"/>
      <c r="T157" s="127"/>
      <c r="U157" s="127"/>
      <c r="V157" s="127"/>
      <c r="W157" s="874"/>
      <c r="X157" s="149"/>
      <c r="Y157" s="143"/>
      <c r="Z157" s="875"/>
      <c r="AA157" s="127"/>
      <c r="AB157" s="876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</row>
    <row r="158" spans="2:41" ht="10.5" customHeight="1">
      <c r="B158" s="189"/>
      <c r="C158" s="149"/>
      <c r="D158" s="872"/>
      <c r="E158" s="632"/>
      <c r="F158" s="883"/>
      <c r="G158" s="884"/>
      <c r="H158" s="873"/>
      <c r="I158" s="873"/>
      <c r="J158" s="873"/>
      <c r="K158" s="873"/>
      <c r="L158" s="883"/>
      <c r="M158" s="883"/>
      <c r="N158" s="873"/>
      <c r="O158" s="872"/>
      <c r="P158" s="878"/>
      <c r="Q158" s="446"/>
      <c r="R158" s="127"/>
      <c r="S158" s="127"/>
      <c r="T158" s="127"/>
      <c r="U158" s="127"/>
      <c r="V158" s="127"/>
      <c r="W158" s="874"/>
      <c r="X158" s="149"/>
      <c r="Y158" s="143"/>
      <c r="Z158" s="875"/>
      <c r="AA158" s="127"/>
      <c r="AB158" s="876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</row>
    <row r="159" spans="2:41" ht="12.75" customHeight="1">
      <c r="B159" s="189"/>
      <c r="C159" s="149"/>
      <c r="D159" s="872"/>
      <c r="E159" s="632"/>
      <c r="F159" s="888"/>
      <c r="G159" s="884"/>
      <c r="H159" s="873"/>
      <c r="I159" s="873"/>
      <c r="J159" s="873"/>
      <c r="K159" s="873"/>
      <c r="L159" s="884"/>
      <c r="M159" s="884"/>
      <c r="N159" s="873"/>
      <c r="O159" s="872"/>
      <c r="P159" s="886"/>
      <c r="Q159" s="446"/>
      <c r="R159" s="127"/>
      <c r="S159" s="127"/>
      <c r="T159" s="127"/>
      <c r="U159" s="127"/>
      <c r="V159" s="127"/>
      <c r="W159" s="874"/>
      <c r="X159" s="149"/>
      <c r="Y159" s="143"/>
      <c r="Z159" s="875"/>
      <c r="AA159" s="127"/>
      <c r="AB159" s="88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</row>
    <row r="160" spans="2:41">
      <c r="B160" s="189"/>
      <c r="C160" s="149"/>
      <c r="D160" s="872"/>
      <c r="E160" s="632"/>
      <c r="F160" s="883"/>
      <c r="G160" s="884"/>
      <c r="H160" s="873"/>
      <c r="I160" s="873"/>
      <c r="J160" s="873"/>
      <c r="K160" s="873"/>
      <c r="L160" s="884"/>
      <c r="M160" s="884"/>
      <c r="N160" s="873"/>
      <c r="O160" s="872"/>
      <c r="P160" s="878"/>
      <c r="Q160" s="446"/>
      <c r="R160" s="127"/>
      <c r="S160" s="127"/>
      <c r="T160" s="127"/>
      <c r="U160" s="127"/>
      <c r="V160" s="127"/>
      <c r="W160" s="874"/>
      <c r="X160" s="149"/>
      <c r="Y160" s="143"/>
      <c r="Z160" s="875"/>
      <c r="AA160" s="127"/>
      <c r="AB160" s="876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</row>
    <row r="161" spans="2:41" ht="12.75" customHeight="1">
      <c r="B161" s="189"/>
      <c r="C161" s="149"/>
      <c r="D161" s="872"/>
      <c r="E161" s="632"/>
      <c r="F161" s="884"/>
      <c r="G161" s="888"/>
      <c r="H161" s="873"/>
      <c r="I161" s="873"/>
      <c r="J161" s="873"/>
      <c r="K161" s="873"/>
      <c r="L161" s="895"/>
      <c r="M161" s="888"/>
      <c r="N161" s="873"/>
      <c r="O161" s="872"/>
      <c r="P161" s="886"/>
      <c r="Q161" s="446"/>
      <c r="R161" s="127"/>
      <c r="S161" s="127"/>
      <c r="T161" s="127"/>
      <c r="U161" s="127"/>
      <c r="V161" s="127"/>
      <c r="W161" s="874"/>
      <c r="X161" s="149"/>
      <c r="Y161" s="143"/>
      <c r="Z161" s="875"/>
      <c r="AA161" s="127"/>
      <c r="AB161" s="88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</row>
    <row r="162" spans="2:41" hidden="1">
      <c r="B162" s="189"/>
      <c r="C162" s="149"/>
      <c r="D162" s="872"/>
      <c r="E162" s="632"/>
      <c r="F162" s="888"/>
      <c r="G162" s="884"/>
      <c r="H162" s="873"/>
      <c r="I162" s="873"/>
      <c r="J162" s="873"/>
      <c r="K162" s="873"/>
      <c r="L162" s="883"/>
      <c r="M162" s="883"/>
      <c r="N162" s="873"/>
      <c r="O162" s="872"/>
      <c r="P162" s="878"/>
      <c r="Q162" s="446"/>
      <c r="R162" s="127"/>
      <c r="S162" s="127"/>
      <c r="T162" s="127"/>
      <c r="U162" s="127"/>
      <c r="V162" s="127"/>
      <c r="W162" s="874"/>
      <c r="X162" s="149"/>
      <c r="Y162" s="143"/>
      <c r="Z162" s="875"/>
      <c r="AA162" s="127"/>
      <c r="AB162" s="881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</row>
    <row r="163" spans="2:41" ht="13.5" customHeight="1">
      <c r="B163" s="189"/>
      <c r="C163" s="122"/>
      <c r="D163" s="872"/>
      <c r="E163" s="632"/>
      <c r="F163" s="884"/>
      <c r="G163" s="884"/>
      <c r="H163" s="873"/>
      <c r="I163" s="873"/>
      <c r="J163" s="873"/>
      <c r="K163" s="873"/>
      <c r="L163" s="888"/>
      <c r="M163" s="888"/>
      <c r="N163" s="873"/>
      <c r="O163" s="872"/>
      <c r="P163" s="878"/>
      <c r="Q163" s="446"/>
      <c r="R163" s="127"/>
      <c r="S163" s="127"/>
      <c r="T163" s="127"/>
      <c r="U163" s="127"/>
      <c r="V163" s="127"/>
      <c r="W163" s="874"/>
      <c r="X163" s="149"/>
      <c r="Y163" s="143"/>
      <c r="Z163" s="875"/>
      <c r="AA163" s="127"/>
      <c r="AB163" s="876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</row>
    <row r="164" spans="2:41" ht="12.75" customHeight="1">
      <c r="B164" s="189"/>
      <c r="C164" s="149"/>
      <c r="D164" s="872"/>
      <c r="E164" s="632"/>
      <c r="F164" s="883"/>
      <c r="G164" s="884"/>
      <c r="H164" s="895"/>
      <c r="I164" s="873"/>
      <c r="J164" s="873"/>
      <c r="K164" s="873"/>
      <c r="L164" s="883"/>
      <c r="M164" s="884"/>
      <c r="N164" s="873"/>
      <c r="O164" s="877"/>
      <c r="P164" s="886"/>
      <c r="Q164" s="446"/>
      <c r="R164" s="127"/>
      <c r="S164" s="127"/>
      <c r="T164" s="127"/>
      <c r="U164" s="127"/>
      <c r="V164" s="127"/>
      <c r="W164" s="874"/>
      <c r="X164" s="149"/>
      <c r="Y164" s="143"/>
      <c r="Z164" s="875"/>
      <c r="AA164" s="127"/>
      <c r="AB164" s="88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</row>
    <row r="165" spans="2:41" ht="12.75" customHeight="1">
      <c r="B165" s="189"/>
      <c r="C165" s="149"/>
      <c r="D165" s="872"/>
      <c r="E165" s="632"/>
      <c r="F165" s="895"/>
      <c r="G165" s="895"/>
      <c r="H165" s="873"/>
      <c r="I165" s="873"/>
      <c r="J165" s="873"/>
      <c r="K165" s="873"/>
      <c r="L165" s="896"/>
      <c r="M165" s="895"/>
      <c r="N165" s="873"/>
      <c r="O165" s="877"/>
      <c r="P165" s="878"/>
      <c r="Q165" s="446"/>
      <c r="R165" s="127"/>
      <c r="S165" s="127"/>
      <c r="T165" s="127"/>
      <c r="U165" s="127"/>
      <c r="V165" s="127"/>
      <c r="W165" s="874"/>
      <c r="X165" s="149"/>
      <c r="Y165" s="143"/>
      <c r="Z165" s="875"/>
      <c r="AA165" s="127"/>
      <c r="AB165" s="890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</row>
    <row r="166" spans="2:41" ht="12.75" customHeight="1">
      <c r="B166" s="189"/>
      <c r="C166" s="149"/>
      <c r="D166" s="872"/>
      <c r="E166" s="891"/>
      <c r="F166" s="185"/>
      <c r="G166" s="185"/>
      <c r="H166" s="185"/>
      <c r="I166" s="185"/>
      <c r="J166" s="185"/>
      <c r="K166" s="185"/>
      <c r="L166" s="185"/>
      <c r="M166" s="185"/>
      <c r="N166" s="185"/>
      <c r="O166" s="877"/>
      <c r="P166" s="878"/>
      <c r="Q166" s="446"/>
      <c r="R166" s="127"/>
      <c r="S166" s="127"/>
      <c r="T166" s="127"/>
      <c r="U166" s="127"/>
      <c r="V166" s="127"/>
      <c r="W166" s="874"/>
      <c r="X166" s="149"/>
      <c r="Y166" s="143"/>
      <c r="Z166" s="875"/>
      <c r="AA166" s="127"/>
      <c r="AB166" s="876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</row>
    <row r="167" spans="2:41" ht="12.75" customHeight="1">
      <c r="B167" s="189"/>
      <c r="C167" s="149"/>
      <c r="D167" s="872"/>
      <c r="E167" s="891"/>
      <c r="F167" s="185"/>
      <c r="G167" s="185"/>
      <c r="H167" s="185"/>
      <c r="I167" s="185"/>
      <c r="J167" s="185"/>
      <c r="K167" s="185"/>
      <c r="L167" s="185"/>
      <c r="M167" s="185"/>
      <c r="N167" s="185"/>
      <c r="O167" s="877"/>
      <c r="P167" s="878"/>
      <c r="Q167" s="446"/>
      <c r="R167" s="127"/>
      <c r="S167" s="127"/>
      <c r="T167" s="127"/>
      <c r="U167" s="127"/>
      <c r="V167" s="127"/>
      <c r="W167" s="874"/>
      <c r="X167" s="149"/>
      <c r="Y167" s="143"/>
      <c r="Z167" s="875"/>
      <c r="AA167" s="127"/>
      <c r="AB167" s="876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</row>
    <row r="168" spans="2:41" ht="11.25" customHeight="1">
      <c r="B168" s="189"/>
      <c r="C168" s="149"/>
      <c r="D168" s="872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877"/>
      <c r="P168" s="878"/>
      <c r="Q168" s="446"/>
      <c r="R168" s="127"/>
      <c r="S168" s="127"/>
      <c r="T168" s="127"/>
      <c r="U168" s="127"/>
      <c r="V168" s="127"/>
      <c r="W168" s="874"/>
      <c r="X168" s="149"/>
      <c r="Y168" s="143"/>
      <c r="Z168" s="875"/>
      <c r="AA168" s="127"/>
      <c r="AB168" s="876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</row>
    <row r="169" spans="2:41" ht="12.75" customHeight="1">
      <c r="B169" s="189"/>
      <c r="C169" s="149"/>
      <c r="D169" s="872"/>
      <c r="E169" s="185"/>
      <c r="F169" s="185"/>
      <c r="G169" s="185"/>
      <c r="H169" s="185"/>
      <c r="I169" s="185"/>
      <c r="J169" s="185"/>
      <c r="K169" s="892"/>
      <c r="L169" s="185"/>
      <c r="M169" s="185"/>
      <c r="N169" s="185"/>
      <c r="O169" s="880"/>
      <c r="P169" s="878"/>
      <c r="Q169" s="446"/>
      <c r="R169" s="127"/>
      <c r="S169" s="127"/>
      <c r="T169" s="127"/>
      <c r="U169" s="127"/>
      <c r="V169" s="127"/>
      <c r="W169" s="893"/>
      <c r="X169" s="149"/>
      <c r="Y169" s="894"/>
      <c r="Z169" s="875"/>
      <c r="AA169" s="127"/>
      <c r="AB169" s="876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</row>
    <row r="170" spans="2:41" ht="11.25" customHeight="1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</row>
    <row r="171" spans="2:41" ht="12.75" customHeight="1">
      <c r="B171" s="248"/>
      <c r="C171" s="127"/>
      <c r="D171" s="248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245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</row>
    <row r="172" spans="2:41">
      <c r="B172" s="127"/>
      <c r="C172" s="149"/>
      <c r="D172" s="446"/>
      <c r="E172" s="252"/>
      <c r="F172" s="252"/>
      <c r="G172" s="252"/>
      <c r="H172" s="252"/>
      <c r="I172" s="252"/>
      <c r="J172" s="252"/>
      <c r="K172" s="252"/>
      <c r="L172" s="252"/>
      <c r="M172" s="149"/>
      <c r="N172" s="149"/>
      <c r="O172" s="118"/>
      <c r="P172" s="118"/>
      <c r="Q172" s="149"/>
      <c r="R172" s="446"/>
      <c r="S172" s="127"/>
      <c r="T172" s="446"/>
      <c r="U172" s="149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</row>
    <row r="173" spans="2:41">
      <c r="B173" s="127"/>
      <c r="C173" s="149"/>
      <c r="D173" s="118"/>
      <c r="E173" s="252"/>
      <c r="F173" s="252"/>
      <c r="G173" s="252"/>
      <c r="H173" s="252"/>
      <c r="I173" s="252"/>
      <c r="J173" s="252"/>
      <c r="K173" s="252"/>
      <c r="L173" s="252"/>
      <c r="M173" s="149"/>
      <c r="N173" s="149"/>
      <c r="O173" s="118"/>
      <c r="P173" s="118"/>
      <c r="Q173" s="149"/>
      <c r="R173" s="446"/>
      <c r="S173" s="127"/>
      <c r="T173" s="446"/>
      <c r="U173" s="149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</row>
    <row r="174" spans="2:41">
      <c r="B174" s="127"/>
      <c r="C174" s="446"/>
      <c r="D174" s="446"/>
      <c r="E174" s="252"/>
      <c r="F174" s="252"/>
      <c r="G174" s="252"/>
      <c r="H174" s="252"/>
      <c r="I174" s="127"/>
      <c r="J174" s="127"/>
      <c r="K174" s="252"/>
      <c r="L174" s="125"/>
      <c r="M174" s="149"/>
      <c r="N174" s="149"/>
      <c r="O174" s="118"/>
      <c r="P174" s="118"/>
      <c r="Q174" s="446"/>
      <c r="R174" s="446"/>
      <c r="S174" s="127"/>
      <c r="T174" s="446"/>
      <c r="U174" s="149"/>
      <c r="V174" s="127"/>
      <c r="W174" s="127"/>
      <c r="X174" s="127"/>
      <c r="Y174" s="127"/>
      <c r="Z174" s="127"/>
      <c r="AA174" s="127"/>
      <c r="AB174" s="869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</row>
    <row r="175" spans="2:41">
      <c r="B175" s="127"/>
      <c r="C175" s="149"/>
      <c r="D175" s="149"/>
      <c r="E175" s="446"/>
      <c r="F175" s="446"/>
      <c r="G175" s="446"/>
      <c r="H175" s="446"/>
      <c r="I175" s="446"/>
      <c r="J175" s="446"/>
      <c r="K175" s="446"/>
      <c r="L175" s="446"/>
      <c r="M175" s="446"/>
      <c r="N175" s="446"/>
      <c r="O175" s="118"/>
      <c r="P175" s="118"/>
      <c r="Q175" s="446"/>
      <c r="R175" s="446"/>
      <c r="S175" s="127"/>
      <c r="T175" s="446"/>
      <c r="U175" s="149"/>
      <c r="V175" s="127"/>
      <c r="W175" s="127"/>
      <c r="X175" s="127"/>
      <c r="Y175" s="127"/>
      <c r="Z175" s="401"/>
      <c r="AA175" s="127"/>
      <c r="AB175" s="869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</row>
    <row r="176" spans="2:41">
      <c r="B176" s="127"/>
      <c r="C176" s="446"/>
      <c r="D176" s="127"/>
      <c r="E176" s="446"/>
      <c r="F176" s="446"/>
      <c r="G176" s="446"/>
      <c r="H176" s="446"/>
      <c r="I176" s="446"/>
      <c r="J176" s="446"/>
      <c r="K176" s="446"/>
      <c r="L176" s="446"/>
      <c r="M176" s="446"/>
      <c r="N176" s="446"/>
      <c r="O176" s="118"/>
      <c r="P176" s="118"/>
      <c r="Q176" s="149"/>
      <c r="R176" s="446"/>
      <c r="S176" s="127"/>
      <c r="T176" s="446"/>
      <c r="U176" s="149"/>
      <c r="V176" s="127"/>
      <c r="W176" s="127"/>
      <c r="X176" s="127"/>
      <c r="Y176" s="127"/>
      <c r="Z176" s="401"/>
      <c r="AA176" s="127"/>
      <c r="AB176" s="870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</row>
    <row r="177" spans="2:41">
      <c r="B177" s="127"/>
      <c r="C177" s="149"/>
      <c r="D177" s="252"/>
      <c r="E177" s="149"/>
      <c r="F177" s="149"/>
      <c r="G177" s="149"/>
      <c r="H177" s="149"/>
      <c r="I177" s="122"/>
      <c r="J177" s="149"/>
      <c r="K177" s="149"/>
      <c r="L177" s="149"/>
      <c r="M177" s="149"/>
      <c r="N177" s="122"/>
      <c r="O177" s="118"/>
      <c r="P177" s="118"/>
      <c r="Q177" s="252"/>
      <c r="R177" s="446"/>
      <c r="S177" s="149"/>
      <c r="T177" s="446"/>
      <c r="U177" s="149"/>
      <c r="V177" s="127"/>
      <c r="W177" s="336"/>
      <c r="X177" s="446"/>
      <c r="Y177" s="189"/>
      <c r="Z177" s="871"/>
      <c r="AA177" s="127"/>
      <c r="AB177" s="870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</row>
    <row r="178" spans="2:41">
      <c r="B178" s="189"/>
      <c r="C178" s="149"/>
      <c r="D178" s="872"/>
      <c r="E178" s="888"/>
      <c r="F178" s="873"/>
      <c r="G178" s="873"/>
      <c r="H178" s="873"/>
      <c r="I178" s="873"/>
      <c r="J178" s="873"/>
      <c r="K178" s="873"/>
      <c r="L178" s="873"/>
      <c r="M178" s="873"/>
      <c r="N178" s="873"/>
      <c r="O178" s="872"/>
      <c r="P178" s="446"/>
      <c r="Q178" s="446"/>
      <c r="R178" s="127"/>
      <c r="S178" s="645"/>
      <c r="T178" s="127"/>
      <c r="U178" s="127"/>
      <c r="V178" s="127"/>
      <c r="W178" s="874"/>
      <c r="X178" s="149"/>
      <c r="Y178" s="143"/>
      <c r="Z178" s="875"/>
      <c r="AA178" s="127"/>
      <c r="AB178" s="876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</row>
    <row r="179" spans="2:41">
      <c r="B179" s="189"/>
      <c r="C179" s="149"/>
      <c r="D179" s="872"/>
      <c r="E179" s="888"/>
      <c r="F179" s="873"/>
      <c r="G179" s="873"/>
      <c r="H179" s="873"/>
      <c r="I179" s="873"/>
      <c r="J179" s="873"/>
      <c r="K179" s="873"/>
      <c r="L179" s="873"/>
      <c r="M179" s="873"/>
      <c r="N179" s="873"/>
      <c r="O179" s="877"/>
      <c r="P179" s="878"/>
      <c r="Q179" s="446"/>
      <c r="R179" s="127"/>
      <c r="S179" s="127"/>
      <c r="T179" s="127"/>
      <c r="U179" s="127"/>
      <c r="V179" s="127"/>
      <c r="W179" s="874"/>
      <c r="X179" s="149"/>
      <c r="Y179" s="143"/>
      <c r="Z179" s="875"/>
      <c r="AA179" s="127"/>
      <c r="AB179" s="876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</row>
    <row r="180" spans="2:41" ht="12" customHeight="1">
      <c r="B180" s="189"/>
      <c r="C180" s="149"/>
      <c r="D180" s="872"/>
      <c r="E180" s="888"/>
      <c r="F180" s="873"/>
      <c r="G180" s="873"/>
      <c r="H180" s="888"/>
      <c r="I180" s="873"/>
      <c r="J180" s="873"/>
      <c r="K180" s="888"/>
      <c r="L180" s="873"/>
      <c r="M180" s="873"/>
      <c r="N180" s="873"/>
      <c r="O180" s="872"/>
      <c r="P180" s="878"/>
      <c r="Q180" s="446"/>
      <c r="R180" s="127"/>
      <c r="S180" s="127"/>
      <c r="T180" s="127"/>
      <c r="U180" s="127"/>
      <c r="V180" s="127"/>
      <c r="W180" s="874"/>
      <c r="X180" s="149"/>
      <c r="Y180" s="143"/>
      <c r="Z180" s="875"/>
      <c r="AA180" s="127"/>
      <c r="AB180" s="879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</row>
    <row r="181" spans="2:41">
      <c r="B181" s="189"/>
      <c r="C181" s="149"/>
      <c r="D181" s="872"/>
      <c r="E181" s="888"/>
      <c r="F181" s="873"/>
      <c r="G181" s="873"/>
      <c r="H181" s="873"/>
      <c r="I181" s="873"/>
      <c r="J181" s="873"/>
      <c r="K181" s="873"/>
      <c r="L181" s="873"/>
      <c r="M181" s="873"/>
      <c r="N181" s="888"/>
      <c r="O181" s="880"/>
      <c r="P181" s="878"/>
      <c r="Q181" s="446"/>
      <c r="R181" s="127"/>
      <c r="S181" s="127"/>
      <c r="T181" s="127"/>
      <c r="U181" s="127"/>
      <c r="V181" s="127"/>
      <c r="W181" s="874"/>
      <c r="X181" s="149"/>
      <c r="Y181" s="143"/>
      <c r="Z181" s="875"/>
      <c r="AA181" s="127"/>
      <c r="AB181" s="876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</row>
    <row r="182" spans="2:41" ht="12.75" customHeight="1">
      <c r="B182" s="189"/>
      <c r="C182" s="149"/>
      <c r="D182" s="872"/>
      <c r="E182" s="888"/>
      <c r="F182" s="873"/>
      <c r="G182" s="873"/>
      <c r="H182" s="873"/>
      <c r="I182" s="873"/>
      <c r="J182" s="873"/>
      <c r="K182" s="873"/>
      <c r="L182" s="873"/>
      <c r="M182" s="873"/>
      <c r="N182" s="873"/>
      <c r="O182" s="872"/>
      <c r="P182" s="878"/>
      <c r="Q182" s="446"/>
      <c r="R182" s="127"/>
      <c r="S182" s="127"/>
      <c r="T182" s="127"/>
      <c r="U182" s="127"/>
      <c r="V182" s="127"/>
      <c r="W182" s="874"/>
      <c r="X182" s="149"/>
      <c r="Y182" s="143"/>
      <c r="Z182" s="875"/>
      <c r="AA182" s="127"/>
      <c r="AB182" s="881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</row>
    <row r="183" spans="2:41">
      <c r="B183" s="189"/>
      <c r="C183" s="149"/>
      <c r="D183" s="872"/>
      <c r="E183" s="888"/>
      <c r="F183" s="873"/>
      <c r="G183" s="873"/>
      <c r="H183" s="873"/>
      <c r="I183" s="873"/>
      <c r="J183" s="873"/>
      <c r="K183" s="873"/>
      <c r="L183" s="873"/>
      <c r="M183" s="873"/>
      <c r="N183" s="873"/>
      <c r="O183" s="872"/>
      <c r="P183" s="878"/>
      <c r="Q183" s="446"/>
      <c r="R183" s="127"/>
      <c r="S183" s="127"/>
      <c r="T183" s="127"/>
      <c r="U183" s="127"/>
      <c r="V183" s="127"/>
      <c r="W183" s="874"/>
      <c r="X183" s="149"/>
      <c r="Y183" s="143"/>
      <c r="Z183" s="875"/>
      <c r="AA183" s="127"/>
      <c r="AB183" s="879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</row>
    <row r="184" spans="2:41" ht="15" customHeight="1">
      <c r="B184" s="189"/>
      <c r="C184" s="149"/>
      <c r="D184" s="872"/>
      <c r="E184" s="888"/>
      <c r="F184" s="873"/>
      <c r="G184" s="118"/>
      <c r="H184" s="883"/>
      <c r="I184" s="888"/>
      <c r="J184" s="873"/>
      <c r="K184" s="873"/>
      <c r="L184" s="873"/>
      <c r="M184" s="873"/>
      <c r="N184" s="873"/>
      <c r="O184" s="882"/>
      <c r="P184" s="878"/>
      <c r="Q184" s="446"/>
      <c r="R184" s="127"/>
      <c r="S184" s="127"/>
      <c r="T184" s="127"/>
      <c r="U184" s="127"/>
      <c r="V184" s="127"/>
      <c r="W184" s="874"/>
      <c r="X184" s="149"/>
      <c r="Y184" s="143"/>
      <c r="Z184" s="875"/>
      <c r="AA184" s="127"/>
      <c r="AB184" s="881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</row>
    <row r="185" spans="2:41">
      <c r="B185" s="189"/>
      <c r="C185" s="149"/>
      <c r="D185" s="872"/>
      <c r="E185" s="888"/>
      <c r="F185" s="873"/>
      <c r="G185" s="873"/>
      <c r="H185" s="873"/>
      <c r="I185" s="873"/>
      <c r="J185" s="873"/>
      <c r="K185" s="873"/>
      <c r="L185" s="873"/>
      <c r="M185" s="873"/>
      <c r="N185" s="873"/>
      <c r="O185" s="872"/>
      <c r="P185" s="878"/>
      <c r="Q185" s="446"/>
      <c r="R185" s="127"/>
      <c r="S185" s="127"/>
      <c r="T185" s="127"/>
      <c r="U185" s="127"/>
      <c r="V185" s="127"/>
      <c r="W185" s="874"/>
      <c r="X185" s="149"/>
      <c r="Y185" s="143"/>
      <c r="Z185" s="875"/>
      <c r="AA185" s="127"/>
      <c r="AB185" s="876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</row>
    <row r="186" spans="2:41">
      <c r="B186" s="189"/>
      <c r="C186" s="149"/>
      <c r="D186" s="872"/>
      <c r="E186" s="888"/>
      <c r="F186" s="873"/>
      <c r="G186" s="873"/>
      <c r="H186" s="873"/>
      <c r="I186" s="873"/>
      <c r="J186" s="873"/>
      <c r="K186" s="873"/>
      <c r="L186" s="873"/>
      <c r="M186" s="873"/>
      <c r="N186" s="873"/>
      <c r="O186" s="872"/>
      <c r="P186" s="878"/>
      <c r="Q186" s="446"/>
      <c r="R186" s="127"/>
      <c r="S186" s="127"/>
      <c r="T186" s="127"/>
      <c r="U186" s="127"/>
      <c r="V186" s="127"/>
      <c r="W186" s="874"/>
      <c r="X186" s="149"/>
      <c r="Y186" s="143"/>
      <c r="Z186" s="875"/>
      <c r="AA186" s="127"/>
      <c r="AB186" s="876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</row>
    <row r="187" spans="2:41">
      <c r="B187" s="189"/>
      <c r="C187" s="149"/>
      <c r="D187" s="872"/>
      <c r="E187" s="888"/>
      <c r="F187" s="873"/>
      <c r="G187" s="873"/>
      <c r="H187" s="873"/>
      <c r="I187" s="873"/>
      <c r="J187" s="873"/>
      <c r="K187" s="873"/>
      <c r="L187" s="873"/>
      <c r="M187" s="873"/>
      <c r="N187" s="873"/>
      <c r="O187" s="872"/>
      <c r="P187" s="878"/>
      <c r="Q187" s="446"/>
      <c r="R187" s="127"/>
      <c r="S187" s="127"/>
      <c r="T187" s="127"/>
      <c r="U187" s="127"/>
      <c r="V187" s="127"/>
      <c r="W187" s="874"/>
      <c r="X187" s="149"/>
      <c r="Y187" s="143"/>
      <c r="Z187" s="875"/>
      <c r="AA187" s="127"/>
      <c r="AB187" s="876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</row>
    <row r="188" spans="2:41">
      <c r="B188" s="189"/>
      <c r="C188" s="149"/>
      <c r="D188" s="872"/>
      <c r="E188" s="888"/>
      <c r="F188" s="873"/>
      <c r="G188" s="873"/>
      <c r="H188" s="873"/>
      <c r="I188" s="873"/>
      <c r="J188" s="873"/>
      <c r="K188" s="873"/>
      <c r="L188" s="873"/>
      <c r="M188" s="873"/>
      <c r="N188" s="873"/>
      <c r="O188" s="872"/>
      <c r="P188" s="878"/>
      <c r="Q188" s="446"/>
      <c r="R188" s="127"/>
      <c r="S188" s="127"/>
      <c r="T188" s="127"/>
      <c r="U188" s="127"/>
      <c r="V188" s="127"/>
      <c r="W188" s="874"/>
      <c r="X188" s="149"/>
      <c r="Y188" s="143"/>
      <c r="Z188" s="875"/>
      <c r="AA188" s="127"/>
      <c r="AB188" s="876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</row>
    <row r="189" spans="2:41">
      <c r="B189" s="189"/>
      <c r="C189" s="149"/>
      <c r="D189" s="872"/>
      <c r="E189" s="888"/>
      <c r="F189" s="873"/>
      <c r="G189" s="873"/>
      <c r="H189" s="873"/>
      <c r="I189" s="873"/>
      <c r="J189" s="873"/>
      <c r="K189" s="873"/>
      <c r="L189" s="873"/>
      <c r="M189" s="873"/>
      <c r="N189" s="873"/>
      <c r="O189" s="872"/>
      <c r="P189" s="878"/>
      <c r="Q189" s="446"/>
      <c r="R189" s="127"/>
      <c r="S189" s="127"/>
      <c r="T189" s="127"/>
      <c r="U189" s="127"/>
      <c r="V189" s="127"/>
      <c r="W189" s="874"/>
      <c r="X189" s="149"/>
      <c r="Y189" s="143"/>
      <c r="Z189" s="875"/>
      <c r="AA189" s="127"/>
      <c r="AB189" s="876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</row>
    <row r="190" spans="2:41">
      <c r="B190" s="189"/>
      <c r="C190" s="149"/>
      <c r="D190" s="872"/>
      <c r="E190" s="888"/>
      <c r="F190" s="873"/>
      <c r="G190" s="873"/>
      <c r="H190" s="873"/>
      <c r="I190" s="873"/>
      <c r="J190" s="873"/>
      <c r="K190" s="873"/>
      <c r="L190" s="873"/>
      <c r="M190" s="873"/>
      <c r="N190" s="873"/>
      <c r="O190" s="872"/>
      <c r="P190" s="878"/>
      <c r="Q190" s="446"/>
      <c r="R190" s="127"/>
      <c r="S190" s="127"/>
      <c r="T190" s="127"/>
      <c r="U190" s="127"/>
      <c r="V190" s="127"/>
      <c r="W190" s="874"/>
      <c r="X190" s="149"/>
      <c r="Y190" s="143"/>
      <c r="Z190" s="875"/>
      <c r="AA190" s="127"/>
      <c r="AB190" s="876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</row>
    <row r="191" spans="2:41">
      <c r="B191" s="189"/>
      <c r="C191" s="149"/>
      <c r="D191" s="872"/>
      <c r="E191" s="888"/>
      <c r="F191" s="873"/>
      <c r="G191" s="873"/>
      <c r="H191" s="873"/>
      <c r="I191" s="873"/>
      <c r="J191" s="873"/>
      <c r="K191" s="873"/>
      <c r="L191" s="873"/>
      <c r="M191" s="873"/>
      <c r="N191" s="873"/>
      <c r="O191" s="872"/>
      <c r="P191" s="878"/>
      <c r="Q191" s="446"/>
      <c r="R191" s="127"/>
      <c r="S191" s="127"/>
      <c r="T191" s="127"/>
      <c r="U191" s="127"/>
      <c r="V191" s="127"/>
      <c r="W191" s="874"/>
      <c r="X191" s="149"/>
      <c r="Y191" s="143"/>
      <c r="Z191" s="875"/>
      <c r="AA191" s="127"/>
      <c r="AB191" s="876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</row>
    <row r="192" spans="2:41" ht="13.5" customHeight="1">
      <c r="B192" s="189"/>
      <c r="C192" s="149"/>
      <c r="D192" s="872"/>
      <c r="E192" s="888"/>
      <c r="F192" s="873"/>
      <c r="G192" s="873"/>
      <c r="H192" s="873"/>
      <c r="I192" s="873"/>
      <c r="J192" s="873"/>
      <c r="K192" s="873"/>
      <c r="L192" s="873"/>
      <c r="M192" s="873"/>
      <c r="N192" s="873"/>
      <c r="O192" s="872"/>
      <c r="P192" s="878"/>
      <c r="Q192" s="446"/>
      <c r="R192" s="127"/>
      <c r="S192" s="127"/>
      <c r="T192" s="127"/>
      <c r="U192" s="127"/>
      <c r="V192" s="127"/>
      <c r="W192" s="874"/>
      <c r="X192" s="149"/>
      <c r="Y192" s="143"/>
      <c r="Z192" s="875"/>
      <c r="AA192" s="127"/>
      <c r="AB192" s="879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</row>
    <row r="193" spans="2:41" ht="12" customHeight="1">
      <c r="B193" s="189"/>
      <c r="C193" s="149"/>
      <c r="D193" s="872"/>
      <c r="E193" s="891"/>
      <c r="F193" s="883"/>
      <c r="G193" s="884"/>
      <c r="H193" s="873"/>
      <c r="I193" s="873"/>
      <c r="J193" s="873"/>
      <c r="K193" s="873"/>
      <c r="L193" s="883"/>
      <c r="M193" s="883"/>
      <c r="N193" s="873"/>
      <c r="O193" s="877"/>
      <c r="P193" s="878"/>
      <c r="Q193" s="446"/>
      <c r="R193" s="127"/>
      <c r="S193" s="127"/>
      <c r="T193" s="127"/>
      <c r="U193" s="127"/>
      <c r="V193" s="127"/>
      <c r="W193" s="874"/>
      <c r="X193" s="149"/>
      <c r="Y193" s="143"/>
      <c r="Z193" s="875"/>
      <c r="AA193" s="127"/>
      <c r="AB193" s="885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</row>
    <row r="194" spans="2:41">
      <c r="B194" s="189"/>
      <c r="C194" s="149"/>
      <c r="D194" s="872"/>
      <c r="E194" s="891"/>
      <c r="F194" s="883"/>
      <c r="G194" s="884"/>
      <c r="H194" s="873"/>
      <c r="I194" s="873"/>
      <c r="J194" s="873"/>
      <c r="K194" s="873"/>
      <c r="L194" s="883"/>
      <c r="M194" s="883"/>
      <c r="N194" s="873"/>
      <c r="O194" s="872"/>
      <c r="P194" s="878"/>
      <c r="Q194" s="446"/>
      <c r="R194" s="127"/>
      <c r="S194" s="127"/>
      <c r="T194" s="127"/>
      <c r="U194" s="127"/>
      <c r="V194" s="127"/>
      <c r="W194" s="874"/>
      <c r="X194" s="149"/>
      <c r="Y194" s="143"/>
      <c r="Z194" s="875"/>
      <c r="AA194" s="127"/>
      <c r="AB194" s="876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</row>
    <row r="195" spans="2:41" ht="13.5" customHeight="1">
      <c r="B195" s="189"/>
      <c r="C195" s="149"/>
      <c r="D195" s="872"/>
      <c r="E195" s="891"/>
      <c r="F195" s="883"/>
      <c r="G195" s="884"/>
      <c r="H195" s="873"/>
      <c r="I195" s="873"/>
      <c r="J195" s="873"/>
      <c r="K195" s="873"/>
      <c r="L195" s="883"/>
      <c r="M195" s="883"/>
      <c r="N195" s="873"/>
      <c r="O195" s="872"/>
      <c r="P195" s="878"/>
      <c r="Q195" s="446"/>
      <c r="R195" s="127"/>
      <c r="S195" s="127"/>
      <c r="T195" s="127"/>
      <c r="U195" s="127"/>
      <c r="V195" s="127"/>
      <c r="W195" s="874"/>
      <c r="X195" s="149"/>
      <c r="Y195" s="143"/>
      <c r="Z195" s="875"/>
      <c r="AA195" s="127"/>
      <c r="AB195" s="876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</row>
    <row r="196" spans="2:41">
      <c r="B196" s="189"/>
      <c r="C196" s="149"/>
      <c r="D196" s="872"/>
      <c r="E196" s="891"/>
      <c r="F196" s="883"/>
      <c r="G196" s="884"/>
      <c r="H196" s="873"/>
      <c r="I196" s="895"/>
      <c r="J196" s="873"/>
      <c r="K196" s="895"/>
      <c r="L196" s="888"/>
      <c r="M196" s="888"/>
      <c r="N196" s="873"/>
      <c r="O196" s="872"/>
      <c r="P196" s="878"/>
      <c r="Q196" s="446"/>
      <c r="R196" s="127"/>
      <c r="S196" s="127"/>
      <c r="T196" s="127"/>
      <c r="U196" s="127"/>
      <c r="V196" s="127"/>
      <c r="W196" s="874"/>
      <c r="X196" s="149"/>
      <c r="Y196" s="143"/>
      <c r="Z196" s="875"/>
      <c r="AA196" s="127"/>
      <c r="AB196" s="881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</row>
    <row r="197" spans="2:41">
      <c r="B197" s="189"/>
      <c r="C197" s="149"/>
      <c r="D197" s="872"/>
      <c r="E197" s="891"/>
      <c r="F197" s="888"/>
      <c r="G197" s="884"/>
      <c r="H197" s="873"/>
      <c r="I197" s="873"/>
      <c r="J197" s="873"/>
      <c r="K197" s="873"/>
      <c r="L197" s="888"/>
      <c r="M197" s="888"/>
      <c r="N197" s="873"/>
      <c r="O197" s="872"/>
      <c r="P197" s="878"/>
      <c r="Q197" s="446"/>
      <c r="R197" s="127"/>
      <c r="S197" s="127"/>
      <c r="T197" s="127"/>
      <c r="U197" s="127"/>
      <c r="V197" s="127"/>
      <c r="W197" s="874"/>
      <c r="X197" s="149"/>
      <c r="Y197" s="143"/>
      <c r="Z197" s="875"/>
      <c r="AA197" s="127"/>
      <c r="AB197" s="876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</row>
    <row r="198" spans="2:41" ht="12" customHeight="1">
      <c r="B198" s="189"/>
      <c r="C198" s="149"/>
      <c r="D198" s="872"/>
      <c r="E198" s="891"/>
      <c r="F198" s="883"/>
      <c r="G198" s="884"/>
      <c r="H198" s="873"/>
      <c r="I198" s="873"/>
      <c r="J198" s="873"/>
      <c r="K198" s="873"/>
      <c r="L198" s="888"/>
      <c r="M198" s="883"/>
      <c r="N198" s="873"/>
      <c r="O198" s="872"/>
      <c r="P198" s="878"/>
      <c r="Q198" s="446"/>
      <c r="R198" s="127"/>
      <c r="S198" s="127"/>
      <c r="T198" s="127"/>
      <c r="U198" s="127"/>
      <c r="V198" s="127"/>
      <c r="W198" s="874"/>
      <c r="X198" s="149"/>
      <c r="Y198" s="143"/>
      <c r="Z198" s="875"/>
      <c r="AA198" s="127"/>
      <c r="AB198" s="876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</row>
    <row r="199" spans="2:41" ht="12.75" customHeight="1">
      <c r="B199" s="189"/>
      <c r="C199" s="149"/>
      <c r="D199" s="872"/>
      <c r="E199" s="891"/>
      <c r="F199" s="888"/>
      <c r="G199" s="884"/>
      <c r="H199" s="873"/>
      <c r="I199" s="873"/>
      <c r="J199" s="873"/>
      <c r="K199" s="873"/>
      <c r="L199" s="884"/>
      <c r="M199" s="884"/>
      <c r="N199" s="118"/>
      <c r="O199" s="872"/>
      <c r="P199" s="878"/>
      <c r="Q199" s="446"/>
      <c r="R199" s="127"/>
      <c r="S199" s="127"/>
      <c r="T199" s="127"/>
      <c r="U199" s="127"/>
      <c r="V199" s="127"/>
      <c r="W199" s="874"/>
      <c r="X199" s="149"/>
      <c r="Y199" s="143"/>
      <c r="Z199" s="875"/>
      <c r="AA199" s="127"/>
      <c r="AB199" s="876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</row>
    <row r="200" spans="2:41" ht="11.25" customHeight="1">
      <c r="B200" s="189"/>
      <c r="C200" s="149"/>
      <c r="D200" s="872"/>
      <c r="E200" s="891"/>
      <c r="F200" s="888"/>
      <c r="G200" s="888"/>
      <c r="H200" s="873"/>
      <c r="I200" s="873"/>
      <c r="J200" s="873"/>
      <c r="K200" s="883"/>
      <c r="L200" s="895"/>
      <c r="M200" s="888"/>
      <c r="N200" s="884"/>
      <c r="O200" s="872"/>
      <c r="P200" s="878"/>
      <c r="Q200" s="446"/>
      <c r="R200" s="127"/>
      <c r="S200" s="127"/>
      <c r="T200" s="127"/>
      <c r="U200" s="127"/>
      <c r="V200" s="127"/>
      <c r="W200" s="874"/>
      <c r="X200" s="149"/>
      <c r="Y200" s="143"/>
      <c r="Z200" s="875"/>
      <c r="AA200" s="127"/>
      <c r="AB200" s="876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</row>
    <row r="201" spans="2:41" ht="12" customHeight="1">
      <c r="B201" s="189"/>
      <c r="C201" s="149"/>
      <c r="D201" s="872"/>
      <c r="E201" s="891"/>
      <c r="F201" s="883"/>
      <c r="G201" s="884"/>
      <c r="H201" s="873"/>
      <c r="I201" s="873"/>
      <c r="J201" s="873"/>
      <c r="K201" s="873"/>
      <c r="L201" s="883"/>
      <c r="M201" s="883"/>
      <c r="N201" s="873"/>
      <c r="O201" s="872"/>
      <c r="P201" s="878"/>
      <c r="Q201" s="446"/>
      <c r="R201" s="127"/>
      <c r="S201" s="127"/>
      <c r="T201" s="127"/>
      <c r="U201" s="127"/>
      <c r="V201" s="127"/>
      <c r="W201" s="874"/>
      <c r="X201" s="149"/>
      <c r="Y201" s="143"/>
      <c r="Z201" s="875"/>
      <c r="AA201" s="127"/>
      <c r="AB201" s="876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</row>
    <row r="202" spans="2:41">
      <c r="B202" s="189"/>
      <c r="C202" s="149"/>
      <c r="D202" s="872"/>
      <c r="E202" s="891"/>
      <c r="F202" s="888"/>
      <c r="G202" s="884"/>
      <c r="H202" s="873"/>
      <c r="I202" s="873"/>
      <c r="J202" s="873"/>
      <c r="K202" s="873"/>
      <c r="L202" s="884"/>
      <c r="M202" s="884"/>
      <c r="N202" s="873"/>
      <c r="O202" s="872"/>
      <c r="P202" s="886"/>
      <c r="Q202" s="446"/>
      <c r="R202" s="127"/>
      <c r="S202" s="127"/>
      <c r="T202" s="127"/>
      <c r="U202" s="127"/>
      <c r="V202" s="127"/>
      <c r="W202" s="874"/>
      <c r="X202" s="149"/>
      <c r="Y202" s="143"/>
      <c r="Z202" s="875"/>
      <c r="AA202" s="127"/>
      <c r="AB202" s="88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</row>
    <row r="203" spans="2:41" ht="13.5" customHeight="1">
      <c r="B203" s="189"/>
      <c r="C203" s="149"/>
      <c r="D203" s="872"/>
      <c r="E203" s="891"/>
      <c r="F203" s="883"/>
      <c r="G203" s="884"/>
      <c r="H203" s="873"/>
      <c r="I203" s="873"/>
      <c r="J203" s="873"/>
      <c r="K203" s="873"/>
      <c r="L203" s="884"/>
      <c r="M203" s="884"/>
      <c r="N203" s="873"/>
      <c r="O203" s="872"/>
      <c r="P203" s="878"/>
      <c r="Q203" s="446"/>
      <c r="R203" s="127"/>
      <c r="S203" s="127"/>
      <c r="T203" s="127"/>
      <c r="U203" s="127"/>
      <c r="V203" s="127"/>
      <c r="W203" s="874"/>
      <c r="X203" s="149"/>
      <c r="Y203" s="143"/>
      <c r="Z203" s="875"/>
      <c r="AA203" s="127"/>
      <c r="AB203" s="876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</row>
    <row r="204" spans="2:41" ht="13.5" customHeight="1">
      <c r="B204" s="189"/>
      <c r="C204" s="149"/>
      <c r="D204" s="872"/>
      <c r="E204" s="891"/>
      <c r="F204" s="884"/>
      <c r="G204" s="888"/>
      <c r="H204" s="873"/>
      <c r="I204" s="873"/>
      <c r="J204" s="873"/>
      <c r="K204" s="873"/>
      <c r="L204" s="895"/>
      <c r="M204" s="888"/>
      <c r="N204" s="873"/>
      <c r="O204" s="872"/>
      <c r="P204" s="886"/>
      <c r="Q204" s="446"/>
      <c r="R204" s="127"/>
      <c r="S204" s="127"/>
      <c r="T204" s="127"/>
      <c r="U204" s="127"/>
      <c r="V204" s="127"/>
      <c r="W204" s="874"/>
      <c r="X204" s="149"/>
      <c r="Y204" s="143"/>
      <c r="Z204" s="875"/>
      <c r="AA204" s="127"/>
      <c r="AB204" s="88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</row>
    <row r="205" spans="2:41" hidden="1">
      <c r="B205" s="189"/>
      <c r="C205" s="149"/>
      <c r="D205" s="872"/>
      <c r="E205" s="891"/>
      <c r="F205" s="888"/>
      <c r="G205" s="884"/>
      <c r="H205" s="873"/>
      <c r="I205" s="873"/>
      <c r="J205" s="873"/>
      <c r="K205" s="873"/>
      <c r="L205" s="883"/>
      <c r="M205" s="883"/>
      <c r="N205" s="873"/>
      <c r="O205" s="872"/>
      <c r="P205" s="878"/>
      <c r="Q205" s="446"/>
      <c r="R205" s="127"/>
      <c r="S205" s="127"/>
      <c r="T205" s="127"/>
      <c r="U205" s="127"/>
      <c r="V205" s="127"/>
      <c r="W205" s="874"/>
      <c r="X205" s="149"/>
      <c r="Y205" s="143"/>
      <c r="Z205" s="875"/>
      <c r="AA205" s="127"/>
      <c r="AB205" s="881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</row>
    <row r="206" spans="2:41" ht="13.5" customHeight="1">
      <c r="B206" s="189"/>
      <c r="C206" s="122"/>
      <c r="D206" s="872"/>
      <c r="E206" s="891"/>
      <c r="F206" s="884"/>
      <c r="G206" s="884"/>
      <c r="H206" s="873"/>
      <c r="I206" s="873"/>
      <c r="J206" s="873"/>
      <c r="K206" s="873"/>
      <c r="L206" s="888"/>
      <c r="M206" s="888"/>
      <c r="N206" s="873"/>
      <c r="O206" s="872"/>
      <c r="P206" s="878"/>
      <c r="Q206" s="446"/>
      <c r="R206" s="127"/>
      <c r="S206" s="127"/>
      <c r="T206" s="127"/>
      <c r="U206" s="127"/>
      <c r="V206" s="127"/>
      <c r="W206" s="874"/>
      <c r="X206" s="149"/>
      <c r="Y206" s="143"/>
      <c r="Z206" s="875"/>
      <c r="AA206" s="127"/>
      <c r="AB206" s="876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</row>
    <row r="207" spans="2:41" ht="12" customHeight="1">
      <c r="B207" s="189"/>
      <c r="C207" s="149"/>
      <c r="D207" s="872"/>
      <c r="E207" s="891"/>
      <c r="F207" s="883"/>
      <c r="G207" s="884"/>
      <c r="H207" s="895"/>
      <c r="I207" s="873"/>
      <c r="J207" s="873"/>
      <c r="K207" s="873"/>
      <c r="L207" s="883"/>
      <c r="M207" s="884"/>
      <c r="N207" s="873"/>
      <c r="O207" s="877"/>
      <c r="P207" s="886"/>
      <c r="Q207" s="446"/>
      <c r="R207" s="127"/>
      <c r="S207" s="127"/>
      <c r="T207" s="127"/>
      <c r="U207" s="127"/>
      <c r="V207" s="127"/>
      <c r="W207" s="874"/>
      <c r="X207" s="149"/>
      <c r="Y207" s="143"/>
      <c r="Z207" s="875"/>
      <c r="AA207" s="127"/>
      <c r="AB207" s="88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</row>
    <row r="208" spans="2:41" ht="13.5" customHeight="1">
      <c r="B208" s="189"/>
      <c r="C208" s="149"/>
      <c r="D208" s="872"/>
      <c r="E208" s="891"/>
      <c r="F208" s="895"/>
      <c r="G208" s="895"/>
      <c r="H208" s="873"/>
      <c r="I208" s="873"/>
      <c r="J208" s="873"/>
      <c r="K208" s="873"/>
      <c r="L208" s="896"/>
      <c r="M208" s="895"/>
      <c r="N208" s="873"/>
      <c r="O208" s="877"/>
      <c r="P208" s="878"/>
      <c r="Q208" s="446"/>
      <c r="R208" s="127"/>
      <c r="S208" s="127"/>
      <c r="T208" s="127"/>
      <c r="U208" s="127"/>
      <c r="V208" s="127"/>
      <c r="W208" s="874"/>
      <c r="X208" s="149"/>
      <c r="Y208" s="143"/>
      <c r="Z208" s="875"/>
      <c r="AA208" s="127"/>
      <c r="AB208" s="890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</row>
    <row r="209" spans="2:41">
      <c r="B209" s="189"/>
      <c r="C209" s="149"/>
      <c r="D209" s="872"/>
      <c r="E209" s="891"/>
      <c r="F209" s="185"/>
      <c r="G209" s="185"/>
      <c r="H209" s="185"/>
      <c r="I209" s="185"/>
      <c r="J209" s="185"/>
      <c r="K209" s="185"/>
      <c r="L209" s="185"/>
      <c r="M209" s="185"/>
      <c r="N209" s="185"/>
      <c r="O209" s="877"/>
      <c r="P209" s="878"/>
      <c r="Q209" s="446"/>
      <c r="R209" s="127"/>
      <c r="S209" s="127"/>
      <c r="T209" s="127"/>
      <c r="U209" s="127"/>
      <c r="V209" s="127"/>
      <c r="W209" s="874"/>
      <c r="X209" s="149"/>
      <c r="Y209" s="143"/>
      <c r="Z209" s="875"/>
      <c r="AA209" s="127"/>
      <c r="AB209" s="876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</row>
    <row r="210" spans="2:41" ht="12.75" customHeight="1">
      <c r="B210" s="189"/>
      <c r="C210" s="149"/>
      <c r="D210" s="872"/>
      <c r="E210" s="891"/>
      <c r="F210" s="185"/>
      <c r="G210" s="185"/>
      <c r="H210" s="185"/>
      <c r="I210" s="185"/>
      <c r="J210" s="185"/>
      <c r="K210" s="185"/>
      <c r="L210" s="185"/>
      <c r="M210" s="185"/>
      <c r="N210" s="185"/>
      <c r="O210" s="877"/>
      <c r="P210" s="878"/>
      <c r="Q210" s="446"/>
      <c r="R210" s="127"/>
      <c r="S210" s="127"/>
      <c r="T210" s="127"/>
      <c r="U210" s="127"/>
      <c r="V210" s="127"/>
      <c r="W210" s="874"/>
      <c r="X210" s="149"/>
      <c r="Y210" s="143"/>
      <c r="Z210" s="875"/>
      <c r="AA210" s="127"/>
      <c r="AB210" s="876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</row>
    <row r="211" spans="2:41" ht="12" customHeight="1">
      <c r="B211" s="189"/>
      <c r="C211" s="149"/>
      <c r="D211" s="872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877"/>
      <c r="P211" s="878"/>
      <c r="Q211" s="446"/>
      <c r="R211" s="127"/>
      <c r="S211" s="127"/>
      <c r="T211" s="127"/>
      <c r="U211" s="127"/>
      <c r="V211" s="127"/>
      <c r="W211" s="874"/>
      <c r="X211" s="149"/>
      <c r="Y211" s="143"/>
      <c r="Z211" s="875"/>
      <c r="AA211" s="127"/>
      <c r="AB211" s="876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</row>
    <row r="212" spans="2:41" ht="12.75" customHeight="1">
      <c r="B212" s="189"/>
      <c r="C212" s="149"/>
      <c r="D212" s="872"/>
      <c r="E212" s="185"/>
      <c r="F212" s="185"/>
      <c r="G212" s="185"/>
      <c r="H212" s="185"/>
      <c r="I212" s="185"/>
      <c r="J212" s="185"/>
      <c r="K212" s="892"/>
      <c r="L212" s="185"/>
      <c r="M212" s="185"/>
      <c r="N212" s="185"/>
      <c r="O212" s="880"/>
      <c r="P212" s="878"/>
      <c r="Q212" s="446"/>
      <c r="R212" s="127"/>
      <c r="S212" s="127"/>
      <c r="T212" s="127"/>
      <c r="U212" s="127"/>
      <c r="V212" s="127"/>
      <c r="W212" s="893"/>
      <c r="X212" s="149"/>
      <c r="Y212" s="894"/>
      <c r="Z212" s="875"/>
      <c r="AA212" s="127"/>
      <c r="AB212" s="876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</row>
    <row r="213" spans="2:41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</row>
    <row r="214" spans="2:41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</row>
    <row r="215" spans="2:41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</row>
    <row r="216" spans="2:41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</row>
    <row r="217" spans="2:41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</row>
    <row r="218" spans="2:41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</row>
    <row r="219" spans="2:41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</row>
    <row r="220" spans="2:41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</row>
    <row r="221" spans="2:41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</row>
    <row r="222" spans="2:41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</row>
    <row r="223" spans="2:41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</row>
    <row r="224" spans="2:41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</row>
    <row r="225" spans="2:41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</row>
    <row r="226" spans="2:41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</row>
    <row r="227" spans="2:41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</row>
    <row r="228" spans="2:41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</row>
    <row r="229" spans="2:41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</row>
    <row r="230" spans="2:41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</row>
    <row r="231" spans="2:41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</row>
    <row r="232" spans="2:41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</row>
    <row r="233" spans="2:41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</row>
    <row r="234" spans="2:41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</row>
    <row r="235" spans="2:41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</row>
    <row r="236" spans="2:41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</row>
    <row r="237" spans="2:41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</row>
    <row r="238" spans="2:41"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</row>
    <row r="239" spans="2:41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</row>
    <row r="240" spans="2:41"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</row>
    <row r="241" spans="2:41"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</row>
    <row r="242" spans="2:41"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</row>
    <row r="243" spans="2:41"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</row>
    <row r="244" spans="2:41"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</row>
    <row r="245" spans="2:41"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</row>
    <row r="246" spans="2:41"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</row>
    <row r="247" spans="2:41"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</row>
    <row r="248" spans="2:41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</row>
    <row r="249" spans="2:41"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</row>
    <row r="250" spans="2:41"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</row>
    <row r="251" spans="2:41"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</row>
    <row r="252" spans="2:41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</row>
    <row r="253" spans="2:41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</row>
    <row r="254" spans="2:41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</row>
    <row r="255" spans="2:41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</row>
    <row r="256" spans="2:41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</row>
    <row r="257" spans="2:41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</row>
    <row r="258" spans="2:41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</row>
    <row r="259" spans="2:41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</row>
    <row r="260" spans="2:41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</row>
    <row r="261" spans="2:41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</row>
    <row r="262" spans="2:41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</row>
    <row r="263" spans="2:41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</row>
    <row r="264" spans="2:41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</row>
    <row r="265" spans="2:41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</row>
    <row r="266" spans="2:41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</row>
    <row r="267" spans="2:41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</row>
    <row r="268" spans="2:41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</row>
    <row r="269" spans="2:41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</row>
    <row r="270" spans="2:41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</row>
    <row r="271" spans="2:41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</row>
    <row r="272" spans="2:41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</row>
    <row r="273" spans="2:41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</row>
    <row r="274" spans="2:41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</row>
    <row r="275" spans="2:41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</row>
    <row r="276" spans="2:41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</row>
    <row r="277" spans="2:41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</row>
    <row r="278" spans="2:41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</row>
    <row r="279" spans="2:41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</row>
    <row r="280" spans="2:41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</row>
    <row r="281" spans="2:41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</row>
    <row r="282" spans="2:41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</row>
    <row r="283" spans="2:41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</row>
    <row r="284" spans="2:41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</row>
    <row r="285" spans="2:41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</row>
    <row r="286" spans="2:41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</row>
    <row r="287" spans="2:41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</row>
    <row r="288" spans="2:41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</row>
    <row r="289" spans="2:41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</row>
    <row r="290" spans="2:41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</row>
    <row r="291" spans="2:41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</row>
    <row r="292" spans="2:41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</row>
    <row r="293" spans="2:41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</row>
    <row r="294" spans="2:41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</row>
    <row r="295" spans="2:41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</row>
    <row r="296" spans="2:41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</row>
    <row r="297" spans="2:41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</row>
    <row r="298" spans="2:41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</row>
    <row r="299" spans="2:41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</row>
    <row r="300" spans="2:41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</row>
    <row r="301" spans="2:41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</row>
    <row r="302" spans="2:41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</row>
    <row r="303" spans="2:41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</row>
    <row r="304" spans="2:41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</row>
    <row r="305" spans="2:41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</row>
    <row r="306" spans="2:41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</row>
    <row r="307" spans="2:41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  <c r="AA307" s="127"/>
      <c r="AB307" s="127"/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</row>
    <row r="308" spans="2:41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</row>
    <row r="309" spans="2:41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</row>
    <row r="310" spans="2:41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</row>
    <row r="311" spans="2:41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</row>
    <row r="312" spans="2:41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</row>
    <row r="313" spans="2:41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</row>
    <row r="314" spans="2:41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</row>
    <row r="315" spans="2:41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</row>
    <row r="316" spans="2:41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</row>
    <row r="317" spans="2:41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</row>
    <row r="318" spans="2:41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</row>
    <row r="319" spans="2:41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</row>
    <row r="320" spans="2:41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</row>
    <row r="321" spans="2:41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</row>
    <row r="322" spans="2:41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</row>
    <row r="323" spans="2:41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</row>
    <row r="324" spans="2:41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</row>
    <row r="325" spans="2:41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</row>
    <row r="326" spans="2:41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</row>
    <row r="327" spans="2:41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</row>
    <row r="328" spans="2:41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</row>
    <row r="329" spans="2:41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</row>
    <row r="330" spans="2:41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</row>
    <row r="331" spans="2:41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</row>
    <row r="332" spans="2:41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</row>
    <row r="333" spans="2:41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</row>
    <row r="334" spans="2:41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</row>
    <row r="335" spans="2:41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</row>
    <row r="336" spans="2:41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</row>
    <row r="337" spans="2:41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</row>
    <row r="338" spans="2:41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</row>
    <row r="339" spans="2:41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</row>
    <row r="340" spans="2:41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</row>
    <row r="341" spans="2:41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</row>
    <row r="342" spans="2:41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</row>
    <row r="343" spans="2:41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</row>
    <row r="344" spans="2:41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</row>
    <row r="345" spans="2:41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</row>
    <row r="346" spans="2:41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</row>
    <row r="347" spans="2:41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</row>
    <row r="348" spans="2:41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</row>
    <row r="349" spans="2:41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</row>
    <row r="350" spans="2:41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</row>
    <row r="351" spans="2:41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</row>
    <row r="352" spans="2:41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</row>
    <row r="353" spans="2:41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</row>
    <row r="354" spans="2:41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</row>
    <row r="355" spans="2:41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216"/>
  <sheetViews>
    <sheetView zoomScaleNormal="100" workbookViewId="0">
      <pane xSplit="1" topLeftCell="B1" activePane="topRight" state="frozen"/>
      <selection pane="topRight" activeCell="T12" sqref="T12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7" max="7" width="6.140625" customWidth="1"/>
    <col min="8" max="8" width="7.140625" customWidth="1"/>
    <col min="9" max="9" width="6.85546875" customWidth="1"/>
    <col min="10" max="10" width="7.28515625" customWidth="1"/>
    <col min="11" max="11" width="6.85546875" customWidth="1"/>
    <col min="12" max="12" width="7.42578125" customWidth="1"/>
    <col min="13" max="13" width="6" customWidth="1"/>
    <col min="14" max="14" width="6.5703125" customWidth="1"/>
    <col min="15" max="15" width="7.42578125" customWidth="1"/>
    <col min="16" max="16" width="7.28515625" customWidth="1"/>
    <col min="17" max="17" width="7" customWidth="1"/>
    <col min="18" max="18" width="6.7109375" customWidth="1"/>
    <col min="19" max="19" width="14.28515625" customWidth="1"/>
    <col min="23" max="23" width="7.7109375" customWidth="1"/>
    <col min="24" max="24" width="15.5703125" customWidth="1"/>
    <col min="25" max="25" width="8.140625" customWidth="1"/>
    <col min="26" max="26" width="7.28515625" customWidth="1"/>
    <col min="28" max="28" width="9.85546875" customWidth="1"/>
    <col min="29" max="29" width="12.28515625" customWidth="1"/>
    <col min="30" max="30" width="10" customWidth="1"/>
    <col min="31" max="31" width="8" customWidth="1"/>
  </cols>
  <sheetData>
    <row r="1" spans="2:36" ht="10.5" customHeight="1"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</row>
    <row r="2" spans="2:36" ht="15.75" thickBot="1">
      <c r="B2" s="119" t="s">
        <v>475</v>
      </c>
      <c r="D2" s="119" t="s">
        <v>18</v>
      </c>
      <c r="J2" t="s">
        <v>359</v>
      </c>
      <c r="O2" s="11"/>
      <c r="P2" s="11"/>
      <c r="Q2" s="127"/>
      <c r="R2" s="245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</row>
    <row r="3" spans="2:36" ht="13.5" customHeight="1">
      <c r="B3" s="97"/>
      <c r="C3" s="608"/>
      <c r="D3" s="36" t="s">
        <v>19</v>
      </c>
      <c r="E3" s="75" t="s">
        <v>326</v>
      </c>
      <c r="F3" s="75"/>
      <c r="G3" s="75"/>
      <c r="H3" s="75"/>
      <c r="I3" s="75"/>
      <c r="J3" s="75"/>
      <c r="K3" s="75"/>
      <c r="L3" s="75"/>
      <c r="M3" s="58"/>
      <c r="N3" s="58"/>
      <c r="O3" s="213" t="s">
        <v>20</v>
      </c>
      <c r="P3" s="213" t="s">
        <v>21</v>
      </c>
      <c r="Q3" s="1988" t="s">
        <v>647</v>
      </c>
      <c r="R3" s="1988" t="s">
        <v>647</v>
      </c>
      <c r="S3" s="11"/>
      <c r="T3" s="446"/>
      <c r="U3" s="149"/>
      <c r="V3" s="127"/>
      <c r="W3" s="127"/>
      <c r="X3" s="127"/>
      <c r="Y3" s="127"/>
      <c r="Z3" s="127"/>
      <c r="AA3" s="127"/>
      <c r="AB3" s="127"/>
      <c r="AE3" s="127"/>
      <c r="AF3" s="127"/>
      <c r="AG3" s="127"/>
      <c r="AH3" s="127"/>
      <c r="AI3" s="127"/>
      <c r="AJ3" s="127"/>
    </row>
    <row r="4" spans="2:36" ht="13.5" customHeight="1">
      <c r="B4" s="68"/>
      <c r="C4" s="609"/>
      <c r="D4" s="610" t="s">
        <v>266</v>
      </c>
      <c r="E4" s="20" t="s">
        <v>358</v>
      </c>
      <c r="F4" s="20"/>
      <c r="G4" s="20"/>
      <c r="H4" s="20"/>
      <c r="I4" s="20"/>
      <c r="J4" s="20"/>
      <c r="K4" s="20" t="s">
        <v>282</v>
      </c>
      <c r="L4" s="20"/>
      <c r="M4" s="19"/>
      <c r="N4" s="19"/>
      <c r="O4" s="610" t="s">
        <v>283</v>
      </c>
      <c r="P4" s="610" t="s">
        <v>22</v>
      </c>
      <c r="Q4" s="1989" t="s">
        <v>120</v>
      </c>
      <c r="R4" s="1989" t="s">
        <v>120</v>
      </c>
      <c r="S4" s="11"/>
      <c r="T4" s="446"/>
      <c r="U4" s="149"/>
      <c r="V4" s="127"/>
      <c r="W4" s="127"/>
      <c r="X4" s="127"/>
      <c r="Y4" s="127"/>
      <c r="Z4" s="127"/>
      <c r="AA4" s="127"/>
      <c r="AB4" s="127"/>
      <c r="AE4" s="127"/>
      <c r="AF4" s="127"/>
      <c r="AG4" s="127"/>
      <c r="AH4" s="127"/>
      <c r="AI4" s="127"/>
      <c r="AJ4" s="127"/>
    </row>
    <row r="5" spans="2:36" ht="12.75" customHeight="1" thickBot="1">
      <c r="B5" s="68"/>
      <c r="C5" s="611" t="s">
        <v>23</v>
      </c>
      <c r="D5" s="78" t="s">
        <v>20</v>
      </c>
      <c r="E5" s="69" t="s">
        <v>134</v>
      </c>
      <c r="F5" s="80"/>
      <c r="G5" s="80"/>
      <c r="H5" s="80"/>
      <c r="I5" t="s">
        <v>281</v>
      </c>
      <c r="K5" s="80"/>
      <c r="L5" t="s">
        <v>749</v>
      </c>
      <c r="M5" s="59"/>
      <c r="N5" s="59"/>
      <c r="O5" s="610" t="s">
        <v>25</v>
      </c>
      <c r="P5" s="610" t="s">
        <v>24</v>
      </c>
      <c r="Q5" s="1990" t="s">
        <v>648</v>
      </c>
      <c r="R5" s="1989" t="s">
        <v>648</v>
      </c>
      <c r="S5" s="704"/>
      <c r="T5" s="446"/>
      <c r="U5" s="149"/>
      <c r="V5" s="127"/>
      <c r="W5" s="127"/>
      <c r="X5" s="127"/>
      <c r="Y5" s="127"/>
      <c r="Z5" s="127"/>
      <c r="AA5" s="127"/>
      <c r="AB5" s="869"/>
      <c r="AE5" s="127"/>
      <c r="AF5" s="127"/>
      <c r="AG5" s="127"/>
      <c r="AH5" s="127"/>
      <c r="AI5" s="127"/>
      <c r="AJ5" s="127"/>
    </row>
    <row r="6" spans="2:36">
      <c r="B6" s="68" t="s">
        <v>267</v>
      </c>
      <c r="C6" s="609"/>
      <c r="D6" s="77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1912" t="s">
        <v>35</v>
      </c>
      <c r="O6" s="610">
        <v>10</v>
      </c>
      <c r="P6" s="610" t="s">
        <v>36</v>
      </c>
      <c r="Q6" s="610" t="s">
        <v>25</v>
      </c>
      <c r="R6" s="1991" t="s">
        <v>649</v>
      </c>
      <c r="S6" s="11"/>
      <c r="T6" s="446"/>
      <c r="U6" s="149"/>
      <c r="V6" s="127"/>
      <c r="W6" s="127"/>
      <c r="X6" s="127"/>
      <c r="Y6" s="127"/>
      <c r="Z6" s="401"/>
      <c r="AA6" s="127"/>
      <c r="AB6" s="869"/>
      <c r="AE6" s="127"/>
      <c r="AF6" s="127"/>
      <c r="AG6" s="127"/>
      <c r="AH6" s="127"/>
      <c r="AI6" s="127"/>
      <c r="AJ6" s="127"/>
    </row>
    <row r="7" spans="2:36" ht="12" customHeight="1">
      <c r="B7" s="68"/>
      <c r="C7" s="611" t="s">
        <v>268</v>
      </c>
      <c r="E7" s="78" t="s">
        <v>38</v>
      </c>
      <c r="F7" s="78" t="s">
        <v>38</v>
      </c>
      <c r="G7" s="78" t="s">
        <v>38</v>
      </c>
      <c r="H7" s="78" t="s">
        <v>38</v>
      </c>
      <c r="I7" s="31" t="s">
        <v>38</v>
      </c>
      <c r="J7" s="78" t="s">
        <v>38</v>
      </c>
      <c r="K7" s="78" t="s">
        <v>38</v>
      </c>
      <c r="L7" s="31" t="s">
        <v>38</v>
      </c>
      <c r="M7" s="78" t="s">
        <v>38</v>
      </c>
      <c r="N7" s="579" t="s">
        <v>38</v>
      </c>
      <c r="O7" s="610" t="s">
        <v>650</v>
      </c>
      <c r="P7" s="610" t="s">
        <v>258</v>
      </c>
      <c r="Q7" s="610" t="s">
        <v>651</v>
      </c>
      <c r="R7" s="1991"/>
      <c r="S7" s="704"/>
      <c r="T7" s="446"/>
      <c r="U7" s="149"/>
      <c r="V7" s="127"/>
      <c r="W7" s="127"/>
      <c r="X7" s="127"/>
      <c r="Y7" s="127"/>
      <c r="Z7" s="401"/>
      <c r="AA7" s="127"/>
      <c r="AB7" s="870"/>
      <c r="AE7" s="127"/>
      <c r="AF7" s="127"/>
      <c r="AG7" s="127"/>
      <c r="AH7" s="127"/>
      <c r="AI7" s="127"/>
      <c r="AJ7" s="127"/>
    </row>
    <row r="8" spans="2:36" ht="14.25" customHeight="1" thickBot="1">
      <c r="B8" s="68"/>
      <c r="C8" s="612"/>
      <c r="D8" s="81" t="s">
        <v>269</v>
      </c>
      <c r="E8" s="59"/>
      <c r="F8" s="60"/>
      <c r="G8" s="59"/>
      <c r="H8" s="60"/>
      <c r="I8" s="107"/>
      <c r="J8" s="60"/>
      <c r="K8" s="60"/>
      <c r="L8" s="59"/>
      <c r="M8" s="60"/>
      <c r="N8" s="107"/>
      <c r="O8" s="610"/>
      <c r="P8" s="610" t="s">
        <v>259</v>
      </c>
      <c r="Q8" s="2012">
        <v>0.6</v>
      </c>
      <c r="R8" s="1992">
        <v>1</v>
      </c>
      <c r="S8" s="4"/>
      <c r="T8" s="446"/>
      <c r="U8" s="149"/>
      <c r="V8" s="127"/>
      <c r="W8" s="336"/>
      <c r="X8" s="446"/>
      <c r="Y8" s="189"/>
      <c r="Z8" s="871"/>
      <c r="AA8" s="127"/>
      <c r="AB8" s="870"/>
      <c r="AE8" s="127"/>
      <c r="AF8" s="127"/>
      <c r="AG8" s="127"/>
      <c r="AH8" s="127"/>
      <c r="AI8" s="127"/>
      <c r="AJ8" s="127"/>
    </row>
    <row r="9" spans="2:36">
      <c r="B9" s="613">
        <v>1</v>
      </c>
      <c r="C9" s="614" t="s">
        <v>270</v>
      </c>
      <c r="D9" s="232">
        <v>72</v>
      </c>
      <c r="E9" s="838">
        <f>'12-18л. РАСКЛАДКА'!W7</f>
        <v>80</v>
      </c>
      <c r="F9" s="85">
        <f>'12-18л. РАСКЛАДКА'!W62</f>
        <v>80</v>
      </c>
      <c r="G9" s="85">
        <f>'12-18л. РАСКЛАДКА'!W123</f>
        <v>70</v>
      </c>
      <c r="H9" s="85">
        <f>'12-18л. РАСКЛАДКА'!W184</f>
        <v>50</v>
      </c>
      <c r="I9" s="85">
        <f>'12-18л. РАСКЛАДКА'!W239</f>
        <v>70</v>
      </c>
      <c r="J9" s="85">
        <f>'12-18л. РАСКЛАДКА'!W297</f>
        <v>70</v>
      </c>
      <c r="K9" s="85">
        <f>'12-18л. РАСКЛАДКА'!W356</f>
        <v>80</v>
      </c>
      <c r="L9" s="85">
        <f>'12-18л. РАСКЛАДКА'!W405</f>
        <v>70</v>
      </c>
      <c r="M9" s="85">
        <f>'12-18л. РАСКЛАДКА'!W460</f>
        <v>70</v>
      </c>
      <c r="N9" s="1926">
        <f>'12-18л. РАСКЛАДКА'!W520</f>
        <v>80</v>
      </c>
      <c r="O9" s="1993">
        <f>E9+F9+G9+H9+I9+J9+K9+L9+M9+N9</f>
        <v>720</v>
      </c>
      <c r="P9" s="2743">
        <f>(O9*100/Q9)-100</f>
        <v>0</v>
      </c>
      <c r="Q9" s="1994">
        <f>(R9*60/100)*10</f>
        <v>720</v>
      </c>
      <c r="R9" s="1998">
        <v>120</v>
      </c>
      <c r="S9" s="4"/>
      <c r="T9" s="127"/>
      <c r="U9" s="127"/>
      <c r="V9" s="127"/>
      <c r="W9" s="874"/>
      <c r="X9" s="149"/>
      <c r="Y9" s="143"/>
      <c r="Z9" s="875"/>
      <c r="AA9" s="127"/>
      <c r="AB9" s="1908"/>
      <c r="AE9" s="127"/>
      <c r="AF9" s="127"/>
      <c r="AG9" s="127"/>
      <c r="AH9" s="127"/>
      <c r="AI9" s="127"/>
      <c r="AJ9" s="127"/>
    </row>
    <row r="10" spans="2:36">
      <c r="B10" s="568">
        <v>2</v>
      </c>
      <c r="C10" s="293" t="s">
        <v>39</v>
      </c>
      <c r="D10" s="199">
        <v>120</v>
      </c>
      <c r="E10" s="838">
        <f>'12-18л. РАСКЛАДКА'!W8</f>
        <v>110</v>
      </c>
      <c r="F10" s="85">
        <f>'12-18л. РАСКЛАДКА'!W63</f>
        <v>120</v>
      </c>
      <c r="G10" s="85">
        <f>'12-18л. РАСКЛАДКА'!W124</f>
        <v>128</v>
      </c>
      <c r="H10" s="85">
        <f>'12-18л. РАСКЛАДКА'!W185</f>
        <v>100</v>
      </c>
      <c r="I10" s="85">
        <f>'12-18л. РАСКЛАДКА'!W240</f>
        <v>122</v>
      </c>
      <c r="J10" s="85">
        <f>'12-18л. РАСКЛАДКА'!W298</f>
        <v>143.5</v>
      </c>
      <c r="K10" s="85">
        <f>'12-18л. РАСКЛАДКА'!W357</f>
        <v>100</v>
      </c>
      <c r="L10" s="85">
        <f>'12-18л. РАСКЛАДКА'!W406</f>
        <v>110</v>
      </c>
      <c r="M10" s="85">
        <f>'12-18л. РАСКЛАДКА'!W461</f>
        <v>126</v>
      </c>
      <c r="N10" s="1926">
        <f>'12-18л. РАСКЛАДКА'!W521</f>
        <v>140.5</v>
      </c>
      <c r="O10" s="1995">
        <f t="shared" ref="O10:O43" si="0">E10+F10+G10+H10+I10+J10+K10+L10+M10+N10</f>
        <v>1200</v>
      </c>
      <c r="P10" s="2744">
        <f t="shared" ref="P10:P43" si="1">(O10*100/Q10)-100</f>
        <v>0</v>
      </c>
      <c r="Q10" s="2001">
        <f t="shared" ref="Q10:Q43" si="2">(R10*60/100)*10</f>
        <v>1200</v>
      </c>
      <c r="R10" s="1999">
        <v>200</v>
      </c>
      <c r="S10" s="4"/>
      <c r="T10" s="127"/>
      <c r="U10" s="127"/>
      <c r="V10" s="127"/>
      <c r="W10" s="874"/>
      <c r="X10" s="149"/>
      <c r="Y10" s="143"/>
      <c r="Z10" s="875"/>
      <c r="AA10" s="127"/>
      <c r="AB10" s="1908"/>
      <c r="AE10" s="127"/>
      <c r="AF10" s="127"/>
      <c r="AG10" s="127"/>
      <c r="AH10" s="127"/>
      <c r="AI10" s="127"/>
      <c r="AJ10" s="127"/>
    </row>
    <row r="11" spans="2:36">
      <c r="B11" s="568">
        <v>3</v>
      </c>
      <c r="C11" s="293" t="s">
        <v>40</v>
      </c>
      <c r="D11" s="199">
        <v>12</v>
      </c>
      <c r="E11" s="838">
        <f>'12-18л. РАСКЛАДКА'!W9</f>
        <v>2.0699999999999998</v>
      </c>
      <c r="F11" s="85">
        <f>'12-18л. РАСКЛАДКА'!W64</f>
        <v>0</v>
      </c>
      <c r="G11" s="85">
        <f>'12-18л. РАСКЛАДКА'!W125</f>
        <v>14.100000000000001</v>
      </c>
      <c r="H11" s="85">
        <f>'12-18л. РАСКЛАДКА'!W186</f>
        <v>13.04</v>
      </c>
      <c r="I11" s="85">
        <f>'12-18л. РАСКЛАДКА'!W241</f>
        <v>36.61</v>
      </c>
      <c r="J11" s="85">
        <f>'12-18л. РАСКЛАДКА'!W299</f>
        <v>4.05</v>
      </c>
      <c r="K11" s="85">
        <f>'12-18л. РАСКЛАДКА'!W358</f>
        <v>12.82</v>
      </c>
      <c r="L11" s="85">
        <f>'12-18л. РАСКЛАДКА'!W407</f>
        <v>5.12</v>
      </c>
      <c r="M11" s="85">
        <f>'12-18л. РАСКЛАДКА'!W462</f>
        <v>30.689999999999998</v>
      </c>
      <c r="N11" s="1926">
        <f>'12-18л. РАСКЛАДКА'!W522</f>
        <v>1.5</v>
      </c>
      <c r="O11" s="1995">
        <f t="shared" si="0"/>
        <v>120</v>
      </c>
      <c r="P11" s="2744">
        <f t="shared" si="1"/>
        <v>0</v>
      </c>
      <c r="Q11" s="2001">
        <f t="shared" si="2"/>
        <v>120</v>
      </c>
      <c r="R11" s="1999">
        <v>20</v>
      </c>
      <c r="S11" s="4"/>
      <c r="T11" s="127"/>
      <c r="U11" s="127"/>
      <c r="V11" s="127"/>
      <c r="W11" s="874"/>
      <c r="X11" s="149"/>
      <c r="Y11" s="143"/>
      <c r="Z11" s="875"/>
      <c r="AA11" s="127"/>
      <c r="AB11" s="1909"/>
      <c r="AE11" s="127"/>
      <c r="AF11" s="127"/>
      <c r="AG11" s="127"/>
      <c r="AH11" s="127"/>
      <c r="AI11" s="127"/>
      <c r="AJ11" s="127"/>
    </row>
    <row r="12" spans="2:36">
      <c r="B12" s="568">
        <v>4</v>
      </c>
      <c r="C12" s="293" t="s">
        <v>41</v>
      </c>
      <c r="D12" s="199">
        <v>30</v>
      </c>
      <c r="E12" s="838">
        <f>'12-18л. РАСКЛАДКА'!W10</f>
        <v>35.299999999999997</v>
      </c>
      <c r="F12" s="85">
        <f>'12-18л. РАСКЛАДКА'!W65</f>
        <v>54.4</v>
      </c>
      <c r="G12" s="85">
        <f>'12-18л. РАСКЛАДКА'!W126</f>
        <v>38.85</v>
      </c>
      <c r="H12" s="85">
        <f>'12-18л. РАСКЛАДКА'!W187</f>
        <v>20</v>
      </c>
      <c r="I12" s="85">
        <f>'12-18л. РАСКЛАДКА'!W242</f>
        <v>0</v>
      </c>
      <c r="J12" s="85">
        <f>'12-18л. РАСКЛАДКА'!W300</f>
        <v>5.05</v>
      </c>
      <c r="K12" s="85">
        <f>'12-18л. РАСКЛАДКА'!W359</f>
        <v>20</v>
      </c>
      <c r="L12" s="85">
        <f>'12-18л. РАСКЛАДКА'!W408</f>
        <v>47.6</v>
      </c>
      <c r="M12" s="85">
        <f>'12-18л. РАСКЛАДКА'!W463</f>
        <v>35.299999999999997</v>
      </c>
      <c r="N12" s="1926">
        <f>'12-18л. РАСКЛАДКА'!W523</f>
        <v>43.5</v>
      </c>
      <c r="O12" s="1995">
        <f t="shared" si="0"/>
        <v>300</v>
      </c>
      <c r="P12" s="2744">
        <f t="shared" si="1"/>
        <v>0</v>
      </c>
      <c r="Q12" s="2001">
        <f t="shared" si="2"/>
        <v>300</v>
      </c>
      <c r="R12" s="1999">
        <v>50</v>
      </c>
      <c r="S12" s="4"/>
      <c r="T12" s="127"/>
      <c r="U12" s="127"/>
      <c r="V12" s="127"/>
      <c r="W12" s="874"/>
      <c r="X12" s="149"/>
      <c r="Y12" s="143"/>
      <c r="Z12" s="875"/>
      <c r="AA12" s="127"/>
      <c r="AB12" s="1908"/>
      <c r="AE12" s="127"/>
      <c r="AF12" s="127"/>
      <c r="AG12" s="127"/>
      <c r="AH12" s="127"/>
      <c r="AI12" s="127"/>
      <c r="AJ12" s="127"/>
    </row>
    <row r="13" spans="2:36">
      <c r="B13" s="568">
        <v>5</v>
      </c>
      <c r="C13" s="293" t="s">
        <v>42</v>
      </c>
      <c r="D13" s="199">
        <v>12</v>
      </c>
      <c r="E13" s="838">
        <f>'12-18л. РАСКЛАДКА'!W11</f>
        <v>49.1</v>
      </c>
      <c r="F13" s="85">
        <f>'12-18л. РАСКЛАДКА'!W66</f>
        <v>20.9</v>
      </c>
      <c r="G13" s="85">
        <f>'12-18л. РАСКЛАДКА'!W127</f>
        <v>0</v>
      </c>
      <c r="H13" s="85">
        <f>'12-18л. РАСКЛАДКА'!W188</f>
        <v>0</v>
      </c>
      <c r="I13" s="85">
        <f>'12-18л. РАСКЛАДКА'!W243</f>
        <v>0</v>
      </c>
      <c r="J13" s="85">
        <f>'12-18л. РАСКЛАДКА'!W301</f>
        <v>0</v>
      </c>
      <c r="K13" s="85">
        <f>'12-18л. РАСКЛАДКА'!W360</f>
        <v>50</v>
      </c>
      <c r="L13" s="85">
        <f>'12-18л. РАСКЛАДКА'!W409</f>
        <v>0</v>
      </c>
      <c r="M13" s="85">
        <f>'12-18л. РАСКЛАДКА'!W464</f>
        <v>0</v>
      </c>
      <c r="N13" s="1926">
        <f>'12-18л. РАСКЛАДКА'!W524</f>
        <v>0</v>
      </c>
      <c r="O13" s="1995">
        <f t="shared" si="0"/>
        <v>120</v>
      </c>
      <c r="P13" s="2744">
        <f t="shared" si="1"/>
        <v>0</v>
      </c>
      <c r="Q13" s="2001">
        <f t="shared" si="2"/>
        <v>120</v>
      </c>
      <c r="R13" s="1999">
        <v>20</v>
      </c>
      <c r="S13" s="4"/>
      <c r="T13" s="127"/>
      <c r="U13" s="127"/>
      <c r="V13" s="127"/>
      <c r="W13" s="874"/>
      <c r="X13" s="149"/>
      <c r="Y13" s="143"/>
      <c r="Z13" s="875"/>
      <c r="AA13" s="127"/>
      <c r="AB13" s="1907"/>
      <c r="AE13" s="127"/>
      <c r="AF13" s="127"/>
      <c r="AG13" s="127"/>
      <c r="AH13" s="127"/>
      <c r="AI13" s="127"/>
      <c r="AJ13" s="127"/>
    </row>
    <row r="14" spans="2:36">
      <c r="B14" s="568">
        <v>6</v>
      </c>
      <c r="C14" s="293" t="s">
        <v>43</v>
      </c>
      <c r="D14" s="199">
        <v>112.2</v>
      </c>
      <c r="E14" s="838">
        <f>'12-18л. РАСКЛАДКА'!W12</f>
        <v>20</v>
      </c>
      <c r="F14" s="85">
        <f>'12-18л. РАСКЛАДКА'!W67</f>
        <v>0</v>
      </c>
      <c r="G14" s="85">
        <f>'12-18л. РАСКЛАДКА'!W128</f>
        <v>146.80000000000001</v>
      </c>
      <c r="H14" s="85">
        <f>'12-18л. РАСКЛАДКА'!W189</f>
        <v>146</v>
      </c>
      <c r="I14" s="85">
        <f>'12-18л. РАСКЛАДКА'!W244</f>
        <v>263.64</v>
      </c>
      <c r="J14" s="85">
        <f>'12-18л. РАСКЛАДКА'!W302</f>
        <v>132.6</v>
      </c>
      <c r="K14" s="85">
        <f>'12-18л. РАСКЛАДКА'!W361</f>
        <v>71.819999999999993</v>
      </c>
      <c r="L14" s="85">
        <f>'12-18л. РАСКЛАДКА'!W410</f>
        <v>131.4</v>
      </c>
      <c r="M14" s="85">
        <f>'12-18л. РАСКЛАДКА'!W465</f>
        <v>63.74</v>
      </c>
      <c r="N14" s="1926">
        <f>'12-18л. РАСКЛАДКА'!W525</f>
        <v>146</v>
      </c>
      <c r="O14" s="1995">
        <f t="shared" si="0"/>
        <v>1122</v>
      </c>
      <c r="P14" s="2744">
        <f t="shared" si="1"/>
        <v>0</v>
      </c>
      <c r="Q14" s="2001">
        <f t="shared" si="2"/>
        <v>1122</v>
      </c>
      <c r="R14" s="1999">
        <v>187</v>
      </c>
      <c r="S14" s="4"/>
      <c r="T14" s="127"/>
      <c r="U14" s="127"/>
      <c r="V14" s="127"/>
      <c r="W14" s="874"/>
      <c r="X14" s="149"/>
      <c r="Y14" s="143"/>
      <c r="Z14" s="875"/>
      <c r="AA14" s="127"/>
      <c r="AB14" s="1909"/>
      <c r="AE14" s="127"/>
      <c r="AF14" s="127"/>
      <c r="AG14" s="127"/>
      <c r="AH14" s="127"/>
      <c r="AI14" s="127"/>
      <c r="AJ14" s="127"/>
    </row>
    <row r="15" spans="2:36">
      <c r="B15" s="568">
        <v>7</v>
      </c>
      <c r="C15" s="293" t="s">
        <v>271</v>
      </c>
      <c r="D15" s="199">
        <v>192</v>
      </c>
      <c r="E15" s="838">
        <f>'12-18л. РАСКЛАДКА'!W13</f>
        <v>205.7</v>
      </c>
      <c r="F15" s="85">
        <f>'12-18л. РАСКЛАДКА'!W68</f>
        <v>194.7</v>
      </c>
      <c r="G15" s="85">
        <f>'12-18л. РАСКЛАДКА'!W129</f>
        <v>280.89</v>
      </c>
      <c r="H15" s="85">
        <f>'12-18л. РАСКЛАДКА'!W190</f>
        <v>112.4</v>
      </c>
      <c r="I15" s="85">
        <f>'12-18л. РАСКЛАДКА'!W245</f>
        <v>200.44499999999999</v>
      </c>
      <c r="J15" s="85">
        <f>'12-18л. РАСКЛАДКА'!W303</f>
        <v>270.68</v>
      </c>
      <c r="K15" s="85">
        <f>'12-18л. РАСКЛАДКА'!W362</f>
        <v>204.74</v>
      </c>
      <c r="L15" s="85">
        <f>'12-18л. РАСКЛАДКА'!W411</f>
        <v>317.08000000000004</v>
      </c>
      <c r="M15" s="85">
        <f>'12-18л. РАСКЛАДКА'!W466</f>
        <v>67.539999999999992</v>
      </c>
      <c r="N15" s="1926">
        <f>'12-18л. РАСКЛАДКА'!W526</f>
        <v>209.57499999999999</v>
      </c>
      <c r="O15" s="1996">
        <f>E15+F15+G15+H15+I15+J15+K15+L15+M15+N15</f>
        <v>2063.75</v>
      </c>
      <c r="P15" s="2395">
        <f t="shared" si="1"/>
        <v>7.4869791666666714</v>
      </c>
      <c r="Q15" s="2001">
        <f t="shared" si="2"/>
        <v>1920</v>
      </c>
      <c r="R15" s="1999">
        <v>320</v>
      </c>
      <c r="S15" s="4"/>
      <c r="T15" s="127"/>
      <c r="U15" s="127"/>
      <c r="V15" s="127"/>
      <c r="W15" s="874"/>
      <c r="X15" s="149"/>
      <c r="Y15" s="143"/>
      <c r="Z15" s="875"/>
      <c r="AA15" s="127"/>
      <c r="AB15" s="1907"/>
      <c r="AE15" s="127"/>
      <c r="AF15" s="127"/>
      <c r="AG15" s="127"/>
      <c r="AH15" s="127"/>
      <c r="AI15" s="127"/>
      <c r="AJ15" s="127"/>
    </row>
    <row r="16" spans="2:36">
      <c r="B16" s="568">
        <v>8</v>
      </c>
      <c r="C16" s="293" t="s">
        <v>272</v>
      </c>
      <c r="D16" s="199">
        <v>111</v>
      </c>
      <c r="E16" s="838">
        <f>'12-18л. РАСКЛАДКА'!W14</f>
        <v>105</v>
      </c>
      <c r="F16" s="85">
        <f>'12-18л. РАСКЛАДКА'!W69</f>
        <v>110</v>
      </c>
      <c r="G16" s="85">
        <f>'12-18л. РАСКЛАДКА'!W130</f>
        <v>110</v>
      </c>
      <c r="H16" s="85">
        <f>'12-18л. РАСКЛАДКА'!W191</f>
        <v>135</v>
      </c>
      <c r="I16" s="85">
        <f>'12-18л. РАСКЛАДКА'!W246</f>
        <v>107.5</v>
      </c>
      <c r="J16" s="85">
        <f>'12-18л. РАСКЛАДКА'!W304</f>
        <v>110</v>
      </c>
      <c r="K16" s="85">
        <f>'12-18л. РАСКЛАДКА'!W363</f>
        <v>105</v>
      </c>
      <c r="L16" s="85">
        <f>'12-18л. РАСКЛАДКА'!W412</f>
        <v>107.5</v>
      </c>
      <c r="M16" s="85">
        <f>'12-18л. РАСКЛАДКА'!W467</f>
        <v>105</v>
      </c>
      <c r="N16" s="1926">
        <f>'12-18л. РАСКЛАДКА'!W527</f>
        <v>115</v>
      </c>
      <c r="O16" s="1995">
        <f t="shared" si="0"/>
        <v>1110</v>
      </c>
      <c r="P16" s="2744">
        <f t="shared" si="1"/>
        <v>0</v>
      </c>
      <c r="Q16" s="2001">
        <f t="shared" si="2"/>
        <v>1110</v>
      </c>
      <c r="R16" s="1999">
        <v>185</v>
      </c>
      <c r="S16" s="4"/>
      <c r="T16" s="127"/>
      <c r="U16" s="127"/>
      <c r="V16" s="127"/>
      <c r="W16" s="874"/>
      <c r="X16" s="149"/>
      <c r="Y16" s="143"/>
      <c r="Z16" s="875"/>
      <c r="AA16" s="127"/>
      <c r="AB16" s="1908"/>
      <c r="AE16" s="127"/>
      <c r="AF16" s="127"/>
      <c r="AG16" s="127"/>
      <c r="AH16" s="127"/>
      <c r="AI16" s="127"/>
      <c r="AJ16" s="127"/>
    </row>
    <row r="17" spans="2:36">
      <c r="B17" s="568">
        <v>9</v>
      </c>
      <c r="C17" s="293" t="s">
        <v>114</v>
      </c>
      <c r="D17" s="199">
        <v>12</v>
      </c>
      <c r="E17" s="838">
        <f>'12-18л. РАСКЛАДКА'!W15</f>
        <v>0</v>
      </c>
      <c r="F17" s="85">
        <f>'12-18л. РАСКЛАДКА'!W70</f>
        <v>15</v>
      </c>
      <c r="G17" s="85">
        <f>'12-18л. РАСКЛАДКА'!W131</f>
        <v>25</v>
      </c>
      <c r="H17" s="85">
        <f>'12-18л. РАСКЛАДКА'!W192</f>
        <v>0</v>
      </c>
      <c r="I17" s="85">
        <f>'12-18л. РАСКЛАДКА'!W247</f>
        <v>20</v>
      </c>
      <c r="J17" s="85">
        <f>'12-18л. РАСКЛАДКА'!W305</f>
        <v>0</v>
      </c>
      <c r="K17" s="85">
        <f>'12-18л. РАСКЛАДКА'!W364</f>
        <v>15</v>
      </c>
      <c r="L17" s="85">
        <f>'12-18л. РАСКЛАДКА'!W413</f>
        <v>20</v>
      </c>
      <c r="M17" s="85">
        <f>'12-18л. РАСКЛАДКА'!W468</f>
        <v>25</v>
      </c>
      <c r="N17" s="1926">
        <f>'12-18л. РАСКЛАДКА'!W528</f>
        <v>0</v>
      </c>
      <c r="O17" s="1995">
        <f t="shared" si="0"/>
        <v>120</v>
      </c>
      <c r="P17" s="2744">
        <f t="shared" si="1"/>
        <v>0</v>
      </c>
      <c r="Q17" s="2001">
        <f t="shared" si="2"/>
        <v>120</v>
      </c>
      <c r="R17" s="1999">
        <v>20</v>
      </c>
      <c r="S17" s="4"/>
      <c r="T17" s="127"/>
      <c r="U17" s="127"/>
      <c r="V17" s="127"/>
      <c r="W17" s="874"/>
      <c r="X17" s="149"/>
      <c r="Y17" s="143"/>
      <c r="Z17" s="875"/>
      <c r="AA17" s="127"/>
      <c r="AB17" s="1908"/>
      <c r="AE17" s="127"/>
      <c r="AF17" s="127"/>
      <c r="AG17" s="127"/>
      <c r="AH17" s="127"/>
      <c r="AI17" s="127"/>
      <c r="AJ17" s="127"/>
    </row>
    <row r="18" spans="2:36">
      <c r="B18" s="568">
        <v>10</v>
      </c>
      <c r="C18" s="293" t="s">
        <v>273</v>
      </c>
      <c r="D18" s="199">
        <v>120</v>
      </c>
      <c r="E18" s="838">
        <f>'12-18л. РАСКЛАДКА'!W16</f>
        <v>0</v>
      </c>
      <c r="F18" s="85">
        <f>'12-18л. РАСКЛАДКА'!W71</f>
        <v>0</v>
      </c>
      <c r="G18" s="85">
        <f>'12-18л. РАСКЛАДКА'!W132</f>
        <v>200</v>
      </c>
      <c r="H18" s="85">
        <f>'12-18л. РАСКЛАДКА'!W193</f>
        <v>0</v>
      </c>
      <c r="I18" s="85">
        <f>'12-18л. РАСКЛАДКА'!W248</f>
        <v>300</v>
      </c>
      <c r="J18" s="85">
        <f>'12-18л. РАСКЛАДКА'!W306</f>
        <v>200</v>
      </c>
      <c r="K18" s="85">
        <f>'12-18л. РАСКЛАДКА'!W365</f>
        <v>200</v>
      </c>
      <c r="L18" s="85">
        <f>'12-18л. РАСКЛАДКА'!W414</f>
        <v>300</v>
      </c>
      <c r="M18" s="85">
        <f>'12-18л. РАСКЛАДКА'!W469</f>
        <v>0</v>
      </c>
      <c r="N18" s="1926">
        <f>'12-18л. РАСКЛАДКА'!W529</f>
        <v>0</v>
      </c>
      <c r="O18" s="1995">
        <f t="shared" si="0"/>
        <v>1200</v>
      </c>
      <c r="P18" s="2744">
        <f t="shared" si="1"/>
        <v>0</v>
      </c>
      <c r="Q18" s="2001">
        <f t="shared" si="2"/>
        <v>1200</v>
      </c>
      <c r="R18" s="1999">
        <v>200</v>
      </c>
      <c r="S18" s="4"/>
      <c r="T18" s="127"/>
      <c r="U18" s="127"/>
      <c r="V18" s="127"/>
      <c r="W18" s="874"/>
      <c r="X18" s="149"/>
      <c r="Y18" s="143"/>
      <c r="Z18" s="875"/>
      <c r="AA18" s="127"/>
      <c r="AB18" s="1908"/>
      <c r="AE18" s="127"/>
      <c r="AF18" s="127"/>
      <c r="AG18" s="127"/>
      <c r="AH18" s="127"/>
      <c r="AI18" s="127"/>
      <c r="AJ18" s="127"/>
    </row>
    <row r="19" spans="2:36">
      <c r="B19" s="568">
        <v>11</v>
      </c>
      <c r="C19" s="293" t="s">
        <v>128</v>
      </c>
      <c r="D19" s="199">
        <v>46.8</v>
      </c>
      <c r="E19" s="838">
        <f>'12-18л. РАСКЛАДКА'!W17</f>
        <v>2.5</v>
      </c>
      <c r="F19" s="85">
        <f>'12-18л. РАСКЛАДКА'!W72</f>
        <v>94.8</v>
      </c>
      <c r="G19" s="85">
        <f>'12-18л. РАСКЛАДКА'!W133</f>
        <v>85.5</v>
      </c>
      <c r="H19" s="85">
        <f>'12-18л. РАСКЛАДКА'!W194</f>
        <v>72.599999999999994</v>
      </c>
      <c r="I19" s="85">
        <f>'12-18л. РАСКЛАДКА'!W249</f>
        <v>14.1</v>
      </c>
      <c r="J19" s="85">
        <f>'12-18л. РАСКЛАДКА'!W307</f>
        <v>28.4</v>
      </c>
      <c r="K19" s="85">
        <f>'12-18л. РАСКЛАДКА'!W366</f>
        <v>0</v>
      </c>
      <c r="L19" s="85">
        <f>'12-18л. РАСКЛАДКА'!W415</f>
        <v>81.5</v>
      </c>
      <c r="M19" s="85">
        <f>'12-18л. РАСКЛАДКА'!W470</f>
        <v>0</v>
      </c>
      <c r="N19" s="1926">
        <f>'12-18л. РАСКЛАДКА'!W530</f>
        <v>88.6</v>
      </c>
      <c r="O19" s="1995">
        <f t="shared" si="0"/>
        <v>468</v>
      </c>
      <c r="P19" s="2744">
        <f t="shared" si="1"/>
        <v>0</v>
      </c>
      <c r="Q19" s="2001">
        <f t="shared" si="2"/>
        <v>468</v>
      </c>
      <c r="R19" s="1999">
        <v>78</v>
      </c>
      <c r="S19" s="4"/>
      <c r="T19" s="127"/>
      <c r="U19" s="127"/>
      <c r="V19" s="127"/>
      <c r="W19" s="874"/>
      <c r="X19" s="149"/>
      <c r="Y19" s="143"/>
      <c r="Z19" s="875"/>
      <c r="AA19" s="127"/>
      <c r="AB19" s="1908"/>
      <c r="AE19" s="127"/>
      <c r="AF19" s="127"/>
      <c r="AG19" s="127"/>
      <c r="AH19" s="127"/>
      <c r="AI19" s="127"/>
      <c r="AJ19" s="127"/>
    </row>
    <row r="20" spans="2:36">
      <c r="B20" s="568">
        <v>12</v>
      </c>
      <c r="C20" s="293" t="s">
        <v>129</v>
      </c>
      <c r="D20" s="199">
        <v>31.8</v>
      </c>
      <c r="E20" s="838">
        <f>'12-18л. РАСКЛАДКА'!W18</f>
        <v>0</v>
      </c>
      <c r="F20" s="85">
        <f>'12-18л. РАСКЛАДКА'!W73</f>
        <v>59.34</v>
      </c>
      <c r="G20" s="85">
        <f>'12-18л. РАСКЛАДКА'!W134</f>
        <v>0</v>
      </c>
      <c r="H20" s="85">
        <f>'12-18л. РАСКЛАДКА'!W195</f>
        <v>0</v>
      </c>
      <c r="I20" s="85">
        <f>'12-18л. РАСКЛАДКА'!W250</f>
        <v>68.400000000000006</v>
      </c>
      <c r="J20" s="85">
        <f>'12-18л. РАСКЛАДКА'!W308</f>
        <v>111.25999999999999</v>
      </c>
      <c r="K20" s="85">
        <f>'12-18л. РАСКЛАДКА'!W367</f>
        <v>2.5</v>
      </c>
      <c r="L20" s="85">
        <f>'12-18л. РАСКЛАДКА'!W416</f>
        <v>0</v>
      </c>
      <c r="M20" s="85">
        <f>'12-18л. РАСКЛАДКА'!W471</f>
        <v>76.5</v>
      </c>
      <c r="N20" s="1926">
        <f>'12-18л. РАСКЛАДКА'!W531</f>
        <v>0</v>
      </c>
      <c r="O20" s="1995">
        <f t="shared" si="0"/>
        <v>318</v>
      </c>
      <c r="P20" s="2744">
        <f t="shared" si="1"/>
        <v>0</v>
      </c>
      <c r="Q20" s="2001">
        <f t="shared" si="2"/>
        <v>318</v>
      </c>
      <c r="R20" s="1999">
        <v>53</v>
      </c>
      <c r="S20" s="4"/>
      <c r="T20" s="127"/>
      <c r="U20" s="127"/>
      <c r="V20" s="127"/>
      <c r="W20" s="874"/>
      <c r="X20" s="149"/>
      <c r="Y20" s="143"/>
      <c r="Z20" s="875"/>
      <c r="AA20" s="127"/>
      <c r="AB20" s="1908"/>
      <c r="AE20" s="127"/>
      <c r="AF20" s="127"/>
      <c r="AG20" s="127"/>
      <c r="AH20" s="127"/>
      <c r="AI20" s="127"/>
      <c r="AJ20" s="127"/>
    </row>
    <row r="21" spans="2:36" ht="12.75" customHeight="1">
      <c r="B21" s="568">
        <v>13</v>
      </c>
      <c r="C21" s="293" t="s">
        <v>44</v>
      </c>
      <c r="D21" s="199">
        <v>46.2</v>
      </c>
      <c r="E21" s="838">
        <f>'12-18л. РАСКЛАДКА'!W19</f>
        <v>0</v>
      </c>
      <c r="F21" s="85">
        <f>'12-18л. РАСКЛАДКА'!W74</f>
        <v>0</v>
      </c>
      <c r="G21" s="85">
        <f>'12-18л. РАСКЛАДКА'!W135</f>
        <v>97.9</v>
      </c>
      <c r="H21" s="85">
        <f>'12-18л. РАСКЛАДКА'!W196</f>
        <v>0</v>
      </c>
      <c r="I21" s="85">
        <f>'12-18л. РАСКЛАДКА'!W251</f>
        <v>82.67</v>
      </c>
      <c r="J21" s="85">
        <f>'12-18л. РАСКЛАДКА'!W309</f>
        <v>0</v>
      </c>
      <c r="K21" s="85">
        <f>'12-18л. РАСКЛАДКА'!W368</f>
        <v>103.61</v>
      </c>
      <c r="L21" s="85">
        <f>'12-18л. РАСКЛАДКА'!W417</f>
        <v>94.6</v>
      </c>
      <c r="M21" s="85">
        <f>'12-18л. РАСКЛАДКА'!W472</f>
        <v>0</v>
      </c>
      <c r="N21" s="1926">
        <f>'12-18л. РАСКЛАДКА'!W532</f>
        <v>83.22</v>
      </c>
      <c r="O21" s="1995">
        <f t="shared" si="0"/>
        <v>462</v>
      </c>
      <c r="P21" s="2744">
        <f t="shared" si="1"/>
        <v>0</v>
      </c>
      <c r="Q21" s="2001">
        <f t="shared" si="2"/>
        <v>462</v>
      </c>
      <c r="R21" s="1999">
        <v>77</v>
      </c>
      <c r="S21" s="4"/>
      <c r="T21" s="127"/>
      <c r="U21" s="127"/>
      <c r="V21" s="127"/>
      <c r="W21" s="874"/>
      <c r="X21" s="149"/>
      <c r="Y21" s="143"/>
      <c r="Z21" s="875"/>
      <c r="AA21" s="127"/>
      <c r="AB21" s="1908"/>
      <c r="AE21" s="127"/>
      <c r="AF21" s="127"/>
      <c r="AG21" s="127"/>
      <c r="AH21" s="127"/>
      <c r="AI21" s="127"/>
      <c r="AJ21" s="127"/>
    </row>
    <row r="22" spans="2:36" ht="13.5" customHeight="1">
      <c r="B22" s="568">
        <v>14</v>
      </c>
      <c r="C22" s="293" t="s">
        <v>130</v>
      </c>
      <c r="D22" s="199">
        <v>24</v>
      </c>
      <c r="E22" s="838">
        <f>'12-18л. РАСКЛАДКА'!W20</f>
        <v>140</v>
      </c>
      <c r="F22" s="85">
        <f>'12-18л. РАСКЛАДКА'!W75</f>
        <v>0</v>
      </c>
      <c r="G22" s="85">
        <f>'12-18л. РАСКЛАДКА'!W136</f>
        <v>0</v>
      </c>
      <c r="H22" s="85">
        <f>'12-18л. РАСКЛАДКА'!W197</f>
        <v>0</v>
      </c>
      <c r="I22" s="85">
        <f>'12-18л. РАСКЛАДКА'!W252</f>
        <v>0</v>
      </c>
      <c r="J22" s="85">
        <f>'12-18л. РАСКЛАДКА'!W310</f>
        <v>0</v>
      </c>
      <c r="K22" s="85">
        <f>'12-18л. РАСКЛАДКА'!W369</f>
        <v>100</v>
      </c>
      <c r="L22" s="85">
        <f>'12-18л. РАСКЛАДКА'!W418</f>
        <v>0</v>
      </c>
      <c r="M22" s="85">
        <f>'12-18л. РАСКЛАДКА'!W473</f>
        <v>0</v>
      </c>
      <c r="N22" s="1926">
        <f>'12-18л. РАСКЛАДКА'!W533</f>
        <v>0</v>
      </c>
      <c r="O22" s="1995">
        <f t="shared" si="0"/>
        <v>240</v>
      </c>
      <c r="P22" s="2744">
        <f t="shared" si="1"/>
        <v>0</v>
      </c>
      <c r="Q22" s="2001">
        <f t="shared" si="2"/>
        <v>240</v>
      </c>
      <c r="R22" s="1999">
        <v>40</v>
      </c>
      <c r="S22" s="4"/>
      <c r="T22" s="127"/>
      <c r="U22" s="127"/>
      <c r="V22" s="127"/>
      <c r="W22" s="874"/>
      <c r="X22" s="149"/>
      <c r="Y22" s="143"/>
      <c r="Z22" s="875"/>
      <c r="AA22" s="127"/>
      <c r="AB22" s="1908"/>
      <c r="AE22" s="127"/>
      <c r="AF22" s="127"/>
      <c r="AG22" s="127"/>
      <c r="AH22" s="127"/>
      <c r="AI22" s="127"/>
      <c r="AJ22" s="127"/>
    </row>
    <row r="23" spans="2:36" ht="12" customHeight="1">
      <c r="B23" s="568">
        <v>15</v>
      </c>
      <c r="C23" s="293" t="s">
        <v>274</v>
      </c>
      <c r="D23" s="199">
        <v>210</v>
      </c>
      <c r="E23" s="838">
        <f>'12-18л. РАСКЛАДКА'!W21</f>
        <v>380.78999999999996</v>
      </c>
      <c r="F23" s="85">
        <f>'12-18л. РАСКЛАДКА'!W76</f>
        <v>255</v>
      </c>
      <c r="G23" s="85">
        <f>'12-18л. РАСКЛАДКА'!W137</f>
        <v>27.95</v>
      </c>
      <c r="H23" s="85">
        <f>'12-18л. РАСКЛАДКА'!W198</f>
        <v>242</v>
      </c>
      <c r="I23" s="85">
        <f>'12-18л. РАСКЛАДКА'!W253</f>
        <v>78.260000000000005</v>
      </c>
      <c r="J23" s="85">
        <f>'12-18л. РАСКЛАДКА'!W311</f>
        <v>251.04</v>
      </c>
      <c r="K23" s="85">
        <f>'12-18л. РАСКЛАДКА'!W370</f>
        <v>114.89999999999999</v>
      </c>
      <c r="L23" s="85">
        <f>'12-18л. РАСКЛАДКА'!W419</f>
        <v>24.5</v>
      </c>
      <c r="M23" s="85">
        <f>'12-18л. РАСКЛАДКА'!W474</f>
        <v>341.9</v>
      </c>
      <c r="N23" s="1926">
        <f>'12-18л. РАСКЛАДКА'!W534</f>
        <v>226.1</v>
      </c>
      <c r="O23" s="1995">
        <f t="shared" si="0"/>
        <v>1942.44</v>
      </c>
      <c r="P23" s="2395">
        <f t="shared" si="1"/>
        <v>-7.5028571428571382</v>
      </c>
      <c r="Q23" s="2001">
        <f t="shared" si="2"/>
        <v>2100</v>
      </c>
      <c r="R23" s="1999">
        <v>350</v>
      </c>
      <c r="S23" s="4"/>
      <c r="T23" s="127"/>
      <c r="U23" s="127"/>
      <c r="V23" s="127"/>
      <c r="W23" s="874"/>
      <c r="X23" s="149"/>
      <c r="Y23" s="143"/>
      <c r="Z23" s="875"/>
      <c r="AA23" s="127"/>
      <c r="AB23" s="1919"/>
      <c r="AE23" s="127"/>
      <c r="AF23" s="127"/>
      <c r="AG23" s="127"/>
      <c r="AH23" s="127"/>
      <c r="AI23" s="127"/>
      <c r="AJ23" s="127"/>
    </row>
    <row r="24" spans="2:36" ht="14.25" customHeight="1">
      <c r="B24" s="568">
        <v>16</v>
      </c>
      <c r="C24" s="293" t="s">
        <v>275</v>
      </c>
      <c r="D24" s="199">
        <v>108</v>
      </c>
      <c r="E24" s="839">
        <f>'12-18л. РАСКЛАДКА'!W22</f>
        <v>0</v>
      </c>
      <c r="F24" s="86">
        <f>'12-18л. РАСКЛАДКА'!W77</f>
        <v>0</v>
      </c>
      <c r="G24" s="87">
        <f>'12-18л. РАСКЛАДКА'!W138</f>
        <v>0</v>
      </c>
      <c r="H24" s="85">
        <f>'12-18л. РАСКЛАДКА'!W199</f>
        <v>0</v>
      </c>
      <c r="I24" s="88">
        <f>'12-18л. РАСКЛАДКА'!W254</f>
        <v>0</v>
      </c>
      <c r="J24" s="85">
        <f>'12-18л. РАСКЛАДКА'!W312</f>
        <v>0</v>
      </c>
      <c r="K24" s="88">
        <f>'12-18л. РАСКЛАДКА'!W371</f>
        <v>0</v>
      </c>
      <c r="L24" s="86">
        <f>'12-18л. РАСКЛАДКА'!W420</f>
        <v>0</v>
      </c>
      <c r="M24" s="86">
        <f>'12-18л. РАСКЛАДКА'!W475</f>
        <v>0</v>
      </c>
      <c r="N24" s="1927">
        <f>'12-18л. РАСКЛАДКА'!W535</f>
        <v>0</v>
      </c>
      <c r="O24" s="1995">
        <f t="shared" si="0"/>
        <v>0</v>
      </c>
      <c r="P24" s="2744">
        <f t="shared" si="1"/>
        <v>-100</v>
      </c>
      <c r="Q24" s="2001">
        <f t="shared" si="2"/>
        <v>1080</v>
      </c>
      <c r="R24" s="1999">
        <v>180</v>
      </c>
      <c r="S24" s="4"/>
      <c r="T24" s="127"/>
      <c r="U24" s="127"/>
      <c r="V24" s="127"/>
      <c r="W24" s="874"/>
      <c r="X24" s="149"/>
      <c r="Y24" s="143"/>
      <c r="Z24" s="875"/>
      <c r="AA24" s="127"/>
      <c r="AB24" s="1910"/>
      <c r="AE24" s="127"/>
      <c r="AF24" s="261"/>
      <c r="AG24" s="127"/>
      <c r="AH24" s="261"/>
      <c r="AI24" s="127"/>
      <c r="AJ24" s="127"/>
    </row>
    <row r="25" spans="2:36">
      <c r="B25" s="568">
        <v>17</v>
      </c>
      <c r="C25" s="293" t="s">
        <v>276</v>
      </c>
      <c r="D25" s="199">
        <v>36</v>
      </c>
      <c r="E25" s="839">
        <f>'12-18л. РАСКЛАДКА'!W23</f>
        <v>0</v>
      </c>
      <c r="F25" s="86">
        <f>'12-18л. РАСКЛАДКА'!W78</f>
        <v>0</v>
      </c>
      <c r="G25" s="87">
        <f>'12-18л. РАСКЛАДКА'!W139</f>
        <v>0</v>
      </c>
      <c r="H25" s="85">
        <f>'12-18л. РАСКЛАДКА'!W200</f>
        <v>150</v>
      </c>
      <c r="I25" s="88">
        <f>'12-18л. РАСКЛАДКА'!W255</f>
        <v>105</v>
      </c>
      <c r="J25" s="85">
        <f>'12-18л. РАСКЛАДКА'!W313</f>
        <v>0</v>
      </c>
      <c r="K25" s="88">
        <f>'12-18л. РАСКЛАДКА'!W372</f>
        <v>0</v>
      </c>
      <c r="L25" s="86">
        <f>'12-18л. РАСКЛАДКА'!W421</f>
        <v>0</v>
      </c>
      <c r="M25" s="86">
        <f>'12-18л. РАСКЛАДКА'!W476</f>
        <v>105</v>
      </c>
      <c r="N25" s="1927">
        <f>'12-18л. РАСКЛАДКА'!W536</f>
        <v>0</v>
      </c>
      <c r="O25" s="1995">
        <f t="shared" si="0"/>
        <v>360</v>
      </c>
      <c r="P25" s="2744">
        <f t="shared" si="1"/>
        <v>0</v>
      </c>
      <c r="Q25" s="2001">
        <f t="shared" si="2"/>
        <v>360</v>
      </c>
      <c r="R25" s="1999">
        <v>60</v>
      </c>
      <c r="S25" s="4"/>
      <c r="T25" s="127"/>
      <c r="U25" s="127"/>
      <c r="V25" s="127"/>
      <c r="W25" s="874"/>
      <c r="X25" s="149"/>
      <c r="Y25" s="143"/>
      <c r="Z25" s="875"/>
      <c r="AA25" s="127"/>
      <c r="AB25" s="1908"/>
      <c r="AE25" s="127"/>
      <c r="AF25" s="127"/>
      <c r="AG25" s="127"/>
      <c r="AH25" s="127"/>
      <c r="AI25" s="127"/>
      <c r="AJ25" s="127"/>
    </row>
    <row r="26" spans="2:36">
      <c r="B26" s="568">
        <v>18</v>
      </c>
      <c r="C26" s="293" t="s">
        <v>45</v>
      </c>
      <c r="D26" s="199">
        <v>9</v>
      </c>
      <c r="E26" s="839">
        <f>'12-18л. РАСКЛАДКА'!W24</f>
        <v>0</v>
      </c>
      <c r="F26" s="86">
        <f>'12-18л. РАСКЛАДКА'!W79</f>
        <v>17.5</v>
      </c>
      <c r="G26" s="87">
        <f>'12-18л. РАСКЛАДКА'!W140</f>
        <v>0</v>
      </c>
      <c r="H26" s="85">
        <f>'12-18л. РАСКЛАДКА'!W201</f>
        <v>30</v>
      </c>
      <c r="I26" s="88">
        <f>'12-18л. РАСКЛАДКА'!W256</f>
        <v>0</v>
      </c>
      <c r="J26" s="85">
        <f>'12-18л. РАСКЛАДКА'!W314</f>
        <v>17.5</v>
      </c>
      <c r="K26" s="88">
        <f>'12-18л. РАСКЛАДКА'!W373</f>
        <v>5</v>
      </c>
      <c r="L26" s="86">
        <f>'12-18л. РАСКЛАДКА'!W422</f>
        <v>0</v>
      </c>
      <c r="M26" s="86">
        <f>'12-18л. РАСКЛАДКА'!W477</f>
        <v>20</v>
      </c>
      <c r="N26" s="1927">
        <f>'12-18л. РАСКЛАДКА'!W537</f>
        <v>0</v>
      </c>
      <c r="O26" s="1995">
        <f t="shared" si="0"/>
        <v>90</v>
      </c>
      <c r="P26" s="2744">
        <f t="shared" si="1"/>
        <v>0</v>
      </c>
      <c r="Q26" s="2001">
        <f t="shared" si="2"/>
        <v>90</v>
      </c>
      <c r="R26" s="1999">
        <v>15</v>
      </c>
      <c r="S26" s="4"/>
      <c r="T26" s="127"/>
      <c r="U26" s="127"/>
      <c r="V26" s="127"/>
      <c r="W26" s="874"/>
      <c r="X26" s="149"/>
      <c r="Y26" s="143"/>
      <c r="Z26" s="875"/>
      <c r="AA26" s="127"/>
      <c r="AB26" s="1908"/>
      <c r="AE26" s="127"/>
      <c r="AF26" s="127"/>
      <c r="AG26" s="127"/>
      <c r="AH26" s="127"/>
      <c r="AI26" s="127"/>
      <c r="AJ26" s="127"/>
    </row>
    <row r="27" spans="2:36">
      <c r="B27" s="568">
        <v>19</v>
      </c>
      <c r="C27" s="293" t="s">
        <v>277</v>
      </c>
      <c r="D27" s="199">
        <v>6</v>
      </c>
      <c r="E27" s="839">
        <f>'12-18л. РАСКЛАДКА'!W25</f>
        <v>6.9</v>
      </c>
      <c r="F27" s="86">
        <f>'12-18л. РАСКЛАДКА'!W80</f>
        <v>0</v>
      </c>
      <c r="G27" s="87">
        <f>'12-18л. РАСКЛАДКА'!W141</f>
        <v>1.35</v>
      </c>
      <c r="H27" s="85">
        <f>'12-18л. РАСКЛАДКА'!W202</f>
        <v>6.52</v>
      </c>
      <c r="I27" s="88">
        <f>'12-18л. РАСКЛАДКА'!W257</f>
        <v>16.25</v>
      </c>
      <c r="J27" s="85">
        <f>'12-18л. РАСКЛАДКА'!W315</f>
        <v>8.1</v>
      </c>
      <c r="K27" s="88">
        <f>'12-18л. РАСКЛАДКА'!W374</f>
        <v>3.48</v>
      </c>
      <c r="L27" s="86">
        <f>'12-18л. РАСКЛАДКА'!W423</f>
        <v>4.9000000000000004</v>
      </c>
      <c r="M27" s="86">
        <f>'12-18л. РАСКЛАДКА'!W478</f>
        <v>7.5</v>
      </c>
      <c r="N27" s="1927">
        <f>'12-18л. РАСКЛАДКА'!W538</f>
        <v>5</v>
      </c>
      <c r="O27" s="1995">
        <f t="shared" si="0"/>
        <v>59.999999999999993</v>
      </c>
      <c r="P27" s="2744">
        <f t="shared" si="1"/>
        <v>0</v>
      </c>
      <c r="Q27" s="2001">
        <f t="shared" si="2"/>
        <v>60</v>
      </c>
      <c r="R27" s="1999">
        <v>10</v>
      </c>
      <c r="S27" s="4"/>
      <c r="T27" s="127"/>
      <c r="U27" s="127"/>
      <c r="V27" s="127"/>
      <c r="W27" s="874"/>
      <c r="X27" s="149"/>
      <c r="Y27" s="143"/>
      <c r="Z27" s="875"/>
      <c r="AA27" s="127"/>
      <c r="AB27" s="1907"/>
      <c r="AE27" s="127"/>
      <c r="AF27" s="127"/>
      <c r="AG27" s="127"/>
      <c r="AH27" s="127"/>
      <c r="AI27" s="127"/>
      <c r="AJ27" s="127"/>
    </row>
    <row r="28" spans="2:36">
      <c r="B28" s="568">
        <v>20</v>
      </c>
      <c r="C28" s="293" t="s">
        <v>46</v>
      </c>
      <c r="D28" s="199">
        <v>21</v>
      </c>
      <c r="E28" s="839">
        <f>'12-18л. РАСКЛАДКА'!W26</f>
        <v>29.900000000000002</v>
      </c>
      <c r="F28" s="86">
        <f>'12-18л. РАСКЛАДКА'!W81</f>
        <v>10</v>
      </c>
      <c r="G28" s="87">
        <f>'12-18л. РАСКЛАДКА'!W142</f>
        <v>17.689999999999998</v>
      </c>
      <c r="H28" s="85">
        <f>'12-18л. РАСКЛАДКА'!W203</f>
        <v>21.52</v>
      </c>
      <c r="I28" s="88">
        <f>'12-18л. РАСКЛАДКА'!W258</f>
        <v>29.33</v>
      </c>
      <c r="J28" s="85">
        <f>'12-18л. РАСКЛАДКА'!W316</f>
        <v>17.490000000000002</v>
      </c>
      <c r="K28" s="88">
        <f>'12-18л. РАСКЛАДКА'!W375</f>
        <v>29.32</v>
      </c>
      <c r="L28" s="86">
        <f>'12-18л. РАСКЛАДКА'!W424</f>
        <v>8.6999999999999993</v>
      </c>
      <c r="M28" s="86">
        <f>'12-18л. РАСКЛАДКА'!W479</f>
        <v>34.85</v>
      </c>
      <c r="N28" s="1927">
        <f>'12-18л. РАСКЛАДКА'!W539</f>
        <v>11.2</v>
      </c>
      <c r="O28" s="1995">
        <f t="shared" si="0"/>
        <v>209.99999999999997</v>
      </c>
      <c r="P28" s="2744">
        <f t="shared" si="1"/>
        <v>0</v>
      </c>
      <c r="Q28" s="2001">
        <f t="shared" si="2"/>
        <v>210</v>
      </c>
      <c r="R28" s="1999">
        <v>35</v>
      </c>
      <c r="S28" s="4"/>
      <c r="T28" s="127"/>
      <c r="U28" s="127"/>
      <c r="V28" s="127"/>
      <c r="W28" s="874"/>
      <c r="X28" s="149"/>
      <c r="Y28" s="143"/>
      <c r="Z28" s="875"/>
      <c r="AA28" s="127"/>
      <c r="AB28" s="1908"/>
      <c r="AE28" s="127"/>
      <c r="AF28" s="127"/>
      <c r="AG28" s="127"/>
      <c r="AH28" s="127"/>
      <c r="AI28" s="127"/>
      <c r="AJ28" s="127"/>
    </row>
    <row r="29" spans="2:36">
      <c r="B29" s="568">
        <v>21</v>
      </c>
      <c r="C29" s="293" t="s">
        <v>47</v>
      </c>
      <c r="D29" s="199">
        <v>10.8</v>
      </c>
      <c r="E29" s="839">
        <f>'12-18л. РАСКЛАДКА'!W27</f>
        <v>8</v>
      </c>
      <c r="F29" s="86">
        <f>'12-18л. РАСКЛАДКА'!W82</f>
        <v>12.8</v>
      </c>
      <c r="G29" s="87">
        <f>'12-18л. РАСКЛАДКА'!W143</f>
        <v>17.8</v>
      </c>
      <c r="H29" s="85">
        <f>'12-18л. РАСКЛАДКА'!W204</f>
        <v>7.2</v>
      </c>
      <c r="I29" s="88">
        <f>'12-18л. РАСКЛАДКА'!W259</f>
        <v>4.2</v>
      </c>
      <c r="J29" s="85">
        <f>'12-18л. РАСКЛАДКА'!W317</f>
        <v>5.4</v>
      </c>
      <c r="K29" s="88">
        <f>'12-18л. РАСКЛАДКА'!W376</f>
        <v>9.15</v>
      </c>
      <c r="L29" s="86">
        <f>'12-18л. РАСКЛАДКА'!W425</f>
        <v>19.850000000000001</v>
      </c>
      <c r="M29" s="86">
        <f>'12-18л. РАСКЛАДКА'!W480</f>
        <v>7.4</v>
      </c>
      <c r="N29" s="1927">
        <f>'12-18л. РАСКЛАДКА'!W540</f>
        <v>16.200000000000003</v>
      </c>
      <c r="O29" s="1996">
        <f>E29+F29+G29+H29+I29+J29+K29+L29+M29+N29</f>
        <v>108.00000000000001</v>
      </c>
      <c r="P29" s="2744">
        <f t="shared" si="1"/>
        <v>0</v>
      </c>
      <c r="Q29" s="2001">
        <f t="shared" si="2"/>
        <v>108</v>
      </c>
      <c r="R29" s="1999">
        <v>18</v>
      </c>
      <c r="S29" s="4"/>
      <c r="T29" s="127"/>
      <c r="U29" s="127"/>
      <c r="V29" s="127"/>
      <c r="W29" s="874"/>
      <c r="X29" s="149"/>
      <c r="Y29" s="143"/>
      <c r="Z29" s="875"/>
      <c r="AA29" s="127"/>
      <c r="AB29" s="1908"/>
      <c r="AE29" s="127"/>
      <c r="AF29" s="127"/>
      <c r="AG29" s="127"/>
      <c r="AH29" s="127"/>
      <c r="AI29" s="127"/>
      <c r="AJ29" s="127"/>
    </row>
    <row r="30" spans="2:36" ht="12" customHeight="1">
      <c r="B30" s="568">
        <v>22</v>
      </c>
      <c r="C30" s="293" t="s">
        <v>278</v>
      </c>
      <c r="D30" s="199">
        <v>24</v>
      </c>
      <c r="E30" s="839">
        <f>'12-18л. РАСКЛАДКА'!W28</f>
        <v>0</v>
      </c>
      <c r="F30" s="86">
        <f>'12-18л. РАСКЛАДКА'!W83</f>
        <v>117.28</v>
      </c>
      <c r="G30" s="87">
        <f>'12-18л. РАСКЛАДКА'!W144</f>
        <v>0.92</v>
      </c>
      <c r="H30" s="85">
        <f>'12-18л. РАСКЛАДКА'!W205</f>
        <v>6.52</v>
      </c>
      <c r="I30" s="88">
        <f>'12-18л. РАСКЛАДКА'!W260</f>
        <v>11.919999999999998</v>
      </c>
      <c r="J30" s="85">
        <f>'12-18л. РАСКЛАДКА'!W318</f>
        <v>80</v>
      </c>
      <c r="K30" s="88">
        <f>'12-18л. РАСКЛАДКА'!W377</f>
        <v>8.36</v>
      </c>
      <c r="L30" s="86">
        <f>'12-18л. РАСКЛАДКА'!W426</f>
        <v>4</v>
      </c>
      <c r="M30" s="86">
        <f>'12-18л. РАСКЛАДКА'!W481</f>
        <v>11</v>
      </c>
      <c r="N30" s="1927">
        <f>'12-18л. РАСКЛАДКА'!W541</f>
        <v>0</v>
      </c>
      <c r="O30" s="1995">
        <f t="shared" si="0"/>
        <v>240</v>
      </c>
      <c r="P30" s="2744">
        <f t="shared" si="1"/>
        <v>0</v>
      </c>
      <c r="Q30" s="2001">
        <f t="shared" si="2"/>
        <v>240</v>
      </c>
      <c r="R30" s="1999">
        <v>40</v>
      </c>
      <c r="S30" s="4"/>
      <c r="T30" s="127"/>
      <c r="U30" s="127"/>
      <c r="V30" s="127"/>
      <c r="W30" s="874"/>
      <c r="X30" s="149"/>
      <c r="Y30" s="143"/>
      <c r="Z30" s="875"/>
      <c r="AA30" s="127"/>
      <c r="AB30" s="1908"/>
      <c r="AE30" s="127"/>
      <c r="AF30" s="127"/>
      <c r="AG30" s="127"/>
      <c r="AH30" s="127"/>
      <c r="AI30" s="127"/>
      <c r="AJ30" s="127"/>
    </row>
    <row r="31" spans="2:36" ht="13.5" customHeight="1">
      <c r="B31" s="568">
        <v>23</v>
      </c>
      <c r="C31" s="293" t="s">
        <v>48</v>
      </c>
      <c r="D31" s="199">
        <v>21</v>
      </c>
      <c r="E31" s="839">
        <f>'12-18л. РАСКЛАДКА'!W29</f>
        <v>34.299999999999997</v>
      </c>
      <c r="F31" s="86">
        <f>'12-18л. РАСКЛАДКА'!W84</f>
        <v>26.7</v>
      </c>
      <c r="G31" s="87">
        <f>'12-18л. РАСКЛАДКА'!W145</f>
        <v>10.7</v>
      </c>
      <c r="H31" s="85">
        <f>'12-18л. РАСКЛАДКА'!W206</f>
        <v>39.5</v>
      </c>
      <c r="I31" s="88">
        <f>'12-18л. РАСКЛАДКА'!W261</f>
        <v>12</v>
      </c>
      <c r="J31" s="85">
        <f>'12-18л. РАСКЛАДКА'!W319</f>
        <v>5</v>
      </c>
      <c r="K31" s="88">
        <f>'12-18л. РАСКЛАДКА'!W378</f>
        <v>10</v>
      </c>
      <c r="L31" s="86">
        <f>'12-18л. РАСКЛАДКА'!W427</f>
        <v>24</v>
      </c>
      <c r="M31" s="86">
        <f>'12-18л. РАСКЛАДКА'!W482</f>
        <v>21.799999999999997</v>
      </c>
      <c r="N31" s="1927">
        <f>'12-18л. РАСКЛАДКА'!W542</f>
        <v>26</v>
      </c>
      <c r="O31" s="1995">
        <f t="shared" si="0"/>
        <v>210</v>
      </c>
      <c r="P31" s="2744">
        <f t="shared" si="1"/>
        <v>0</v>
      </c>
      <c r="Q31" s="2001">
        <f t="shared" si="2"/>
        <v>210</v>
      </c>
      <c r="R31" s="1999">
        <v>35</v>
      </c>
      <c r="S31" s="4"/>
      <c r="T31" s="127"/>
      <c r="U31" s="127"/>
      <c r="V31" s="127"/>
      <c r="W31" s="874"/>
      <c r="X31" s="149"/>
      <c r="Y31" s="143"/>
      <c r="Z31" s="875"/>
      <c r="AA31" s="127"/>
      <c r="AB31" s="1908"/>
      <c r="AE31" s="127"/>
      <c r="AF31" s="127"/>
      <c r="AG31" s="127"/>
      <c r="AH31" s="127"/>
      <c r="AI31" s="127"/>
      <c r="AJ31" s="127"/>
    </row>
    <row r="32" spans="2:36" ht="12.75" customHeight="1">
      <c r="B32" s="568">
        <v>24</v>
      </c>
      <c r="C32" s="293" t="s">
        <v>49</v>
      </c>
      <c r="D32" s="199">
        <v>9</v>
      </c>
      <c r="E32" s="839">
        <f>'12-18л. РАСКЛАДКА'!W30</f>
        <v>37</v>
      </c>
      <c r="F32" s="86">
        <f>'12-18л. РАСКЛАДКА'!W85</f>
        <v>0</v>
      </c>
      <c r="G32" s="87">
        <f>'12-18л. РАСКЛАДКА'!W146</f>
        <v>0</v>
      </c>
      <c r="H32" s="85">
        <f>'12-18л. РАСКЛАДКА'!W207</f>
        <v>0</v>
      </c>
      <c r="I32" s="88">
        <f>'12-18л. РАСКЛАДКА'!W262</f>
        <v>0</v>
      </c>
      <c r="J32" s="85">
        <f>'12-18л. РАСКЛАДКА'!W320</f>
        <v>0</v>
      </c>
      <c r="K32" s="88">
        <f>'12-18л. РАСКЛАДКА'!W379</f>
        <v>0</v>
      </c>
      <c r="L32" s="86">
        <f>'12-18л. РАСКЛАДКА'!W428</f>
        <v>0</v>
      </c>
      <c r="M32" s="86">
        <f>'12-18л. РАСКЛАДКА'!W483</f>
        <v>52</v>
      </c>
      <c r="N32" s="1927">
        <f>'12-18л. РАСКЛАДКА'!W543</f>
        <v>0</v>
      </c>
      <c r="O32" s="1995">
        <f t="shared" si="0"/>
        <v>89</v>
      </c>
      <c r="P32" s="2395">
        <f t="shared" si="1"/>
        <v>-1.1111111111111143</v>
      </c>
      <c r="Q32" s="2001">
        <f t="shared" si="2"/>
        <v>90</v>
      </c>
      <c r="R32" s="1999">
        <v>15</v>
      </c>
      <c r="S32" s="4"/>
      <c r="T32" s="127"/>
      <c r="U32" s="127"/>
      <c r="V32" s="127"/>
      <c r="W32" s="874"/>
      <c r="X32" s="149"/>
      <c r="Y32" s="143"/>
      <c r="Z32" s="875"/>
      <c r="AA32" s="127"/>
      <c r="AB32" s="1925"/>
      <c r="AE32" s="127"/>
      <c r="AF32" s="127"/>
      <c r="AG32" s="127"/>
      <c r="AH32" s="127"/>
      <c r="AI32" s="127"/>
      <c r="AJ32" s="127"/>
    </row>
    <row r="33" spans="2:36" ht="12" customHeight="1">
      <c r="B33" s="568">
        <v>25</v>
      </c>
      <c r="C33" s="293" t="s">
        <v>50</v>
      </c>
      <c r="D33" s="199">
        <v>1.2</v>
      </c>
      <c r="E33" s="839">
        <f>'12-18л. РАСКЛАДКА'!W31</f>
        <v>1</v>
      </c>
      <c r="F33" s="86">
        <f>'12-18л. РАСКЛАДКА'!W86</f>
        <v>0</v>
      </c>
      <c r="G33" s="87">
        <f>'12-18л. РАСКЛАДКА'!W147</f>
        <v>0</v>
      </c>
      <c r="H33" s="85">
        <f>'12-18л. РАСКЛАДКА'!W208</f>
        <v>1</v>
      </c>
      <c r="I33" s="88">
        <f>'12-18л. РАСКЛАДКА'!W263</f>
        <v>0</v>
      </c>
      <c r="J33" s="85">
        <f>'12-18л. РАСКЛАДКА'!W321</f>
        <v>0</v>
      </c>
      <c r="K33" s="88">
        <f>'12-18л. РАСКЛАДКА'!W380</f>
        <v>0</v>
      </c>
      <c r="L33" s="86">
        <f>'12-18л. РАСКЛАДКА'!W429</f>
        <v>0</v>
      </c>
      <c r="M33" s="86">
        <f>'12-18л. РАСКЛАДКА'!W484</f>
        <v>0</v>
      </c>
      <c r="N33" s="1927">
        <f>'12-18л. РАСКЛАДКА'!W544</f>
        <v>1</v>
      </c>
      <c r="O33" s="1995">
        <f t="shared" si="0"/>
        <v>3</v>
      </c>
      <c r="P33" s="2744">
        <f t="shared" si="1"/>
        <v>-75</v>
      </c>
      <c r="Q33" s="2001">
        <f t="shared" si="2"/>
        <v>12</v>
      </c>
      <c r="R33" s="1999">
        <v>2</v>
      </c>
      <c r="S33" s="4"/>
      <c r="T33" s="127"/>
      <c r="U33" s="127"/>
      <c r="V33" s="127"/>
      <c r="W33" s="874"/>
      <c r="X33" s="149"/>
      <c r="Y33" s="143"/>
      <c r="Z33" s="875"/>
      <c r="AA33" s="127"/>
      <c r="AB33" s="1910"/>
      <c r="AE33" s="127"/>
      <c r="AF33" s="127"/>
      <c r="AG33" s="127"/>
      <c r="AH33" s="127"/>
      <c r="AI33" s="127"/>
      <c r="AJ33" s="127"/>
    </row>
    <row r="34" spans="2:36" ht="15.75" customHeight="1">
      <c r="B34" s="568">
        <v>26</v>
      </c>
      <c r="C34" s="293" t="s">
        <v>279</v>
      </c>
      <c r="D34" s="199">
        <v>0.72</v>
      </c>
      <c r="E34" s="839">
        <f>'12-18л. РАСКЛАДКА'!W32</f>
        <v>2.7</v>
      </c>
      <c r="F34" s="86">
        <f>'12-18л. РАСКЛАДКА'!W87</f>
        <v>0</v>
      </c>
      <c r="G34" s="87">
        <f>'12-18л. РАСКЛАДКА'!W148</f>
        <v>0</v>
      </c>
      <c r="H34" s="85">
        <f>'12-18л. РАСКЛАДКА'!W209</f>
        <v>2.7</v>
      </c>
      <c r="I34" s="88">
        <f>'12-18л. РАСКЛАДКА'!W264</f>
        <v>0</v>
      </c>
      <c r="J34" s="85">
        <f>'12-18л. РАСКЛАДКА'!W322</f>
        <v>0</v>
      </c>
      <c r="K34" s="88">
        <f>'12-18л. РАСКЛАДКА'!W381</f>
        <v>0</v>
      </c>
      <c r="L34" s="86">
        <f>'12-18л. РАСКЛАДКА'!W430</f>
        <v>0</v>
      </c>
      <c r="M34" s="86">
        <f>'12-18л. РАСКЛАДКА'!W485</f>
        <v>3</v>
      </c>
      <c r="N34" s="1927">
        <f>'12-18л. РАСКЛАДКА'!W545</f>
        <v>0</v>
      </c>
      <c r="O34" s="1995">
        <f t="shared" si="0"/>
        <v>8.4</v>
      </c>
      <c r="P34" s="2395">
        <f t="shared" si="1"/>
        <v>16.666666666666671</v>
      </c>
      <c r="Q34" s="2001">
        <f t="shared" si="2"/>
        <v>7.1999999999999993</v>
      </c>
      <c r="R34" s="1999">
        <v>1.2</v>
      </c>
      <c r="S34" s="4"/>
      <c r="T34" s="127"/>
      <c r="U34" s="127"/>
      <c r="V34" s="127"/>
      <c r="W34" s="874"/>
      <c r="X34" s="149"/>
      <c r="Y34" s="143"/>
      <c r="Z34" s="875"/>
      <c r="AA34" s="127"/>
      <c r="AB34" s="1920"/>
      <c r="AE34" s="127"/>
      <c r="AF34" s="127"/>
      <c r="AG34" s="127"/>
      <c r="AH34" s="127"/>
      <c r="AI34" s="127"/>
      <c r="AJ34" s="127"/>
    </row>
    <row r="35" spans="2:36" ht="12" customHeight="1">
      <c r="B35" s="568">
        <v>27</v>
      </c>
      <c r="C35" s="293" t="s">
        <v>131</v>
      </c>
      <c r="D35" s="199">
        <v>1.2</v>
      </c>
      <c r="E35" s="839">
        <f>'12-18л. РАСКЛАДКА'!W33</f>
        <v>0</v>
      </c>
      <c r="F35" s="86">
        <f>'12-18л. РАСКЛАДКА'!W88</f>
        <v>3.5</v>
      </c>
      <c r="G35" s="87">
        <f>'12-18л. РАСКЛАДКА'!W149</f>
        <v>0</v>
      </c>
      <c r="H35" s="85">
        <f>'12-18л. РАСКЛАДКА'!W210</f>
        <v>0</v>
      </c>
      <c r="I35" s="88">
        <f>'12-18л. РАСКЛАДКА'!W265</f>
        <v>0</v>
      </c>
      <c r="J35" s="85">
        <f>'12-18л. РАСКЛАДКА'!W323</f>
        <v>5</v>
      </c>
      <c r="K35" s="88">
        <f>'12-18л. РАСКЛАДКА'!W382</f>
        <v>0</v>
      </c>
      <c r="L35" s="86">
        <f>'12-18л. РАСКЛАДКА'!W431</f>
        <v>0</v>
      </c>
      <c r="M35" s="86">
        <f>'12-18л. РАСКЛАДКА'!W486</f>
        <v>0</v>
      </c>
      <c r="N35" s="1927">
        <f>'12-18л. РАСКЛАДКА'!W546</f>
        <v>3.5</v>
      </c>
      <c r="O35" s="1995">
        <f t="shared" si="0"/>
        <v>12</v>
      </c>
      <c r="P35" s="2744">
        <f t="shared" si="1"/>
        <v>0</v>
      </c>
      <c r="Q35" s="2001">
        <f t="shared" si="2"/>
        <v>12</v>
      </c>
      <c r="R35" s="1999">
        <v>2</v>
      </c>
      <c r="S35" s="4"/>
      <c r="T35" s="127"/>
      <c r="U35" s="127"/>
      <c r="V35" s="127"/>
      <c r="W35" s="874"/>
      <c r="X35" s="149"/>
      <c r="Y35" s="143"/>
      <c r="Z35" s="875"/>
      <c r="AA35" s="127"/>
      <c r="AB35" s="1920"/>
      <c r="AE35" s="127"/>
      <c r="AF35" s="127"/>
      <c r="AG35" s="127"/>
      <c r="AH35" s="127"/>
      <c r="AI35" s="127"/>
      <c r="AJ35" s="127"/>
    </row>
    <row r="36" spans="2:36" ht="12" customHeight="1">
      <c r="B36" s="568">
        <v>28</v>
      </c>
      <c r="C36" s="293" t="s">
        <v>51</v>
      </c>
      <c r="D36" s="199">
        <v>0.18</v>
      </c>
      <c r="E36" s="839">
        <f>'12-18л. РАСКЛАДКА'!W34</f>
        <v>0</v>
      </c>
      <c r="F36" s="86">
        <f>'12-18л. РАСКЛАДКА'!W89</f>
        <v>0</v>
      </c>
      <c r="G36" s="87">
        <f>'12-18л. РАСКЛАДКА'!W150</f>
        <v>0</v>
      </c>
      <c r="H36" s="85">
        <f>'12-18л. РАСКЛАДКА'!W211</f>
        <v>0</v>
      </c>
      <c r="I36" s="88">
        <f>'12-18л. РАСКЛАДКА'!W266</f>
        <v>0</v>
      </c>
      <c r="J36" s="85">
        <f>'12-18л. РАСКЛАДКА'!W324</f>
        <v>0</v>
      </c>
      <c r="K36" s="88">
        <f>'12-18л. РАСКЛАДКА'!W383</f>
        <v>0</v>
      </c>
      <c r="L36" s="86">
        <f>'12-18л. РАСКЛАДКА'!W432</f>
        <v>0</v>
      </c>
      <c r="M36" s="86">
        <f>'12-18л. РАСКЛАДКА'!W487</f>
        <v>0</v>
      </c>
      <c r="N36" s="1927">
        <f>'12-18л. РАСКЛАДКА'!W547</f>
        <v>0</v>
      </c>
      <c r="O36" s="1995">
        <f t="shared" si="0"/>
        <v>0</v>
      </c>
      <c r="P36" s="2744">
        <f t="shared" si="1"/>
        <v>-100</v>
      </c>
      <c r="Q36" s="2001">
        <f t="shared" si="2"/>
        <v>1.7999999999999998</v>
      </c>
      <c r="R36" s="1999">
        <v>0.3</v>
      </c>
      <c r="S36" s="4"/>
      <c r="T36" s="127"/>
      <c r="U36" s="127"/>
      <c r="V36" s="127"/>
      <c r="W36" s="874"/>
      <c r="X36" s="149"/>
      <c r="Y36" s="143"/>
      <c r="Z36" s="875"/>
      <c r="AA36" s="127"/>
      <c r="AB36" s="1921"/>
      <c r="AE36" s="127"/>
      <c r="AF36" s="127"/>
      <c r="AG36" s="127"/>
      <c r="AH36" s="127"/>
      <c r="AI36" s="127"/>
      <c r="AJ36" s="127"/>
    </row>
    <row r="37" spans="2:36" ht="11.25" customHeight="1">
      <c r="B37" s="568">
        <v>29</v>
      </c>
      <c r="C37" s="615" t="s">
        <v>280</v>
      </c>
      <c r="D37" s="199">
        <v>3</v>
      </c>
      <c r="E37" s="839">
        <f>'12-18л. РАСКЛАДКА'!W35</f>
        <v>2.9</v>
      </c>
      <c r="F37" s="86">
        <f>'12-18л. РАСКЛАДКА'!W90</f>
        <v>3.0999999999999996</v>
      </c>
      <c r="G37" s="87">
        <f>'12-18л. РАСКЛАДКА'!W151</f>
        <v>3.1500000000000004</v>
      </c>
      <c r="H37" s="85">
        <f>'12-18л. РАСКЛАДКА'!W212</f>
        <v>1.1000000000000001</v>
      </c>
      <c r="I37" s="88">
        <f>'12-18л. РАСКЛАДКА'!W267</f>
        <v>4.5999999999999996</v>
      </c>
      <c r="J37" s="85">
        <f>'12-18л. РАСКЛАДКА'!W325</f>
        <v>2.14</v>
      </c>
      <c r="K37" s="88">
        <f>'12-18л. РАСКЛАДКА'!W384</f>
        <v>2.99</v>
      </c>
      <c r="L37" s="86">
        <f>'12-18л. РАСКЛАДКА'!W433</f>
        <v>3.5300000000000002</v>
      </c>
      <c r="M37" s="86">
        <f>'12-18л. РАСКЛАДКА'!W488</f>
        <v>2.5</v>
      </c>
      <c r="N37" s="1927">
        <f>'12-18л. РАСКЛАДКА'!W548</f>
        <v>3.94</v>
      </c>
      <c r="O37" s="1995">
        <f t="shared" si="0"/>
        <v>29.95</v>
      </c>
      <c r="P37" s="2744">
        <f t="shared" si="1"/>
        <v>-0.1666666666666714</v>
      </c>
      <c r="Q37" s="2001">
        <f t="shared" si="2"/>
        <v>30</v>
      </c>
      <c r="R37" s="1999">
        <v>5</v>
      </c>
      <c r="S37" s="4"/>
      <c r="T37" s="127"/>
      <c r="U37" s="127"/>
      <c r="V37" s="127"/>
      <c r="W37" s="874"/>
      <c r="X37" s="149"/>
      <c r="Y37" s="143"/>
      <c r="Z37" s="875"/>
      <c r="AA37" s="127"/>
      <c r="AB37" s="1920"/>
      <c r="AE37" s="127"/>
      <c r="AF37" s="127"/>
      <c r="AG37" s="127"/>
      <c r="AH37" s="127"/>
      <c r="AI37" s="127"/>
      <c r="AJ37" s="127"/>
    </row>
    <row r="38" spans="2:36" ht="11.25" customHeight="1">
      <c r="B38" s="568">
        <v>30</v>
      </c>
      <c r="C38" s="293" t="s">
        <v>132</v>
      </c>
      <c r="D38" s="199">
        <v>2.4</v>
      </c>
      <c r="E38" s="839">
        <f>'12-18л. РАСКЛАДКА'!W36</f>
        <v>0</v>
      </c>
      <c r="F38" s="86">
        <f>'12-18л. РАСКЛАДКА'!W91</f>
        <v>0</v>
      </c>
      <c r="G38" s="87">
        <f>'12-18л. РАСКЛАДКА'!W152</f>
        <v>0</v>
      </c>
      <c r="H38" s="85">
        <f>'12-18л. РАСКЛАДКА'!W213</f>
        <v>0</v>
      </c>
      <c r="I38" s="88">
        <f>'12-18л. РАСКЛАДКА'!W268</f>
        <v>12</v>
      </c>
      <c r="J38" s="85">
        <f>'12-18л. РАСКЛАДКА'!W326</f>
        <v>0</v>
      </c>
      <c r="K38" s="88">
        <f>'12-18л. РАСКЛАДКА'!W385</f>
        <v>0</v>
      </c>
      <c r="L38" s="86">
        <f>'12-18л. РАСКЛАДКА'!W434</f>
        <v>10</v>
      </c>
      <c r="M38" s="86">
        <f>'12-18л. РАСКЛАДКА'!W489</f>
        <v>2</v>
      </c>
      <c r="N38" s="1927">
        <f>'12-18л. РАСКЛАДКА'!W549</f>
        <v>0</v>
      </c>
      <c r="O38" s="1995">
        <f t="shared" si="0"/>
        <v>24</v>
      </c>
      <c r="P38" s="2744">
        <f t="shared" si="1"/>
        <v>0</v>
      </c>
      <c r="Q38" s="2001">
        <f t="shared" si="2"/>
        <v>24</v>
      </c>
      <c r="R38" s="1999">
        <v>4</v>
      </c>
      <c r="S38" s="4"/>
      <c r="T38" s="127"/>
      <c r="U38" s="127"/>
      <c r="V38" s="127"/>
      <c r="W38" s="874"/>
      <c r="X38" s="149"/>
      <c r="Y38" s="143"/>
      <c r="Z38" s="875"/>
      <c r="AA38" s="127"/>
      <c r="AB38" s="1908"/>
      <c r="AE38" s="127"/>
      <c r="AF38" s="127"/>
      <c r="AG38" s="127"/>
      <c r="AH38" s="127"/>
      <c r="AI38" s="127"/>
      <c r="AJ38" s="127"/>
    </row>
    <row r="39" spans="2:36" ht="12.75" customHeight="1">
      <c r="B39" s="568">
        <v>31</v>
      </c>
      <c r="C39" s="293" t="s">
        <v>133</v>
      </c>
      <c r="D39" s="199">
        <v>1.2</v>
      </c>
      <c r="E39" s="839">
        <f>'12-18л. РАСКЛАДКА'!W37</f>
        <v>1.111</v>
      </c>
      <c r="F39" s="86">
        <f>'12-18л. РАСКЛАДКА'!W92</f>
        <v>2.0099999999999998</v>
      </c>
      <c r="G39" s="280">
        <f>'12-18л. РАСКЛАДКА'!W153</f>
        <v>1.5960000000000001</v>
      </c>
      <c r="H39" s="85">
        <f>'12-18л. РАСКЛАДКА'!W214</f>
        <v>1.2629999999999999</v>
      </c>
      <c r="I39" s="88">
        <f>'12-18л. РАСКЛАДКА'!W269</f>
        <v>1.50562</v>
      </c>
      <c r="J39" s="85">
        <f>'12-18л. РАСКЛАДКА'!W327</f>
        <v>9.3149999999999997E-2</v>
      </c>
      <c r="K39" s="88">
        <f>'12-18л. РАСКЛАДКА'!W386</f>
        <v>0.29135</v>
      </c>
      <c r="L39" s="233">
        <f>'12-18л. РАСКЛАДКА'!W435</f>
        <v>1.369</v>
      </c>
      <c r="M39" s="281">
        <f>'12-18л. РАСКЛАДКА'!W490</f>
        <v>1.09E-2</v>
      </c>
      <c r="N39" s="1927">
        <f>'12-18л. РАСКЛАДКА'!W550</f>
        <v>2.7499799999999999</v>
      </c>
      <c r="O39" s="1995">
        <f t="shared" si="0"/>
        <v>11.999999999999996</v>
      </c>
      <c r="P39" s="2744">
        <f t="shared" si="1"/>
        <v>0</v>
      </c>
      <c r="Q39" s="2001">
        <f t="shared" si="2"/>
        <v>12</v>
      </c>
      <c r="R39" s="1999">
        <v>2</v>
      </c>
      <c r="S39" s="4"/>
      <c r="T39" s="127"/>
      <c r="U39" s="127"/>
      <c r="V39" s="127"/>
      <c r="W39" s="874"/>
      <c r="X39" s="149"/>
      <c r="Y39" s="143"/>
      <c r="Z39" s="875"/>
      <c r="AA39" s="127"/>
      <c r="AB39" s="1922"/>
      <c r="AE39" s="127"/>
      <c r="AF39" s="127"/>
      <c r="AG39" s="127"/>
      <c r="AH39" s="127"/>
      <c r="AI39" s="127"/>
      <c r="AJ39" s="127"/>
    </row>
    <row r="40" spans="2:36" ht="12" customHeight="1">
      <c r="B40" s="568">
        <v>32</v>
      </c>
      <c r="C40" s="293" t="s">
        <v>53</v>
      </c>
      <c r="D40" s="199">
        <v>54</v>
      </c>
      <c r="E40" s="225">
        <f>'12-18л. МЕНЮ '!E98</f>
        <v>55.432600000000001</v>
      </c>
      <c r="F40" s="109">
        <f>'12-18л. МЕНЮ '!E152</f>
        <v>50.972099999999998</v>
      </c>
      <c r="G40" s="109">
        <f>'12-18л. МЕНЮ '!E210</f>
        <v>54.592299999999994</v>
      </c>
      <c r="H40" s="109">
        <f>'12-18л. МЕНЮ '!E263</f>
        <v>54.816999999999993</v>
      </c>
      <c r="I40" s="109">
        <f>'12-18л. МЕНЮ '!E318</f>
        <v>54.186</v>
      </c>
      <c r="J40" s="109">
        <f>'12-18л. МЕНЮ '!E430</f>
        <v>57.455999999999996</v>
      </c>
      <c r="K40" s="109">
        <f>'12-18л. МЕНЮ '!E486</f>
        <v>53.102000000000004</v>
      </c>
      <c r="L40" s="109">
        <f>'12-18л. МЕНЮ '!E540</f>
        <v>52.097999999999999</v>
      </c>
      <c r="M40" s="109">
        <f>'12-18л. МЕНЮ '!E595</f>
        <v>56.175249999999991</v>
      </c>
      <c r="N40" s="1915">
        <f>'12-18л. МЕНЮ '!E648</f>
        <v>51.16879999999999</v>
      </c>
      <c r="O40" s="1995">
        <f t="shared" si="0"/>
        <v>540.00004999999999</v>
      </c>
      <c r="P40" s="2744">
        <f t="shared" si="1"/>
        <v>9.2592592579876509E-6</v>
      </c>
      <c r="Q40" s="2001">
        <f t="shared" si="2"/>
        <v>540</v>
      </c>
      <c r="R40" s="1999">
        <v>90</v>
      </c>
      <c r="S40" s="4"/>
      <c r="T40" s="127"/>
      <c r="U40" s="127"/>
      <c r="V40" s="127"/>
      <c r="W40" s="893"/>
      <c r="X40" s="149"/>
      <c r="Y40" s="143"/>
      <c r="Z40" s="875"/>
      <c r="AA40" s="127"/>
      <c r="AB40" s="1920"/>
      <c r="AE40" s="127"/>
      <c r="AF40" s="127"/>
      <c r="AG40" s="127"/>
      <c r="AH40" s="127"/>
      <c r="AI40" s="127"/>
      <c r="AJ40" s="127"/>
    </row>
    <row r="41" spans="2:36" ht="10.5" customHeight="1">
      <c r="B41" s="568">
        <v>33</v>
      </c>
      <c r="C41" s="293" t="s">
        <v>54</v>
      </c>
      <c r="D41" s="199">
        <v>55.2</v>
      </c>
      <c r="E41" s="225">
        <f>'12-18л. МЕНЮ '!F98</f>
        <v>56.119</v>
      </c>
      <c r="F41" s="109">
        <f>'12-18л. МЕНЮ '!F152</f>
        <v>56.352999999999994</v>
      </c>
      <c r="G41" s="109">
        <f>'12-18л. МЕНЮ '!F210</f>
        <v>55.4617</v>
      </c>
      <c r="H41" s="109">
        <f>'12-18л. МЕНЮ '!F263</f>
        <v>55.710000000000008</v>
      </c>
      <c r="I41" s="109">
        <f>'12-18л. МЕНЮ '!F318</f>
        <v>52.356300000000005</v>
      </c>
      <c r="J41" s="109">
        <f>'12-18л. МЕНЮ '!F430</f>
        <v>54.808</v>
      </c>
      <c r="K41" s="109">
        <f>'12-18л. МЕНЮ '!F486</f>
        <v>57.035000000000011</v>
      </c>
      <c r="L41" s="109">
        <f>'12-18л. МЕНЮ '!F540</f>
        <v>52.782000000000004</v>
      </c>
      <c r="M41" s="109">
        <f>'12-18л. МЕНЮ '!F595</f>
        <v>55.09</v>
      </c>
      <c r="N41" s="1915">
        <f>'12-18л. МЕНЮ '!F648</f>
        <v>56.284999999999997</v>
      </c>
      <c r="O41" s="1995">
        <f t="shared" si="0"/>
        <v>552</v>
      </c>
      <c r="P41" s="2744">
        <f t="shared" si="1"/>
        <v>0</v>
      </c>
      <c r="Q41" s="2001">
        <f t="shared" si="2"/>
        <v>552</v>
      </c>
      <c r="R41" s="1999">
        <v>92</v>
      </c>
      <c r="S41" s="4"/>
      <c r="T41" s="127"/>
      <c r="U41" s="127"/>
      <c r="V41" s="127"/>
      <c r="W41" s="893"/>
      <c r="X41" s="149"/>
      <c r="Y41" s="143"/>
      <c r="Z41" s="875"/>
      <c r="AA41" s="127"/>
      <c r="AB41" s="1908"/>
      <c r="AE41" s="127"/>
      <c r="AF41" s="127"/>
      <c r="AG41" s="127"/>
      <c r="AH41" s="127"/>
      <c r="AI41" s="127"/>
      <c r="AJ41" s="127"/>
    </row>
    <row r="42" spans="2:36" ht="12.75" customHeight="1">
      <c r="B42" s="568">
        <v>34</v>
      </c>
      <c r="C42" s="293" t="s">
        <v>55</v>
      </c>
      <c r="D42" s="199">
        <v>229.8</v>
      </c>
      <c r="E42" s="197">
        <f>'12-18л. МЕНЮ '!G98</f>
        <v>227.03339999999997</v>
      </c>
      <c r="F42" s="109">
        <f>'12-18л. МЕНЮ '!G152</f>
        <v>224.01900000000001</v>
      </c>
      <c r="G42" s="109">
        <f>'12-18л. МЕНЮ '!G210</f>
        <v>229.399</v>
      </c>
      <c r="H42" s="109">
        <f>'12-18л. МЕНЮ '!G263</f>
        <v>226.11359999999999</v>
      </c>
      <c r="I42" s="109">
        <f>'12-18л. МЕНЮ '!G318</f>
        <v>242.435</v>
      </c>
      <c r="J42" s="109">
        <f>'12-18л. МЕНЮ '!G430</f>
        <v>228.39600000000002</v>
      </c>
      <c r="K42" s="109">
        <f>'12-18л. МЕНЮ '!G486</f>
        <v>226.25299999999999</v>
      </c>
      <c r="L42" s="109">
        <f>'12-18л. МЕНЮ '!G540</f>
        <v>239.71599999999998</v>
      </c>
      <c r="M42" s="109">
        <f>'12-18л. МЕНЮ '!G595</f>
        <v>227.34099999999998</v>
      </c>
      <c r="N42" s="1915">
        <f>'12-18л. МЕНЮ '!G648</f>
        <v>227.29399999999998</v>
      </c>
      <c r="O42" s="1995">
        <f t="shared" si="0"/>
        <v>2297.9999999999995</v>
      </c>
      <c r="P42" s="2744">
        <f t="shared" si="1"/>
        <v>0</v>
      </c>
      <c r="Q42" s="2001">
        <f t="shared" si="2"/>
        <v>2298</v>
      </c>
      <c r="R42" s="1999">
        <v>383</v>
      </c>
      <c r="S42" s="4"/>
      <c r="T42" s="127"/>
      <c r="U42" s="127"/>
      <c r="V42" s="127"/>
      <c r="W42" s="893"/>
      <c r="X42" s="149"/>
      <c r="Y42" s="143"/>
      <c r="Z42" s="875"/>
      <c r="AA42" s="127"/>
      <c r="AB42" s="1908"/>
      <c r="AE42" s="127"/>
      <c r="AF42" s="127"/>
      <c r="AG42" s="127"/>
      <c r="AH42" s="127"/>
      <c r="AI42" s="127"/>
      <c r="AJ42" s="127"/>
    </row>
    <row r="43" spans="2:36" ht="12" customHeight="1" thickBot="1">
      <c r="B43" s="616">
        <v>35</v>
      </c>
      <c r="C43" s="617" t="s">
        <v>56</v>
      </c>
      <c r="D43" s="200">
        <v>1632</v>
      </c>
      <c r="E43" s="198">
        <f>'12-18л. МЕНЮ '!H98</f>
        <v>1632.2200000000003</v>
      </c>
      <c r="F43" s="114">
        <f>'12-18л. МЕНЮ '!H152</f>
        <v>1629.5430000000001</v>
      </c>
      <c r="G43" s="2009">
        <f>'12-18л. МЕНЮ '!H210</f>
        <v>1629.4758000000002</v>
      </c>
      <c r="H43" s="114">
        <f>'12-18л. МЕНЮ '!H263</f>
        <v>1631.992</v>
      </c>
      <c r="I43" s="114">
        <f>'12-18л. МЕНЮ '!H318</f>
        <v>1636.7692000000002</v>
      </c>
      <c r="J43" s="114">
        <f>'12-18л. МЕНЮ '!H430</f>
        <v>1635.7539999999999</v>
      </c>
      <c r="K43" s="151">
        <f>'12-18л. МЕНЮ '!H486</f>
        <v>1629.7469999999998</v>
      </c>
      <c r="L43" s="114">
        <f>'12-18л. МЕНЮ '!H540</f>
        <v>1633.7469999999998</v>
      </c>
      <c r="M43" s="2009">
        <f>'12-18л. МЕНЮ '!H595</f>
        <v>1631.0178000000001</v>
      </c>
      <c r="N43" s="1916">
        <f>'12-18л. МЕНЮ '!H648</f>
        <v>1629.7342000000001</v>
      </c>
      <c r="O43" s="1997">
        <f t="shared" si="0"/>
        <v>16320</v>
      </c>
      <c r="P43" s="2745">
        <f t="shared" si="1"/>
        <v>0</v>
      </c>
      <c r="Q43" s="2002">
        <f t="shared" si="2"/>
        <v>16320</v>
      </c>
      <c r="R43" s="2000">
        <v>2720</v>
      </c>
      <c r="S43" s="4"/>
      <c r="T43" s="127"/>
      <c r="U43" s="127"/>
      <c r="V43" s="127"/>
      <c r="W43" s="893"/>
      <c r="X43" s="149"/>
      <c r="Y43" s="894"/>
      <c r="Z43" s="875"/>
      <c r="AA43" s="127"/>
      <c r="AB43" s="1908"/>
      <c r="AE43" s="127"/>
      <c r="AF43" s="127"/>
      <c r="AG43" s="127"/>
      <c r="AH43" s="127"/>
      <c r="AI43" s="127"/>
      <c r="AJ43" s="127"/>
    </row>
    <row r="46" spans="2:36" ht="13.5" customHeight="1"/>
    <row r="47" spans="2:36" ht="12.75" customHeight="1"/>
    <row r="48" spans="2:36" ht="12.75" customHeight="1"/>
    <row r="49" spans="2:16" ht="11.25" customHeight="1"/>
    <row r="50" spans="2:16" ht="11.25" customHeight="1"/>
    <row r="51" spans="2:16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>
      <c r="C52" s="11"/>
      <c r="D52" s="1605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>
      <c r="C53" s="11"/>
      <c r="D53" s="1605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8" spans="2:16">
      <c r="B58" t="s">
        <v>284</v>
      </c>
    </row>
    <row r="59" spans="2:16">
      <c r="B59" t="s">
        <v>285</v>
      </c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</row>
    <row r="60" spans="2:16">
      <c r="B60" t="s">
        <v>286</v>
      </c>
      <c r="O60" s="328"/>
      <c r="P60" s="328"/>
    </row>
    <row r="61" spans="2:16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</row>
    <row r="62" spans="2:16">
      <c r="B62" s="1" t="s">
        <v>287</v>
      </c>
    </row>
    <row r="63" spans="2:16">
      <c r="B63" t="s">
        <v>288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</row>
    <row r="64" spans="2:16"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</row>
    <row r="66" ht="13.5" customHeight="1"/>
    <row r="68" ht="13.5" customHeight="1"/>
    <row r="69" ht="12" customHeight="1"/>
    <row r="71" ht="12.75" customHeight="1"/>
    <row r="73" ht="12.75" customHeight="1"/>
    <row r="75" ht="12.75" customHeight="1"/>
    <row r="77" ht="12.75" customHeight="1"/>
    <row r="78" hidden="1"/>
    <row r="102" ht="12.75" customHeight="1"/>
    <row r="103" ht="13.5" customHeight="1"/>
    <row r="104" ht="12.75" customHeight="1"/>
    <row r="108" ht="12.75" customHeight="1"/>
    <row r="109" ht="12.75" customHeight="1"/>
    <row r="110" ht="11.25" customHeight="1"/>
    <row r="111" ht="12.75" customHeight="1"/>
    <row r="112" ht="13.5" customHeight="1"/>
    <row r="113" spans="2:36" ht="14.25" customHeight="1"/>
    <row r="115" spans="2:36" ht="14.25" customHeight="1"/>
    <row r="117" spans="2:36" ht="11.25" customHeight="1"/>
    <row r="120" spans="2:36" hidden="1"/>
    <row r="125" spans="2:36" ht="11.25" customHeight="1"/>
    <row r="126" spans="2:36" ht="12.75" customHeight="1"/>
    <row r="127" spans="2:36" ht="11.25" customHeight="1"/>
    <row r="128" spans="2:36">
      <c r="B128" s="248"/>
      <c r="C128" s="127"/>
      <c r="D128" s="248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245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</row>
    <row r="129" spans="2:36">
      <c r="B129" s="127"/>
      <c r="C129" s="149"/>
      <c r="D129" s="446"/>
      <c r="E129" s="252"/>
      <c r="F129" s="252"/>
      <c r="G129" s="252"/>
      <c r="H129" s="252"/>
      <c r="I129" s="252"/>
      <c r="J129" s="252"/>
      <c r="K129" s="252"/>
      <c r="L129" s="252"/>
      <c r="M129" s="149"/>
      <c r="N129" s="149"/>
      <c r="O129" s="118"/>
      <c r="P129" s="118"/>
      <c r="Q129" s="149"/>
      <c r="R129" s="446"/>
      <c r="S129" s="127"/>
      <c r="T129" s="446"/>
      <c r="U129" s="149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</row>
    <row r="130" spans="2:36">
      <c r="B130" s="127"/>
      <c r="C130" s="149"/>
      <c r="D130" s="118"/>
      <c r="E130" s="868"/>
      <c r="F130" s="252"/>
      <c r="G130" s="252"/>
      <c r="H130" s="252"/>
      <c r="I130" s="252"/>
      <c r="J130" s="252"/>
      <c r="K130" s="252"/>
      <c r="L130" s="252"/>
      <c r="M130" s="149"/>
      <c r="N130" s="149"/>
      <c r="O130" s="118"/>
      <c r="P130" s="118"/>
      <c r="Q130" s="149"/>
      <c r="R130" s="446"/>
      <c r="S130" s="127"/>
      <c r="T130" s="446"/>
      <c r="U130" s="149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</row>
    <row r="131" spans="2:36">
      <c r="B131" s="127"/>
      <c r="C131" s="446"/>
      <c r="D131" s="446"/>
      <c r="E131" s="252"/>
      <c r="F131" s="252"/>
      <c r="G131" s="252"/>
      <c r="H131" s="252"/>
      <c r="I131" s="127"/>
      <c r="J131" s="127"/>
      <c r="K131" s="252"/>
      <c r="L131" s="125"/>
      <c r="M131" s="149"/>
      <c r="N131" s="149"/>
      <c r="O131" s="118"/>
      <c r="P131" s="118"/>
      <c r="Q131" s="446"/>
      <c r="R131" s="446"/>
      <c r="S131" s="127"/>
      <c r="T131" s="446"/>
      <c r="U131" s="149"/>
      <c r="V131" s="127"/>
      <c r="W131" s="127"/>
      <c r="X131" s="127"/>
      <c r="Y131" s="127"/>
      <c r="Z131" s="127"/>
      <c r="AA131" s="127"/>
      <c r="AB131" s="869"/>
      <c r="AC131" s="127"/>
      <c r="AD131" s="127"/>
      <c r="AE131" s="127"/>
      <c r="AF131" s="127"/>
      <c r="AG131" s="127"/>
      <c r="AH131" s="127"/>
      <c r="AI131" s="127"/>
      <c r="AJ131" s="127"/>
    </row>
    <row r="132" spans="2:36">
      <c r="B132" s="127"/>
      <c r="C132" s="149"/>
      <c r="D132" s="149"/>
      <c r="E132" s="446"/>
      <c r="F132" s="446"/>
      <c r="G132" s="446"/>
      <c r="H132" s="446"/>
      <c r="I132" s="446"/>
      <c r="J132" s="446"/>
      <c r="K132" s="446"/>
      <c r="L132" s="446"/>
      <c r="M132" s="446"/>
      <c r="N132" s="446"/>
      <c r="O132" s="118"/>
      <c r="P132" s="118"/>
      <c r="Q132" s="446"/>
      <c r="R132" s="446"/>
      <c r="S132" s="127"/>
      <c r="T132" s="446"/>
      <c r="U132" s="149"/>
      <c r="V132" s="127"/>
      <c r="W132" s="127"/>
      <c r="X132" s="127"/>
      <c r="Y132" s="127"/>
      <c r="Z132" s="401"/>
      <c r="AA132" s="127"/>
      <c r="AB132" s="869"/>
      <c r="AC132" s="127"/>
      <c r="AD132" s="127"/>
      <c r="AE132" s="127"/>
      <c r="AF132" s="127"/>
      <c r="AG132" s="127"/>
      <c r="AH132" s="127"/>
      <c r="AI132" s="127"/>
      <c r="AJ132" s="127"/>
    </row>
    <row r="133" spans="2:36">
      <c r="B133" s="127"/>
      <c r="C133" s="446"/>
      <c r="D133" s="127"/>
      <c r="E133" s="446"/>
      <c r="F133" s="446"/>
      <c r="G133" s="446"/>
      <c r="H133" s="446"/>
      <c r="I133" s="446"/>
      <c r="J133" s="446"/>
      <c r="K133" s="446"/>
      <c r="L133" s="446"/>
      <c r="M133" s="446"/>
      <c r="N133" s="446"/>
      <c r="O133" s="118"/>
      <c r="P133" s="118"/>
      <c r="Q133" s="149"/>
      <c r="R133" s="446"/>
      <c r="S133" s="127"/>
      <c r="T133" s="446"/>
      <c r="U133" s="149"/>
      <c r="V133" s="127"/>
      <c r="W133" s="127"/>
      <c r="X133" s="127"/>
      <c r="Y133" s="127"/>
      <c r="Z133" s="401"/>
      <c r="AA133" s="127"/>
      <c r="AB133" s="870"/>
      <c r="AC133" s="127"/>
      <c r="AD133" s="127"/>
      <c r="AE133" s="127"/>
      <c r="AF133" s="127"/>
      <c r="AG133" s="127"/>
      <c r="AH133" s="127"/>
      <c r="AI133" s="127"/>
      <c r="AJ133" s="127"/>
    </row>
    <row r="134" spans="2:36">
      <c r="B134" s="127"/>
      <c r="C134" s="149"/>
      <c r="D134" s="252"/>
      <c r="E134" s="149"/>
      <c r="F134" s="149"/>
      <c r="G134" s="149"/>
      <c r="H134" s="149"/>
      <c r="I134" s="122"/>
      <c r="J134" s="149"/>
      <c r="K134" s="149"/>
      <c r="L134" s="149"/>
      <c r="M134" s="149"/>
      <c r="N134" s="122"/>
      <c r="O134" s="118"/>
      <c r="P134" s="118"/>
      <c r="Q134" s="252"/>
      <c r="R134" s="446"/>
      <c r="S134" s="149"/>
      <c r="T134" s="446"/>
      <c r="U134" s="149"/>
      <c r="V134" s="127"/>
      <c r="W134" s="336"/>
      <c r="X134" s="446"/>
      <c r="Y134" s="189"/>
      <c r="Z134" s="871"/>
      <c r="AA134" s="127"/>
      <c r="AB134" s="870"/>
      <c r="AC134" s="127"/>
      <c r="AD134" s="127"/>
      <c r="AE134" s="127"/>
      <c r="AF134" s="127"/>
      <c r="AG134" s="127"/>
      <c r="AH134" s="127"/>
      <c r="AI134" s="127"/>
      <c r="AJ134" s="127"/>
    </row>
    <row r="135" spans="2:36">
      <c r="B135" s="189"/>
      <c r="C135" s="149"/>
      <c r="D135" s="872"/>
      <c r="E135" s="873"/>
      <c r="F135" s="873"/>
      <c r="G135" s="873"/>
      <c r="H135" s="873"/>
      <c r="I135" s="873"/>
      <c r="J135" s="873"/>
      <c r="K135" s="873"/>
      <c r="L135" s="873"/>
      <c r="M135" s="873"/>
      <c r="N135" s="873"/>
      <c r="O135" s="872"/>
      <c r="P135" s="446"/>
      <c r="Q135" s="446"/>
      <c r="R135" s="127"/>
      <c r="S135" s="645"/>
      <c r="T135" s="127"/>
      <c r="U135" s="127"/>
      <c r="V135" s="127"/>
      <c r="W135" s="874"/>
      <c r="X135" s="149"/>
      <c r="Y135" s="143"/>
      <c r="Z135" s="875"/>
      <c r="AA135" s="127"/>
      <c r="AB135" s="876"/>
      <c r="AC135" s="127"/>
      <c r="AD135" s="127"/>
      <c r="AE135" s="127"/>
      <c r="AF135" s="127"/>
      <c r="AG135" s="127"/>
      <c r="AH135" s="127"/>
      <c r="AI135" s="127"/>
      <c r="AJ135" s="127"/>
    </row>
    <row r="136" spans="2:36">
      <c r="B136" s="189"/>
      <c r="C136" s="149"/>
      <c r="D136" s="872"/>
      <c r="E136" s="873"/>
      <c r="F136" s="873"/>
      <c r="G136" s="873"/>
      <c r="H136" s="873"/>
      <c r="I136" s="873"/>
      <c r="J136" s="873"/>
      <c r="K136" s="873"/>
      <c r="L136" s="873"/>
      <c r="M136" s="873"/>
      <c r="N136" s="873"/>
      <c r="O136" s="877"/>
      <c r="P136" s="878"/>
      <c r="Q136" s="446"/>
      <c r="R136" s="127"/>
      <c r="S136" s="127"/>
      <c r="T136" s="127"/>
      <c r="U136" s="127"/>
      <c r="V136" s="127"/>
      <c r="W136" s="874"/>
      <c r="X136" s="149"/>
      <c r="Y136" s="143"/>
      <c r="Z136" s="875"/>
      <c r="AA136" s="127"/>
      <c r="AB136" s="876"/>
      <c r="AC136" s="127"/>
      <c r="AD136" s="127"/>
      <c r="AE136" s="127"/>
      <c r="AF136" s="127"/>
      <c r="AG136" s="127"/>
      <c r="AH136" s="127"/>
      <c r="AI136" s="127"/>
      <c r="AJ136" s="127"/>
    </row>
    <row r="137" spans="2:36">
      <c r="B137" s="189"/>
      <c r="C137" s="149"/>
      <c r="D137" s="872"/>
      <c r="E137" s="873"/>
      <c r="F137" s="873"/>
      <c r="G137" s="873"/>
      <c r="H137" s="888"/>
      <c r="I137" s="873"/>
      <c r="J137" s="873"/>
      <c r="K137" s="888"/>
      <c r="L137" s="873"/>
      <c r="M137" s="873"/>
      <c r="N137" s="873"/>
      <c r="O137" s="872"/>
      <c r="P137" s="878"/>
      <c r="Q137" s="446"/>
      <c r="R137" s="127"/>
      <c r="S137" s="127"/>
      <c r="T137" s="127"/>
      <c r="U137" s="127"/>
      <c r="V137" s="127"/>
      <c r="W137" s="874"/>
      <c r="X137" s="149"/>
      <c r="Y137" s="143"/>
      <c r="Z137" s="875"/>
      <c r="AA137" s="127"/>
      <c r="AB137" s="879"/>
      <c r="AC137" s="127"/>
      <c r="AD137" s="127"/>
      <c r="AE137" s="127"/>
      <c r="AF137" s="127"/>
      <c r="AG137" s="127"/>
      <c r="AH137" s="127"/>
      <c r="AI137" s="127"/>
      <c r="AJ137" s="127"/>
    </row>
    <row r="138" spans="2:36">
      <c r="B138" s="189"/>
      <c r="C138" s="149"/>
      <c r="D138" s="872"/>
      <c r="E138" s="873"/>
      <c r="F138" s="873"/>
      <c r="G138" s="873"/>
      <c r="H138" s="873"/>
      <c r="I138" s="873"/>
      <c r="J138" s="873"/>
      <c r="K138" s="873"/>
      <c r="L138" s="873"/>
      <c r="M138" s="873"/>
      <c r="N138" s="888"/>
      <c r="O138" s="880"/>
      <c r="P138" s="878"/>
      <c r="Q138" s="446"/>
      <c r="R138" s="127"/>
      <c r="S138" s="127"/>
      <c r="T138" s="127"/>
      <c r="U138" s="127"/>
      <c r="V138" s="127"/>
      <c r="W138" s="874"/>
      <c r="X138" s="149"/>
      <c r="Y138" s="143"/>
      <c r="Z138" s="875"/>
      <c r="AA138" s="127"/>
      <c r="AB138" s="876"/>
      <c r="AC138" s="127"/>
      <c r="AD138" s="127"/>
      <c r="AE138" s="127"/>
      <c r="AF138" s="127"/>
      <c r="AG138" s="127"/>
      <c r="AH138" s="127"/>
      <c r="AI138" s="127"/>
      <c r="AJ138" s="127"/>
    </row>
    <row r="139" spans="2:36">
      <c r="B139" s="189"/>
      <c r="C139" s="149"/>
      <c r="D139" s="872"/>
      <c r="E139" s="873"/>
      <c r="F139" s="873"/>
      <c r="G139" s="873"/>
      <c r="H139" s="873"/>
      <c r="I139" s="873"/>
      <c r="J139" s="873"/>
      <c r="K139" s="873"/>
      <c r="L139" s="873"/>
      <c r="M139" s="873"/>
      <c r="N139" s="873"/>
      <c r="O139" s="872"/>
      <c r="P139" s="878"/>
      <c r="Q139" s="446"/>
      <c r="R139" s="127"/>
      <c r="S139" s="127"/>
      <c r="T139" s="127"/>
      <c r="U139" s="127"/>
      <c r="V139" s="127"/>
      <c r="W139" s="874"/>
      <c r="X139" s="149"/>
      <c r="Y139" s="143"/>
      <c r="Z139" s="875"/>
      <c r="AA139" s="127"/>
      <c r="AB139" s="881"/>
      <c r="AC139" s="127"/>
      <c r="AD139" s="127"/>
      <c r="AE139" s="127"/>
      <c r="AF139" s="127"/>
      <c r="AG139" s="127"/>
      <c r="AH139" s="127"/>
      <c r="AI139" s="127"/>
      <c r="AJ139" s="127"/>
    </row>
    <row r="140" spans="2:36">
      <c r="B140" s="189"/>
      <c r="C140" s="149"/>
      <c r="D140" s="872"/>
      <c r="E140" s="873"/>
      <c r="F140" s="873"/>
      <c r="G140" s="873"/>
      <c r="H140" s="873"/>
      <c r="I140" s="873"/>
      <c r="J140" s="873"/>
      <c r="K140" s="873"/>
      <c r="L140" s="873"/>
      <c r="M140" s="873"/>
      <c r="N140" s="873"/>
      <c r="O140" s="872"/>
      <c r="P140" s="878"/>
      <c r="Q140" s="446"/>
      <c r="R140" s="127"/>
      <c r="S140" s="127"/>
      <c r="T140" s="127"/>
      <c r="U140" s="127"/>
      <c r="V140" s="127"/>
      <c r="W140" s="874"/>
      <c r="X140" s="149"/>
      <c r="Y140" s="143"/>
      <c r="Z140" s="875"/>
      <c r="AA140" s="127"/>
      <c r="AB140" s="879"/>
      <c r="AC140" s="127"/>
      <c r="AD140" s="127"/>
      <c r="AE140" s="127"/>
      <c r="AF140" s="127"/>
      <c r="AG140" s="127"/>
      <c r="AH140" s="127"/>
      <c r="AI140" s="127"/>
      <c r="AJ140" s="127"/>
    </row>
    <row r="141" spans="2:36">
      <c r="B141" s="189"/>
      <c r="C141" s="149"/>
      <c r="D141" s="872"/>
      <c r="E141" s="873"/>
      <c r="F141" s="873"/>
      <c r="G141" s="118"/>
      <c r="H141" s="883"/>
      <c r="I141" s="888"/>
      <c r="J141" s="873"/>
      <c r="K141" s="873"/>
      <c r="L141" s="873"/>
      <c r="M141" s="873"/>
      <c r="N141" s="873"/>
      <c r="O141" s="882"/>
      <c r="P141" s="878"/>
      <c r="Q141" s="446"/>
      <c r="R141" s="127"/>
      <c r="S141" s="127"/>
      <c r="T141" s="127"/>
      <c r="U141" s="127"/>
      <c r="V141" s="127"/>
      <c r="W141" s="874"/>
      <c r="X141" s="149"/>
      <c r="Y141" s="143"/>
      <c r="Z141" s="875"/>
      <c r="AA141" s="127"/>
      <c r="AB141" s="881"/>
      <c r="AC141" s="127"/>
      <c r="AD141" s="127"/>
      <c r="AE141" s="127"/>
      <c r="AF141" s="127"/>
      <c r="AG141" s="127"/>
      <c r="AH141" s="127"/>
      <c r="AI141" s="127"/>
      <c r="AJ141" s="127"/>
    </row>
    <row r="142" spans="2:36">
      <c r="B142" s="189"/>
      <c r="C142" s="149"/>
      <c r="D142" s="872"/>
      <c r="E142" s="632"/>
      <c r="F142" s="873"/>
      <c r="G142" s="873"/>
      <c r="H142" s="873"/>
      <c r="I142" s="873"/>
      <c r="J142" s="873"/>
      <c r="K142" s="873"/>
      <c r="L142" s="873"/>
      <c r="M142" s="873"/>
      <c r="N142" s="873"/>
      <c r="O142" s="872"/>
      <c r="P142" s="878"/>
      <c r="Q142" s="446"/>
      <c r="R142" s="127"/>
      <c r="S142" s="127"/>
      <c r="T142" s="127"/>
      <c r="U142" s="127"/>
      <c r="V142" s="127"/>
      <c r="W142" s="874"/>
      <c r="X142" s="149"/>
      <c r="Y142" s="143"/>
      <c r="Z142" s="875"/>
      <c r="AA142" s="127"/>
      <c r="AB142" s="876"/>
      <c r="AC142" s="127"/>
      <c r="AD142" s="127"/>
      <c r="AE142" s="127"/>
      <c r="AF142" s="127"/>
      <c r="AG142" s="127"/>
      <c r="AH142" s="127"/>
      <c r="AI142" s="127"/>
      <c r="AJ142" s="127"/>
    </row>
    <row r="143" spans="2:36">
      <c r="B143" s="189"/>
      <c r="C143" s="149"/>
      <c r="D143" s="872"/>
      <c r="E143" s="632"/>
      <c r="F143" s="873"/>
      <c r="G143" s="873"/>
      <c r="H143" s="873"/>
      <c r="I143" s="873"/>
      <c r="J143" s="873"/>
      <c r="K143" s="873"/>
      <c r="L143" s="873"/>
      <c r="M143" s="873"/>
      <c r="N143" s="873"/>
      <c r="O143" s="872"/>
      <c r="P143" s="878"/>
      <c r="Q143" s="446"/>
      <c r="R143" s="127"/>
      <c r="S143" s="127"/>
      <c r="T143" s="127"/>
      <c r="U143" s="127"/>
      <c r="V143" s="127"/>
      <c r="W143" s="874"/>
      <c r="X143" s="149"/>
      <c r="Y143" s="143"/>
      <c r="Z143" s="875"/>
      <c r="AA143" s="127"/>
      <c r="AB143" s="876"/>
      <c r="AC143" s="127"/>
      <c r="AD143" s="127"/>
      <c r="AE143" s="127"/>
      <c r="AF143" s="127"/>
      <c r="AG143" s="127"/>
      <c r="AH143" s="127"/>
      <c r="AI143" s="127"/>
      <c r="AJ143" s="127"/>
    </row>
    <row r="144" spans="2:36">
      <c r="B144" s="189"/>
      <c r="C144" s="149"/>
      <c r="D144" s="872"/>
      <c r="E144" s="632"/>
      <c r="F144" s="873"/>
      <c r="G144" s="873"/>
      <c r="H144" s="873"/>
      <c r="I144" s="873"/>
      <c r="J144" s="873"/>
      <c r="K144" s="873"/>
      <c r="L144" s="873"/>
      <c r="M144" s="873"/>
      <c r="N144" s="873"/>
      <c r="O144" s="872"/>
      <c r="P144" s="878"/>
      <c r="Q144" s="446"/>
      <c r="R144" s="127"/>
      <c r="S144" s="127"/>
      <c r="T144" s="127"/>
      <c r="U144" s="127"/>
      <c r="V144" s="127"/>
      <c r="W144" s="874"/>
      <c r="X144" s="149"/>
      <c r="Y144" s="143"/>
      <c r="Z144" s="875"/>
      <c r="AA144" s="127"/>
      <c r="AB144" s="876"/>
      <c r="AC144" s="127"/>
      <c r="AD144" s="127"/>
      <c r="AE144" s="127"/>
      <c r="AF144" s="127"/>
      <c r="AG144" s="127"/>
      <c r="AH144" s="127"/>
      <c r="AI144" s="127"/>
      <c r="AJ144" s="127"/>
    </row>
    <row r="145" spans="2:36">
      <c r="B145" s="189"/>
      <c r="C145" s="149"/>
      <c r="D145" s="872"/>
      <c r="E145" s="632"/>
      <c r="F145" s="873"/>
      <c r="G145" s="873"/>
      <c r="H145" s="873"/>
      <c r="I145" s="873"/>
      <c r="J145" s="873"/>
      <c r="K145" s="873"/>
      <c r="L145" s="873"/>
      <c r="M145" s="873"/>
      <c r="N145" s="873"/>
      <c r="O145" s="872"/>
      <c r="P145" s="878"/>
      <c r="Q145" s="446"/>
      <c r="R145" s="127"/>
      <c r="S145" s="127"/>
      <c r="T145" s="127"/>
      <c r="U145" s="127"/>
      <c r="V145" s="127"/>
      <c r="W145" s="874"/>
      <c r="X145" s="149"/>
      <c r="Y145" s="143"/>
      <c r="Z145" s="875"/>
      <c r="AA145" s="127"/>
      <c r="AB145" s="876"/>
      <c r="AC145" s="127"/>
      <c r="AD145" s="127"/>
      <c r="AE145" s="127"/>
      <c r="AF145" s="127"/>
      <c r="AG145" s="127"/>
      <c r="AH145" s="127"/>
      <c r="AI145" s="127"/>
      <c r="AJ145" s="127"/>
    </row>
    <row r="146" spans="2:36">
      <c r="B146" s="189"/>
      <c r="C146" s="149"/>
      <c r="D146" s="872"/>
      <c r="E146" s="632"/>
      <c r="F146" s="873"/>
      <c r="G146" s="873"/>
      <c r="H146" s="873"/>
      <c r="I146" s="873"/>
      <c r="J146" s="873"/>
      <c r="K146" s="873"/>
      <c r="L146" s="873"/>
      <c r="M146" s="873"/>
      <c r="N146" s="873"/>
      <c r="O146" s="872"/>
      <c r="P146" s="878"/>
      <c r="Q146" s="446"/>
      <c r="R146" s="127"/>
      <c r="S146" s="127"/>
      <c r="T146" s="127"/>
      <c r="U146" s="127"/>
      <c r="V146" s="127"/>
      <c r="W146" s="874"/>
      <c r="X146" s="149"/>
      <c r="Y146" s="143"/>
      <c r="Z146" s="875"/>
      <c r="AA146" s="127"/>
      <c r="AB146" s="876"/>
      <c r="AC146" s="127"/>
      <c r="AD146" s="127"/>
      <c r="AE146" s="127"/>
      <c r="AF146" s="127"/>
      <c r="AG146" s="127"/>
      <c r="AH146" s="127"/>
      <c r="AI146" s="127"/>
      <c r="AJ146" s="127"/>
    </row>
    <row r="147" spans="2:36">
      <c r="B147" s="189"/>
      <c r="C147" s="149"/>
      <c r="D147" s="872"/>
      <c r="E147" s="632"/>
      <c r="F147" s="873"/>
      <c r="G147" s="873"/>
      <c r="H147" s="873"/>
      <c r="I147" s="873"/>
      <c r="J147" s="873"/>
      <c r="K147" s="873"/>
      <c r="L147" s="873"/>
      <c r="M147" s="873"/>
      <c r="N147" s="873"/>
      <c r="O147" s="872"/>
      <c r="P147" s="878"/>
      <c r="Q147" s="446"/>
      <c r="R147" s="127"/>
      <c r="S147" s="127"/>
      <c r="T147" s="127"/>
      <c r="U147" s="127"/>
      <c r="V147" s="127"/>
      <c r="W147" s="874"/>
      <c r="X147" s="149"/>
      <c r="Y147" s="143"/>
      <c r="Z147" s="875"/>
      <c r="AA147" s="127"/>
      <c r="AB147" s="876"/>
      <c r="AC147" s="127"/>
      <c r="AD147" s="127"/>
      <c r="AE147" s="127"/>
      <c r="AF147" s="127"/>
      <c r="AG147" s="127"/>
      <c r="AH147" s="127"/>
      <c r="AI147" s="127"/>
      <c r="AJ147" s="127"/>
    </row>
    <row r="148" spans="2:36" ht="13.5" customHeight="1">
      <c r="B148" s="189"/>
      <c r="C148" s="149"/>
      <c r="D148" s="872"/>
      <c r="E148" s="632"/>
      <c r="F148" s="873"/>
      <c r="G148" s="873"/>
      <c r="H148" s="873"/>
      <c r="I148" s="873"/>
      <c r="J148" s="873"/>
      <c r="K148" s="873"/>
      <c r="L148" s="873"/>
      <c r="M148" s="873"/>
      <c r="N148" s="873"/>
      <c r="O148" s="872"/>
      <c r="P148" s="878"/>
      <c r="Q148" s="446"/>
      <c r="R148" s="127"/>
      <c r="S148" s="127"/>
      <c r="T148" s="127"/>
      <c r="U148" s="127"/>
      <c r="V148" s="127"/>
      <c r="W148" s="874"/>
      <c r="X148" s="149"/>
      <c r="Y148" s="143"/>
      <c r="Z148" s="875"/>
      <c r="AA148" s="127"/>
      <c r="AB148" s="876"/>
      <c r="AC148" s="127"/>
      <c r="AD148" s="127"/>
      <c r="AE148" s="127"/>
      <c r="AF148" s="127"/>
      <c r="AG148" s="127"/>
      <c r="AH148" s="127"/>
      <c r="AI148" s="127"/>
      <c r="AJ148" s="127"/>
    </row>
    <row r="149" spans="2:36">
      <c r="B149" s="189"/>
      <c r="C149" s="149"/>
      <c r="D149" s="872"/>
      <c r="E149" s="632"/>
      <c r="F149" s="873"/>
      <c r="G149" s="873"/>
      <c r="H149" s="873"/>
      <c r="I149" s="873"/>
      <c r="J149" s="873"/>
      <c r="K149" s="873"/>
      <c r="L149" s="873"/>
      <c r="M149" s="873"/>
      <c r="N149" s="873"/>
      <c r="O149" s="872"/>
      <c r="P149" s="878"/>
      <c r="Q149" s="446"/>
      <c r="R149" s="127"/>
      <c r="S149" s="127"/>
      <c r="T149" s="127"/>
      <c r="U149" s="127"/>
      <c r="V149" s="127"/>
      <c r="W149" s="874"/>
      <c r="X149" s="149"/>
      <c r="Y149" s="143"/>
      <c r="Z149" s="875"/>
      <c r="AA149" s="127"/>
      <c r="AB149" s="879"/>
      <c r="AC149" s="127"/>
      <c r="AD149" s="127"/>
      <c r="AE149" s="127"/>
      <c r="AF149" s="127"/>
      <c r="AG149" s="127"/>
      <c r="AH149" s="127"/>
      <c r="AI149" s="127"/>
      <c r="AJ149" s="127"/>
    </row>
    <row r="150" spans="2:36" ht="12.75" customHeight="1">
      <c r="B150" s="189"/>
      <c r="C150" s="149"/>
      <c r="D150" s="872"/>
      <c r="E150" s="632"/>
      <c r="F150" s="883"/>
      <c r="G150" s="884"/>
      <c r="H150" s="873"/>
      <c r="I150" s="873"/>
      <c r="J150" s="873"/>
      <c r="K150" s="873"/>
      <c r="L150" s="883"/>
      <c r="M150" s="883"/>
      <c r="N150" s="873"/>
      <c r="O150" s="877"/>
      <c r="P150" s="878"/>
      <c r="Q150" s="446"/>
      <c r="R150" s="127"/>
      <c r="S150" s="127"/>
      <c r="T150" s="127"/>
      <c r="U150" s="127"/>
      <c r="V150" s="127"/>
      <c r="W150" s="874"/>
      <c r="X150" s="149"/>
      <c r="Y150" s="143"/>
      <c r="Z150" s="875"/>
      <c r="AA150" s="127"/>
      <c r="AB150" s="885"/>
      <c r="AC150" s="127"/>
      <c r="AD150" s="127"/>
      <c r="AE150" s="127"/>
      <c r="AF150" s="127"/>
      <c r="AG150" s="127"/>
      <c r="AH150" s="127"/>
      <c r="AI150" s="127"/>
      <c r="AJ150" s="127"/>
    </row>
    <row r="151" spans="2:36">
      <c r="B151" s="189"/>
      <c r="C151" s="149"/>
      <c r="D151" s="872"/>
      <c r="E151" s="632"/>
      <c r="F151" s="883"/>
      <c r="G151" s="884"/>
      <c r="H151" s="873"/>
      <c r="I151" s="873"/>
      <c r="J151" s="873"/>
      <c r="K151" s="873"/>
      <c r="L151" s="883"/>
      <c r="M151" s="883"/>
      <c r="N151" s="873"/>
      <c r="O151" s="872"/>
      <c r="P151" s="878"/>
      <c r="Q151" s="446"/>
      <c r="R151" s="127"/>
      <c r="S151" s="127"/>
      <c r="T151" s="127"/>
      <c r="U151" s="127"/>
      <c r="V151" s="127"/>
      <c r="W151" s="874"/>
      <c r="X151" s="149"/>
      <c r="Y151" s="143"/>
      <c r="Z151" s="875"/>
      <c r="AA151" s="127"/>
      <c r="AB151" s="876"/>
      <c r="AC151" s="127"/>
      <c r="AD151" s="127"/>
      <c r="AE151" s="127"/>
      <c r="AF151" s="127"/>
      <c r="AG151" s="127"/>
      <c r="AH151" s="127"/>
      <c r="AI151" s="127"/>
      <c r="AJ151" s="127"/>
    </row>
    <row r="152" spans="2:36" ht="12.75" customHeight="1">
      <c r="B152" s="189"/>
      <c r="C152" s="149"/>
      <c r="D152" s="872"/>
      <c r="E152" s="632"/>
      <c r="F152" s="883"/>
      <c r="G152" s="884"/>
      <c r="H152" s="873"/>
      <c r="I152" s="873"/>
      <c r="J152" s="873"/>
      <c r="K152" s="873"/>
      <c r="L152" s="883"/>
      <c r="M152" s="883"/>
      <c r="N152" s="873"/>
      <c r="O152" s="872"/>
      <c r="P152" s="878"/>
      <c r="Q152" s="446"/>
      <c r="R152" s="127"/>
      <c r="S152" s="127"/>
      <c r="T152" s="127"/>
      <c r="U152" s="127"/>
      <c r="V152" s="127"/>
      <c r="W152" s="874"/>
      <c r="X152" s="149"/>
      <c r="Y152" s="143"/>
      <c r="Z152" s="875"/>
      <c r="AA152" s="127"/>
      <c r="AB152" s="876"/>
      <c r="AC152" s="127"/>
      <c r="AD152" s="127"/>
      <c r="AE152" s="127"/>
      <c r="AF152" s="127"/>
      <c r="AG152" s="127"/>
      <c r="AH152" s="127"/>
      <c r="AI152" s="127"/>
      <c r="AJ152" s="127"/>
    </row>
    <row r="153" spans="2:36">
      <c r="B153" s="189"/>
      <c r="C153" s="149"/>
      <c r="D153" s="872"/>
      <c r="E153" s="897"/>
      <c r="F153" s="883"/>
      <c r="G153" s="884"/>
      <c r="H153" s="873"/>
      <c r="I153" s="895"/>
      <c r="J153" s="873"/>
      <c r="K153" s="895"/>
      <c r="L153" s="888"/>
      <c r="M153" s="888"/>
      <c r="N153" s="873"/>
      <c r="O153" s="872"/>
      <c r="P153" s="878"/>
      <c r="Q153" s="446"/>
      <c r="R153" s="127"/>
      <c r="S153" s="127"/>
      <c r="T153" s="127"/>
      <c r="U153" s="127"/>
      <c r="V153" s="127"/>
      <c r="W153" s="874"/>
      <c r="X153" s="149"/>
      <c r="Y153" s="143"/>
      <c r="Z153" s="875"/>
      <c r="AA153" s="127"/>
      <c r="AB153" s="881"/>
      <c r="AC153" s="127"/>
      <c r="AD153" s="127"/>
      <c r="AE153" s="127"/>
      <c r="AF153" s="127"/>
      <c r="AG153" s="127"/>
      <c r="AH153" s="127"/>
      <c r="AI153" s="127"/>
      <c r="AJ153" s="127"/>
    </row>
    <row r="154" spans="2:36">
      <c r="B154" s="189"/>
      <c r="C154" s="149"/>
      <c r="D154" s="872"/>
      <c r="E154" s="632"/>
      <c r="F154" s="888"/>
      <c r="G154" s="884"/>
      <c r="H154" s="873"/>
      <c r="I154" s="873"/>
      <c r="J154" s="873"/>
      <c r="K154" s="873"/>
      <c r="L154" s="888"/>
      <c r="M154" s="888"/>
      <c r="N154" s="873"/>
      <c r="O154" s="872"/>
      <c r="P154" s="878"/>
      <c r="Q154" s="446"/>
      <c r="R154" s="127"/>
      <c r="S154" s="127"/>
      <c r="T154" s="127"/>
      <c r="U154" s="127"/>
      <c r="V154" s="127"/>
      <c r="W154" s="874"/>
      <c r="X154" s="149"/>
      <c r="Y154" s="143"/>
      <c r="Z154" s="875"/>
      <c r="AA154" s="127"/>
      <c r="AB154" s="876"/>
      <c r="AC154" s="127"/>
      <c r="AD154" s="127"/>
      <c r="AE154" s="127"/>
      <c r="AF154" s="127"/>
      <c r="AG154" s="127"/>
      <c r="AH154" s="127"/>
      <c r="AI154" s="127"/>
      <c r="AJ154" s="127"/>
    </row>
    <row r="155" spans="2:36">
      <c r="B155" s="189"/>
      <c r="C155" s="149"/>
      <c r="D155" s="872"/>
      <c r="E155" s="632"/>
      <c r="F155" s="883"/>
      <c r="G155" s="884"/>
      <c r="H155" s="873"/>
      <c r="I155" s="873"/>
      <c r="J155" s="873"/>
      <c r="K155" s="873"/>
      <c r="L155" s="888"/>
      <c r="M155" s="883"/>
      <c r="N155" s="873"/>
      <c r="O155" s="872"/>
      <c r="P155" s="878"/>
      <c r="Q155" s="446"/>
      <c r="R155" s="127"/>
      <c r="S155" s="127"/>
      <c r="T155" s="127"/>
      <c r="U155" s="127"/>
      <c r="V155" s="127"/>
      <c r="W155" s="874"/>
      <c r="X155" s="149"/>
      <c r="Y155" s="143"/>
      <c r="Z155" s="875"/>
      <c r="AA155" s="127"/>
      <c r="AB155" s="876"/>
      <c r="AC155" s="127"/>
      <c r="AD155" s="127"/>
      <c r="AE155" s="127"/>
      <c r="AF155" s="127"/>
      <c r="AG155" s="127"/>
      <c r="AH155" s="127"/>
      <c r="AI155" s="127"/>
      <c r="AJ155" s="127"/>
    </row>
    <row r="156" spans="2:36">
      <c r="B156" s="189"/>
      <c r="C156" s="149"/>
      <c r="D156" s="872"/>
      <c r="E156" s="632"/>
      <c r="F156" s="888"/>
      <c r="G156" s="884"/>
      <c r="H156" s="873"/>
      <c r="I156" s="873"/>
      <c r="J156" s="873"/>
      <c r="K156" s="873"/>
      <c r="L156" s="884"/>
      <c r="M156" s="884"/>
      <c r="N156" s="118"/>
      <c r="O156" s="872"/>
      <c r="P156" s="878"/>
      <c r="Q156" s="446"/>
      <c r="R156" s="127"/>
      <c r="S156" s="127"/>
      <c r="T156" s="127"/>
      <c r="U156" s="127"/>
      <c r="V156" s="127"/>
      <c r="W156" s="874"/>
      <c r="X156" s="149"/>
      <c r="Y156" s="143"/>
      <c r="Z156" s="875"/>
      <c r="AA156" s="127"/>
      <c r="AB156" s="876"/>
      <c r="AC156" s="127"/>
      <c r="AD156" s="127"/>
      <c r="AE156" s="127"/>
      <c r="AF156" s="127"/>
      <c r="AG156" s="127"/>
      <c r="AH156" s="127"/>
      <c r="AI156" s="127"/>
      <c r="AJ156" s="127"/>
    </row>
    <row r="157" spans="2:36">
      <c r="B157" s="189"/>
      <c r="C157" s="149"/>
      <c r="D157" s="872"/>
      <c r="E157" s="632"/>
      <c r="F157" s="888"/>
      <c r="G157" s="888"/>
      <c r="H157" s="873"/>
      <c r="I157" s="873"/>
      <c r="J157" s="873"/>
      <c r="K157" s="883"/>
      <c r="L157" s="895"/>
      <c r="M157" s="888"/>
      <c r="N157" s="884"/>
      <c r="O157" s="872"/>
      <c r="P157" s="878"/>
      <c r="Q157" s="446"/>
      <c r="R157" s="127"/>
      <c r="S157" s="127"/>
      <c r="T157" s="127"/>
      <c r="U157" s="127"/>
      <c r="V157" s="127"/>
      <c r="W157" s="874"/>
      <c r="X157" s="149"/>
      <c r="Y157" s="143"/>
      <c r="Z157" s="875"/>
      <c r="AA157" s="127"/>
      <c r="AB157" s="876"/>
      <c r="AC157" s="127"/>
      <c r="AD157" s="127"/>
      <c r="AE157" s="127"/>
      <c r="AF157" s="127"/>
      <c r="AG157" s="127"/>
      <c r="AH157" s="127"/>
      <c r="AI157" s="127"/>
      <c r="AJ157" s="127"/>
    </row>
    <row r="158" spans="2:36" ht="10.5" customHeight="1">
      <c r="B158" s="189"/>
      <c r="C158" s="149"/>
      <c r="D158" s="872"/>
      <c r="E158" s="632"/>
      <c r="F158" s="883"/>
      <c r="G158" s="884"/>
      <c r="H158" s="873"/>
      <c r="I158" s="873"/>
      <c r="J158" s="873"/>
      <c r="K158" s="873"/>
      <c r="L158" s="883"/>
      <c r="M158" s="883"/>
      <c r="N158" s="873"/>
      <c r="O158" s="872"/>
      <c r="P158" s="878"/>
      <c r="Q158" s="446"/>
      <c r="R158" s="127"/>
      <c r="S158" s="127"/>
      <c r="T158" s="127"/>
      <c r="U158" s="127"/>
      <c r="V158" s="127"/>
      <c r="W158" s="874"/>
      <c r="X158" s="149"/>
      <c r="Y158" s="143"/>
      <c r="Z158" s="875"/>
      <c r="AA158" s="127"/>
      <c r="AB158" s="876"/>
      <c r="AC158" s="127"/>
      <c r="AD158" s="127"/>
      <c r="AE158" s="127"/>
      <c r="AF158" s="127"/>
      <c r="AG158" s="127"/>
      <c r="AH158" s="127"/>
      <c r="AI158" s="127"/>
      <c r="AJ158" s="127"/>
    </row>
    <row r="159" spans="2:36" ht="12.75" customHeight="1">
      <c r="B159" s="189"/>
      <c r="C159" s="149"/>
      <c r="D159" s="872"/>
      <c r="E159" s="632"/>
      <c r="F159" s="888"/>
      <c r="G159" s="884"/>
      <c r="H159" s="873"/>
      <c r="I159" s="873"/>
      <c r="J159" s="873"/>
      <c r="K159" s="873"/>
      <c r="L159" s="884"/>
      <c r="M159" s="884"/>
      <c r="N159" s="873"/>
      <c r="O159" s="872"/>
      <c r="P159" s="886"/>
      <c r="Q159" s="446"/>
      <c r="R159" s="127"/>
      <c r="S159" s="127"/>
      <c r="T159" s="127"/>
      <c r="U159" s="127"/>
      <c r="V159" s="127"/>
      <c r="W159" s="874"/>
      <c r="X159" s="149"/>
      <c r="Y159" s="143"/>
      <c r="Z159" s="875"/>
      <c r="AA159" s="127"/>
      <c r="AB159" s="887"/>
      <c r="AC159" s="127"/>
      <c r="AD159" s="127"/>
      <c r="AE159" s="127"/>
      <c r="AF159" s="127"/>
      <c r="AG159" s="127"/>
      <c r="AH159" s="127"/>
      <c r="AI159" s="127"/>
      <c r="AJ159" s="127"/>
    </row>
    <row r="160" spans="2:36">
      <c r="B160" s="189"/>
      <c r="C160" s="149"/>
      <c r="D160" s="872"/>
      <c r="E160" s="632"/>
      <c r="F160" s="883"/>
      <c r="G160" s="884"/>
      <c r="H160" s="873"/>
      <c r="I160" s="873"/>
      <c r="J160" s="873"/>
      <c r="K160" s="873"/>
      <c r="L160" s="884"/>
      <c r="M160" s="884"/>
      <c r="N160" s="873"/>
      <c r="O160" s="872"/>
      <c r="P160" s="878"/>
      <c r="Q160" s="446"/>
      <c r="R160" s="127"/>
      <c r="S160" s="127"/>
      <c r="T160" s="127"/>
      <c r="U160" s="127"/>
      <c r="V160" s="127"/>
      <c r="W160" s="874"/>
      <c r="X160" s="149"/>
      <c r="Y160" s="143"/>
      <c r="Z160" s="875"/>
      <c r="AA160" s="127"/>
      <c r="AB160" s="876"/>
      <c r="AC160" s="127"/>
      <c r="AD160" s="127"/>
      <c r="AE160" s="127"/>
      <c r="AF160" s="127"/>
      <c r="AG160" s="127"/>
      <c r="AH160" s="127"/>
      <c r="AI160" s="127"/>
      <c r="AJ160" s="127"/>
    </row>
    <row r="161" spans="2:36" ht="12.75" customHeight="1">
      <c r="B161" s="189"/>
      <c r="C161" s="149"/>
      <c r="D161" s="872"/>
      <c r="E161" s="632"/>
      <c r="F161" s="884"/>
      <c r="G161" s="888"/>
      <c r="H161" s="873"/>
      <c r="I161" s="873"/>
      <c r="J161" s="873"/>
      <c r="K161" s="873"/>
      <c r="L161" s="895"/>
      <c r="M161" s="888"/>
      <c r="N161" s="873"/>
      <c r="O161" s="872"/>
      <c r="P161" s="886"/>
      <c r="Q161" s="446"/>
      <c r="R161" s="127"/>
      <c r="S161" s="127"/>
      <c r="T161" s="127"/>
      <c r="U161" s="127"/>
      <c r="V161" s="127"/>
      <c r="W161" s="874"/>
      <c r="X161" s="149"/>
      <c r="Y161" s="143"/>
      <c r="Z161" s="875"/>
      <c r="AA161" s="127"/>
      <c r="AB161" s="887"/>
      <c r="AC161" s="127"/>
      <c r="AD161" s="127"/>
      <c r="AE161" s="127"/>
      <c r="AF161" s="127"/>
      <c r="AG161" s="127"/>
      <c r="AH161" s="127"/>
      <c r="AI161" s="127"/>
      <c r="AJ161" s="127"/>
    </row>
    <row r="162" spans="2:36" hidden="1">
      <c r="B162" s="189"/>
      <c r="C162" s="149"/>
      <c r="D162" s="872"/>
      <c r="E162" s="632"/>
      <c r="F162" s="888"/>
      <c r="G162" s="884"/>
      <c r="H162" s="873"/>
      <c r="I162" s="873"/>
      <c r="J162" s="873"/>
      <c r="K162" s="873"/>
      <c r="L162" s="883"/>
      <c r="M162" s="883"/>
      <c r="N162" s="873"/>
      <c r="O162" s="872"/>
      <c r="P162" s="878"/>
      <c r="Q162" s="446"/>
      <c r="R162" s="127"/>
      <c r="S162" s="127"/>
      <c r="T162" s="127"/>
      <c r="U162" s="127"/>
      <c r="V162" s="127"/>
      <c r="W162" s="874"/>
      <c r="X162" s="149"/>
      <c r="Y162" s="143"/>
      <c r="Z162" s="875"/>
      <c r="AA162" s="127"/>
      <c r="AB162" s="881"/>
      <c r="AC162" s="127"/>
      <c r="AD162" s="127"/>
      <c r="AE162" s="127"/>
      <c r="AF162" s="127"/>
      <c r="AG162" s="127"/>
      <c r="AH162" s="127"/>
      <c r="AI162" s="127"/>
      <c r="AJ162" s="127"/>
    </row>
    <row r="163" spans="2:36" ht="13.5" customHeight="1">
      <c r="B163" s="189"/>
      <c r="C163" s="122"/>
      <c r="D163" s="872"/>
      <c r="E163" s="632"/>
      <c r="F163" s="884"/>
      <c r="G163" s="884"/>
      <c r="H163" s="873"/>
      <c r="I163" s="873"/>
      <c r="J163" s="873"/>
      <c r="K163" s="873"/>
      <c r="L163" s="888"/>
      <c r="M163" s="888"/>
      <c r="N163" s="873"/>
      <c r="O163" s="872"/>
      <c r="P163" s="878"/>
      <c r="Q163" s="446"/>
      <c r="R163" s="127"/>
      <c r="S163" s="127"/>
      <c r="T163" s="127"/>
      <c r="U163" s="127"/>
      <c r="V163" s="127"/>
      <c r="W163" s="874"/>
      <c r="X163" s="149"/>
      <c r="Y163" s="143"/>
      <c r="Z163" s="875"/>
      <c r="AA163" s="127"/>
      <c r="AB163" s="876"/>
      <c r="AC163" s="127"/>
      <c r="AD163" s="127"/>
      <c r="AE163" s="127"/>
      <c r="AF163" s="127"/>
      <c r="AG163" s="127"/>
      <c r="AH163" s="127"/>
      <c r="AI163" s="127"/>
      <c r="AJ163" s="127"/>
    </row>
    <row r="164" spans="2:36" ht="12.75" customHeight="1">
      <c r="B164" s="189"/>
      <c r="C164" s="149"/>
      <c r="D164" s="872"/>
      <c r="E164" s="632"/>
      <c r="F164" s="883"/>
      <c r="G164" s="884"/>
      <c r="H164" s="895"/>
      <c r="I164" s="873"/>
      <c r="J164" s="873"/>
      <c r="K164" s="873"/>
      <c r="L164" s="883"/>
      <c r="M164" s="884"/>
      <c r="N164" s="873"/>
      <c r="O164" s="877"/>
      <c r="P164" s="886"/>
      <c r="Q164" s="446"/>
      <c r="R164" s="127"/>
      <c r="S164" s="127"/>
      <c r="T164" s="127"/>
      <c r="U164" s="127"/>
      <c r="V164" s="127"/>
      <c r="W164" s="874"/>
      <c r="X164" s="149"/>
      <c r="Y164" s="143"/>
      <c r="Z164" s="875"/>
      <c r="AA164" s="127"/>
      <c r="AB164" s="887"/>
      <c r="AC164" s="127"/>
      <c r="AD164" s="127"/>
      <c r="AE164" s="127"/>
      <c r="AF164" s="127"/>
      <c r="AG164" s="127"/>
      <c r="AH164" s="127"/>
      <c r="AI164" s="127"/>
      <c r="AJ164" s="127"/>
    </row>
    <row r="165" spans="2:36" ht="12.75" customHeight="1">
      <c r="B165" s="189"/>
      <c r="C165" s="149"/>
      <c r="D165" s="872"/>
      <c r="E165" s="632"/>
      <c r="F165" s="895"/>
      <c r="G165" s="895"/>
      <c r="H165" s="873"/>
      <c r="I165" s="873"/>
      <c r="J165" s="873"/>
      <c r="K165" s="873"/>
      <c r="L165" s="896"/>
      <c r="M165" s="895"/>
      <c r="N165" s="873"/>
      <c r="O165" s="877"/>
      <c r="P165" s="878"/>
      <c r="Q165" s="446"/>
      <c r="R165" s="127"/>
      <c r="S165" s="127"/>
      <c r="T165" s="127"/>
      <c r="U165" s="127"/>
      <c r="V165" s="127"/>
      <c r="W165" s="874"/>
      <c r="X165" s="149"/>
      <c r="Y165" s="143"/>
      <c r="Z165" s="875"/>
      <c r="AA165" s="127"/>
      <c r="AB165" s="890"/>
      <c r="AC165" s="127"/>
      <c r="AD165" s="127"/>
      <c r="AE165" s="127"/>
      <c r="AF165" s="127"/>
      <c r="AG165" s="127"/>
      <c r="AH165" s="127"/>
      <c r="AI165" s="127"/>
      <c r="AJ165" s="127"/>
    </row>
    <row r="166" spans="2:36" ht="12.75" customHeight="1">
      <c r="B166" s="189"/>
      <c r="C166" s="149"/>
      <c r="D166" s="872"/>
      <c r="E166" s="891"/>
      <c r="F166" s="185"/>
      <c r="G166" s="185"/>
      <c r="H166" s="185"/>
      <c r="I166" s="185"/>
      <c r="J166" s="185"/>
      <c r="K166" s="185"/>
      <c r="L166" s="185"/>
      <c r="M166" s="185"/>
      <c r="N166" s="185"/>
      <c r="O166" s="877"/>
      <c r="P166" s="878"/>
      <c r="Q166" s="446"/>
      <c r="R166" s="127"/>
      <c r="S166" s="127"/>
      <c r="T166" s="127"/>
      <c r="U166" s="127"/>
      <c r="V166" s="127"/>
      <c r="W166" s="874"/>
      <c r="X166" s="149"/>
      <c r="Y166" s="143"/>
      <c r="Z166" s="875"/>
      <c r="AA166" s="127"/>
      <c r="AB166" s="876"/>
      <c r="AC166" s="127"/>
      <c r="AD166" s="127"/>
      <c r="AE166" s="127"/>
      <c r="AF166" s="127"/>
      <c r="AG166" s="127"/>
      <c r="AH166" s="127"/>
      <c r="AI166" s="127"/>
      <c r="AJ166" s="127"/>
    </row>
    <row r="167" spans="2:36" ht="12.75" customHeight="1">
      <c r="B167" s="189"/>
      <c r="C167" s="149"/>
      <c r="D167" s="872"/>
      <c r="E167" s="891"/>
      <c r="F167" s="185"/>
      <c r="G167" s="185"/>
      <c r="H167" s="185"/>
      <c r="I167" s="185"/>
      <c r="J167" s="185"/>
      <c r="K167" s="185"/>
      <c r="L167" s="185"/>
      <c r="M167" s="185"/>
      <c r="N167" s="185"/>
      <c r="O167" s="877"/>
      <c r="P167" s="878"/>
      <c r="Q167" s="446"/>
      <c r="R167" s="127"/>
      <c r="S167" s="127"/>
      <c r="T167" s="127"/>
      <c r="U167" s="127"/>
      <c r="V167" s="127"/>
      <c r="W167" s="874"/>
      <c r="X167" s="149"/>
      <c r="Y167" s="143"/>
      <c r="Z167" s="875"/>
      <c r="AA167" s="127"/>
      <c r="AB167" s="876"/>
      <c r="AC167" s="127"/>
      <c r="AD167" s="127"/>
      <c r="AE167" s="127"/>
      <c r="AF167" s="127"/>
      <c r="AG167" s="127"/>
      <c r="AH167" s="127"/>
      <c r="AI167" s="127"/>
      <c r="AJ167" s="127"/>
    </row>
    <row r="168" spans="2:36" ht="11.25" customHeight="1">
      <c r="B168" s="189"/>
      <c r="C168" s="149"/>
      <c r="D168" s="872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877"/>
      <c r="P168" s="878"/>
      <c r="Q168" s="446"/>
      <c r="R168" s="127"/>
      <c r="S168" s="127"/>
      <c r="T168" s="127"/>
      <c r="U168" s="127"/>
      <c r="V168" s="127"/>
      <c r="W168" s="874"/>
      <c r="X168" s="149"/>
      <c r="Y168" s="143"/>
      <c r="Z168" s="875"/>
      <c r="AA168" s="127"/>
      <c r="AB168" s="876"/>
      <c r="AC168" s="127"/>
      <c r="AD168" s="127"/>
      <c r="AE168" s="127"/>
      <c r="AF168" s="127"/>
      <c r="AG168" s="127"/>
      <c r="AH168" s="127"/>
      <c r="AI168" s="127"/>
      <c r="AJ168" s="127"/>
    </row>
    <row r="169" spans="2:36" ht="12.75" customHeight="1">
      <c r="B169" s="189"/>
      <c r="C169" s="149"/>
      <c r="D169" s="872"/>
      <c r="E169" s="185"/>
      <c r="F169" s="185"/>
      <c r="G169" s="185"/>
      <c r="H169" s="185"/>
      <c r="I169" s="185"/>
      <c r="J169" s="185"/>
      <c r="K169" s="892"/>
      <c r="L169" s="185"/>
      <c r="M169" s="185"/>
      <c r="N169" s="185"/>
      <c r="O169" s="880"/>
      <c r="P169" s="878"/>
      <c r="Q169" s="446"/>
      <c r="R169" s="127"/>
      <c r="S169" s="127"/>
      <c r="T169" s="127"/>
      <c r="U169" s="127"/>
      <c r="V169" s="127"/>
      <c r="W169" s="893"/>
      <c r="X169" s="149"/>
      <c r="Y169" s="894"/>
      <c r="Z169" s="875"/>
      <c r="AA169" s="127"/>
      <c r="AB169" s="876"/>
      <c r="AC169" s="127"/>
      <c r="AD169" s="127"/>
      <c r="AE169" s="127"/>
      <c r="AF169" s="127"/>
      <c r="AG169" s="127"/>
      <c r="AH169" s="127"/>
      <c r="AI169" s="127"/>
      <c r="AJ169" s="127"/>
    </row>
    <row r="170" spans="2:36" ht="11.25" customHeight="1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</row>
    <row r="171" spans="2:36" ht="12.75" customHeight="1">
      <c r="B171" s="248"/>
      <c r="C171" s="127"/>
      <c r="D171" s="248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245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</row>
    <row r="172" spans="2:36">
      <c r="B172" s="127"/>
      <c r="C172" s="149"/>
      <c r="D172" s="446"/>
      <c r="E172" s="252"/>
      <c r="F172" s="252"/>
      <c r="G172" s="252"/>
      <c r="H172" s="252"/>
      <c r="I172" s="252"/>
      <c r="J172" s="252"/>
      <c r="K172" s="252"/>
      <c r="L172" s="252"/>
      <c r="M172" s="149"/>
      <c r="N172" s="149"/>
      <c r="O172" s="118"/>
      <c r="P172" s="118"/>
      <c r="Q172" s="149"/>
      <c r="R172" s="446"/>
      <c r="S172" s="127"/>
      <c r="T172" s="446"/>
      <c r="U172" s="149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</row>
    <row r="173" spans="2:36">
      <c r="B173" s="127"/>
      <c r="C173" s="149"/>
      <c r="D173" s="118"/>
      <c r="E173" s="252"/>
      <c r="F173" s="252"/>
      <c r="G173" s="252"/>
      <c r="H173" s="252"/>
      <c r="I173" s="252"/>
      <c r="J173" s="252"/>
      <c r="K173" s="252"/>
      <c r="L173" s="252"/>
      <c r="M173" s="149"/>
      <c r="N173" s="149"/>
      <c r="O173" s="118"/>
      <c r="P173" s="118"/>
      <c r="Q173" s="149"/>
      <c r="R173" s="446"/>
      <c r="S173" s="127"/>
      <c r="T173" s="446"/>
      <c r="U173" s="149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</row>
    <row r="174" spans="2:36">
      <c r="B174" s="127"/>
      <c r="C174" s="446"/>
      <c r="D174" s="446"/>
      <c r="E174" s="252"/>
      <c r="F174" s="252"/>
      <c r="G174" s="252"/>
      <c r="H174" s="252"/>
      <c r="I174" s="127"/>
      <c r="J174" s="127"/>
      <c r="K174" s="252"/>
      <c r="L174" s="125"/>
      <c r="M174" s="149"/>
      <c r="N174" s="149"/>
      <c r="O174" s="118"/>
      <c r="P174" s="118"/>
      <c r="Q174" s="446"/>
      <c r="R174" s="446"/>
      <c r="S174" s="127"/>
      <c r="T174" s="446"/>
      <c r="U174" s="149"/>
      <c r="V174" s="127"/>
      <c r="W174" s="127"/>
      <c r="X174" s="127"/>
      <c r="Y174" s="127"/>
      <c r="Z174" s="127"/>
      <c r="AA174" s="127"/>
      <c r="AB174" s="869"/>
      <c r="AC174" s="127"/>
      <c r="AD174" s="127"/>
      <c r="AE174" s="127"/>
      <c r="AF174" s="127"/>
      <c r="AG174" s="127"/>
      <c r="AH174" s="127"/>
      <c r="AI174" s="127"/>
      <c r="AJ174" s="127"/>
    </row>
    <row r="175" spans="2:36">
      <c r="B175" s="127"/>
      <c r="C175" s="149"/>
      <c r="D175" s="149"/>
      <c r="E175" s="446"/>
      <c r="F175" s="446"/>
      <c r="G175" s="446"/>
      <c r="H175" s="446"/>
      <c r="I175" s="446"/>
      <c r="J175" s="446"/>
      <c r="K175" s="446"/>
      <c r="L175" s="446"/>
      <c r="M175" s="446"/>
      <c r="N175" s="446"/>
      <c r="O175" s="118"/>
      <c r="P175" s="118"/>
      <c r="Q175" s="446"/>
      <c r="R175" s="446"/>
      <c r="S175" s="127"/>
      <c r="T175" s="446"/>
      <c r="U175" s="149"/>
      <c r="V175" s="127"/>
      <c r="W175" s="127"/>
      <c r="X175" s="127"/>
      <c r="Y175" s="127"/>
      <c r="Z175" s="401"/>
      <c r="AA175" s="127"/>
      <c r="AB175" s="869"/>
      <c r="AC175" s="127"/>
      <c r="AD175" s="127"/>
      <c r="AE175" s="127"/>
      <c r="AF175" s="127"/>
      <c r="AG175" s="127"/>
      <c r="AH175" s="127"/>
      <c r="AI175" s="127"/>
      <c r="AJ175" s="127"/>
    </row>
    <row r="176" spans="2:36">
      <c r="B176" s="127"/>
      <c r="C176" s="446"/>
      <c r="D176" s="127"/>
      <c r="E176" s="446"/>
      <c r="F176" s="446"/>
      <c r="G176" s="446"/>
      <c r="H176" s="446"/>
      <c r="I176" s="446"/>
      <c r="J176" s="446"/>
      <c r="K176" s="446"/>
      <c r="L176" s="446"/>
      <c r="M176" s="446"/>
      <c r="N176" s="446"/>
      <c r="O176" s="118"/>
      <c r="P176" s="118"/>
      <c r="Q176" s="149"/>
      <c r="R176" s="446"/>
      <c r="S176" s="127"/>
      <c r="T176" s="446"/>
      <c r="U176" s="149"/>
      <c r="V176" s="127"/>
      <c r="W176" s="127"/>
      <c r="X176" s="127"/>
      <c r="Y176" s="127"/>
      <c r="Z176" s="401"/>
      <c r="AA176" s="127"/>
      <c r="AB176" s="870"/>
      <c r="AC176" s="127"/>
      <c r="AD176" s="127"/>
      <c r="AE176" s="127"/>
      <c r="AF176" s="127"/>
      <c r="AG176" s="127"/>
      <c r="AH176" s="127"/>
      <c r="AI176" s="127"/>
      <c r="AJ176" s="127"/>
    </row>
    <row r="177" spans="2:36">
      <c r="B177" s="127"/>
      <c r="C177" s="149"/>
      <c r="D177" s="252"/>
      <c r="E177" s="149"/>
      <c r="F177" s="149"/>
      <c r="G177" s="149"/>
      <c r="H177" s="149"/>
      <c r="I177" s="122"/>
      <c r="J177" s="149"/>
      <c r="K177" s="149"/>
      <c r="L177" s="149"/>
      <c r="M177" s="149"/>
      <c r="N177" s="122"/>
      <c r="O177" s="118"/>
      <c r="P177" s="118"/>
      <c r="Q177" s="252"/>
      <c r="R177" s="446"/>
      <c r="S177" s="149"/>
      <c r="T177" s="446"/>
      <c r="U177" s="149"/>
      <c r="V177" s="127"/>
      <c r="W177" s="336"/>
      <c r="X177" s="446"/>
      <c r="Y177" s="189"/>
      <c r="Z177" s="871"/>
      <c r="AA177" s="127"/>
      <c r="AB177" s="870"/>
      <c r="AC177" s="127"/>
      <c r="AD177" s="127"/>
      <c r="AE177" s="127"/>
      <c r="AF177" s="127"/>
      <c r="AG177" s="127"/>
      <c r="AH177" s="127"/>
      <c r="AI177" s="127"/>
      <c r="AJ177" s="127"/>
    </row>
    <row r="178" spans="2:36">
      <c r="B178" s="189"/>
      <c r="C178" s="149"/>
      <c r="D178" s="872"/>
      <c r="E178" s="888"/>
      <c r="F178" s="873"/>
      <c r="G178" s="873"/>
      <c r="H178" s="873"/>
      <c r="I178" s="873"/>
      <c r="J178" s="873"/>
      <c r="K178" s="873"/>
      <c r="L178" s="873"/>
      <c r="M178" s="873"/>
      <c r="N178" s="873"/>
      <c r="O178" s="872"/>
      <c r="P178" s="446"/>
      <c r="Q178" s="446"/>
      <c r="R178" s="127"/>
      <c r="S178" s="645"/>
      <c r="T178" s="127"/>
      <c r="U178" s="127"/>
      <c r="V178" s="127"/>
      <c r="W178" s="874"/>
      <c r="X178" s="149"/>
      <c r="Y178" s="143"/>
      <c r="Z178" s="875"/>
      <c r="AA178" s="127"/>
      <c r="AB178" s="876"/>
      <c r="AC178" s="127"/>
      <c r="AD178" s="127"/>
      <c r="AE178" s="127"/>
      <c r="AF178" s="127"/>
      <c r="AG178" s="127"/>
      <c r="AH178" s="127"/>
      <c r="AI178" s="127"/>
      <c r="AJ178" s="127"/>
    </row>
    <row r="179" spans="2:36">
      <c r="B179" s="189"/>
      <c r="C179" s="149"/>
      <c r="D179" s="872"/>
      <c r="E179" s="888"/>
      <c r="F179" s="873"/>
      <c r="G179" s="873"/>
      <c r="H179" s="873"/>
      <c r="I179" s="873"/>
      <c r="J179" s="873"/>
      <c r="K179" s="873"/>
      <c r="L179" s="873"/>
      <c r="M179" s="873"/>
      <c r="N179" s="873"/>
      <c r="O179" s="877"/>
      <c r="P179" s="878"/>
      <c r="Q179" s="446"/>
      <c r="R179" s="127"/>
      <c r="S179" s="127"/>
      <c r="T179" s="127"/>
      <c r="U179" s="127"/>
      <c r="V179" s="127"/>
      <c r="W179" s="874"/>
      <c r="X179" s="149"/>
      <c r="Y179" s="143"/>
      <c r="Z179" s="875"/>
      <c r="AA179" s="127"/>
      <c r="AB179" s="876"/>
      <c r="AC179" s="127"/>
      <c r="AD179" s="127"/>
      <c r="AE179" s="127"/>
      <c r="AF179" s="127"/>
      <c r="AG179" s="127"/>
      <c r="AH179" s="127"/>
      <c r="AI179" s="127"/>
      <c r="AJ179" s="127"/>
    </row>
    <row r="180" spans="2:36" ht="12" customHeight="1">
      <c r="B180" s="189"/>
      <c r="C180" s="149"/>
      <c r="D180" s="872"/>
      <c r="E180" s="888"/>
      <c r="F180" s="873"/>
      <c r="G180" s="873"/>
      <c r="H180" s="888"/>
      <c r="I180" s="873"/>
      <c r="J180" s="873"/>
      <c r="K180" s="888"/>
      <c r="L180" s="873"/>
      <c r="M180" s="873"/>
      <c r="N180" s="873"/>
      <c r="O180" s="872"/>
      <c r="P180" s="878"/>
      <c r="Q180" s="446"/>
      <c r="R180" s="127"/>
      <c r="S180" s="127"/>
      <c r="T180" s="127"/>
      <c r="U180" s="127"/>
      <c r="V180" s="127"/>
      <c r="W180" s="874"/>
      <c r="X180" s="149"/>
      <c r="Y180" s="143"/>
      <c r="Z180" s="875"/>
      <c r="AA180" s="127"/>
      <c r="AB180" s="879"/>
      <c r="AC180" s="127"/>
      <c r="AD180" s="127"/>
      <c r="AE180" s="127"/>
      <c r="AF180" s="127"/>
      <c r="AG180" s="127"/>
      <c r="AH180" s="127"/>
      <c r="AI180" s="127"/>
      <c r="AJ180" s="127"/>
    </row>
    <row r="181" spans="2:36">
      <c r="B181" s="189"/>
      <c r="C181" s="149"/>
      <c r="D181" s="872"/>
      <c r="E181" s="888"/>
      <c r="F181" s="873"/>
      <c r="G181" s="873"/>
      <c r="H181" s="873"/>
      <c r="I181" s="873"/>
      <c r="J181" s="873"/>
      <c r="K181" s="873"/>
      <c r="L181" s="873"/>
      <c r="M181" s="873"/>
      <c r="N181" s="888"/>
      <c r="O181" s="880"/>
      <c r="P181" s="878"/>
      <c r="Q181" s="446"/>
      <c r="R181" s="127"/>
      <c r="S181" s="127"/>
      <c r="T181" s="127"/>
      <c r="U181" s="127"/>
      <c r="V181" s="127"/>
      <c r="W181" s="874"/>
      <c r="X181" s="149"/>
      <c r="Y181" s="143"/>
      <c r="Z181" s="875"/>
      <c r="AA181" s="127"/>
      <c r="AB181" s="876"/>
      <c r="AC181" s="127"/>
      <c r="AD181" s="127"/>
      <c r="AE181" s="127"/>
      <c r="AF181" s="127"/>
      <c r="AG181" s="127"/>
      <c r="AH181" s="127"/>
      <c r="AI181" s="127"/>
      <c r="AJ181" s="127"/>
    </row>
    <row r="182" spans="2:36" ht="12.75" customHeight="1">
      <c r="B182" s="189"/>
      <c r="C182" s="149"/>
      <c r="D182" s="872"/>
      <c r="E182" s="888"/>
      <c r="F182" s="873"/>
      <c r="G182" s="873"/>
      <c r="H182" s="873"/>
      <c r="I182" s="873"/>
      <c r="J182" s="873"/>
      <c r="K182" s="873"/>
      <c r="L182" s="873"/>
      <c r="M182" s="873"/>
      <c r="N182" s="873"/>
      <c r="O182" s="872"/>
      <c r="P182" s="878"/>
      <c r="Q182" s="446"/>
      <c r="R182" s="127"/>
      <c r="S182" s="127"/>
      <c r="T182" s="127"/>
      <c r="U182" s="127"/>
      <c r="V182" s="127"/>
      <c r="W182" s="874"/>
      <c r="X182" s="149"/>
      <c r="Y182" s="143"/>
      <c r="Z182" s="875"/>
      <c r="AA182" s="127"/>
      <c r="AB182" s="881"/>
      <c r="AC182" s="127"/>
      <c r="AD182" s="127"/>
      <c r="AE182" s="127"/>
      <c r="AF182" s="127"/>
      <c r="AG182" s="127"/>
      <c r="AH182" s="127"/>
      <c r="AI182" s="127"/>
      <c r="AJ182" s="127"/>
    </row>
    <row r="183" spans="2:36">
      <c r="B183" s="189"/>
      <c r="C183" s="149"/>
      <c r="D183" s="872"/>
      <c r="E183" s="888"/>
      <c r="F183" s="873"/>
      <c r="G183" s="873"/>
      <c r="H183" s="873"/>
      <c r="I183" s="873"/>
      <c r="J183" s="873"/>
      <c r="K183" s="873"/>
      <c r="L183" s="873"/>
      <c r="M183" s="873"/>
      <c r="N183" s="873"/>
      <c r="O183" s="872"/>
      <c r="P183" s="878"/>
      <c r="Q183" s="446"/>
      <c r="R183" s="127"/>
      <c r="S183" s="127"/>
      <c r="T183" s="127"/>
      <c r="U183" s="127"/>
      <c r="V183" s="127"/>
      <c r="W183" s="874"/>
      <c r="X183" s="149"/>
      <c r="Y183" s="143"/>
      <c r="Z183" s="875"/>
      <c r="AA183" s="127"/>
      <c r="AB183" s="879"/>
      <c r="AC183" s="127"/>
      <c r="AD183" s="127"/>
      <c r="AE183" s="127"/>
      <c r="AF183" s="127"/>
      <c r="AG183" s="127"/>
      <c r="AH183" s="127"/>
      <c r="AI183" s="127"/>
      <c r="AJ183" s="127"/>
    </row>
    <row r="184" spans="2:36" ht="15" customHeight="1">
      <c r="B184" s="189"/>
      <c r="C184" s="149"/>
      <c r="D184" s="872"/>
      <c r="E184" s="888"/>
      <c r="F184" s="873"/>
      <c r="G184" s="118"/>
      <c r="H184" s="883"/>
      <c r="I184" s="888"/>
      <c r="J184" s="873"/>
      <c r="K184" s="873"/>
      <c r="L184" s="873"/>
      <c r="M184" s="873"/>
      <c r="N184" s="873"/>
      <c r="O184" s="882"/>
      <c r="P184" s="878"/>
      <c r="Q184" s="446"/>
      <c r="R184" s="127"/>
      <c r="S184" s="127"/>
      <c r="T184" s="127"/>
      <c r="U184" s="127"/>
      <c r="V184" s="127"/>
      <c r="W184" s="874"/>
      <c r="X184" s="149"/>
      <c r="Y184" s="143"/>
      <c r="Z184" s="875"/>
      <c r="AA184" s="127"/>
      <c r="AB184" s="881"/>
      <c r="AC184" s="127"/>
      <c r="AD184" s="127"/>
      <c r="AE184" s="127"/>
      <c r="AF184" s="127"/>
      <c r="AG184" s="127"/>
      <c r="AH184" s="127"/>
      <c r="AI184" s="127"/>
      <c r="AJ184" s="127"/>
    </row>
    <row r="185" spans="2:36">
      <c r="B185" s="189"/>
      <c r="C185" s="149"/>
      <c r="D185" s="872"/>
      <c r="E185" s="888"/>
      <c r="F185" s="873"/>
      <c r="G185" s="873"/>
      <c r="H185" s="873"/>
      <c r="I185" s="873"/>
      <c r="J185" s="873"/>
      <c r="K185" s="873"/>
      <c r="L185" s="873"/>
      <c r="M185" s="873"/>
      <c r="N185" s="873"/>
      <c r="O185" s="872"/>
      <c r="P185" s="878"/>
      <c r="Q185" s="446"/>
      <c r="R185" s="127"/>
      <c r="S185" s="127"/>
      <c r="T185" s="127"/>
      <c r="U185" s="127"/>
      <c r="V185" s="127"/>
      <c r="W185" s="874"/>
      <c r="X185" s="149"/>
      <c r="Y185" s="143"/>
      <c r="Z185" s="875"/>
      <c r="AA185" s="127"/>
      <c r="AB185" s="876"/>
      <c r="AC185" s="127"/>
      <c r="AD185" s="127"/>
      <c r="AE185" s="127"/>
      <c r="AF185" s="127"/>
      <c r="AG185" s="127"/>
      <c r="AH185" s="127"/>
      <c r="AI185" s="127"/>
      <c r="AJ185" s="127"/>
    </row>
    <row r="186" spans="2:36">
      <c r="B186" s="189"/>
      <c r="C186" s="149"/>
      <c r="D186" s="872"/>
      <c r="E186" s="888"/>
      <c r="F186" s="873"/>
      <c r="G186" s="873"/>
      <c r="H186" s="873"/>
      <c r="I186" s="873"/>
      <c r="J186" s="873"/>
      <c r="K186" s="873"/>
      <c r="L186" s="873"/>
      <c r="M186" s="873"/>
      <c r="N186" s="873"/>
      <c r="O186" s="872"/>
      <c r="P186" s="878"/>
      <c r="Q186" s="446"/>
      <c r="R186" s="127"/>
      <c r="S186" s="127"/>
      <c r="T186" s="127"/>
      <c r="U186" s="127"/>
      <c r="V186" s="127"/>
      <c r="W186" s="874"/>
      <c r="X186" s="149"/>
      <c r="Y186" s="143"/>
      <c r="Z186" s="875"/>
      <c r="AA186" s="127"/>
      <c r="AB186" s="876"/>
      <c r="AC186" s="127"/>
      <c r="AD186" s="127"/>
      <c r="AE186" s="127"/>
      <c r="AF186" s="127"/>
      <c r="AG186" s="127"/>
      <c r="AH186" s="127"/>
      <c r="AI186" s="127"/>
      <c r="AJ186" s="127"/>
    </row>
    <row r="187" spans="2:36">
      <c r="B187" s="189"/>
      <c r="C187" s="149"/>
      <c r="D187" s="872"/>
      <c r="E187" s="888"/>
      <c r="F187" s="873"/>
      <c r="G187" s="873"/>
      <c r="H187" s="873"/>
      <c r="I187" s="873"/>
      <c r="J187" s="873"/>
      <c r="K187" s="873"/>
      <c r="L187" s="873"/>
      <c r="M187" s="873"/>
      <c r="N187" s="873"/>
      <c r="O187" s="872"/>
      <c r="P187" s="878"/>
      <c r="Q187" s="446"/>
      <c r="R187" s="127"/>
      <c r="S187" s="127"/>
      <c r="T187" s="127"/>
      <c r="U187" s="127"/>
      <c r="V187" s="127"/>
      <c r="W187" s="874"/>
      <c r="X187" s="149"/>
      <c r="Y187" s="143"/>
      <c r="Z187" s="875"/>
      <c r="AA187" s="127"/>
      <c r="AB187" s="876"/>
      <c r="AC187" s="127"/>
      <c r="AD187" s="127"/>
      <c r="AE187" s="127"/>
      <c r="AF187" s="127"/>
      <c r="AG187" s="127"/>
      <c r="AH187" s="127"/>
      <c r="AI187" s="127"/>
      <c r="AJ187" s="127"/>
    </row>
    <row r="188" spans="2:36">
      <c r="B188" s="189"/>
      <c r="C188" s="149"/>
      <c r="D188" s="872"/>
      <c r="E188" s="888"/>
      <c r="F188" s="873"/>
      <c r="G188" s="873"/>
      <c r="H188" s="873"/>
      <c r="I188" s="873"/>
      <c r="J188" s="873"/>
      <c r="K188" s="873"/>
      <c r="L188" s="873"/>
      <c r="M188" s="873"/>
      <c r="N188" s="873"/>
      <c r="O188" s="872"/>
      <c r="P188" s="878"/>
      <c r="Q188" s="446"/>
      <c r="R188" s="127"/>
      <c r="S188" s="127"/>
      <c r="T188" s="127"/>
      <c r="U188" s="127"/>
      <c r="V188" s="127"/>
      <c r="W188" s="874"/>
      <c r="X188" s="149"/>
      <c r="Y188" s="143"/>
      <c r="Z188" s="875"/>
      <c r="AA188" s="127"/>
      <c r="AB188" s="876"/>
      <c r="AC188" s="127"/>
      <c r="AD188" s="127"/>
      <c r="AE188" s="127"/>
      <c r="AF188" s="127"/>
      <c r="AG188" s="127"/>
      <c r="AH188" s="127"/>
      <c r="AI188" s="127"/>
      <c r="AJ188" s="127"/>
    </row>
    <row r="189" spans="2:36">
      <c r="B189" s="189"/>
      <c r="C189" s="149"/>
      <c r="D189" s="872"/>
      <c r="E189" s="888"/>
      <c r="F189" s="873"/>
      <c r="G189" s="873"/>
      <c r="H189" s="873"/>
      <c r="I189" s="873"/>
      <c r="J189" s="873"/>
      <c r="K189" s="873"/>
      <c r="L189" s="873"/>
      <c r="M189" s="873"/>
      <c r="N189" s="873"/>
      <c r="O189" s="872"/>
      <c r="P189" s="878"/>
      <c r="Q189" s="446"/>
      <c r="R189" s="127"/>
      <c r="S189" s="127"/>
      <c r="T189" s="127"/>
      <c r="U189" s="127"/>
      <c r="V189" s="127"/>
      <c r="W189" s="874"/>
      <c r="X189" s="149"/>
      <c r="Y189" s="143"/>
      <c r="Z189" s="875"/>
      <c r="AA189" s="127"/>
      <c r="AB189" s="876"/>
      <c r="AC189" s="127"/>
      <c r="AD189" s="127"/>
      <c r="AE189" s="127"/>
      <c r="AF189" s="127"/>
      <c r="AG189" s="127"/>
      <c r="AH189" s="127"/>
      <c r="AI189" s="127"/>
      <c r="AJ189" s="127"/>
    </row>
    <row r="190" spans="2:36">
      <c r="B190" s="189"/>
      <c r="C190" s="149"/>
      <c r="D190" s="872"/>
      <c r="E190" s="888"/>
      <c r="F190" s="873"/>
      <c r="G190" s="873"/>
      <c r="H190" s="873"/>
      <c r="I190" s="873"/>
      <c r="J190" s="873"/>
      <c r="K190" s="873"/>
      <c r="L190" s="873"/>
      <c r="M190" s="873"/>
      <c r="N190" s="873"/>
      <c r="O190" s="872"/>
      <c r="P190" s="878"/>
      <c r="Q190" s="446"/>
      <c r="R190" s="127"/>
      <c r="S190" s="127"/>
      <c r="T190" s="127"/>
      <c r="U190" s="127"/>
      <c r="V190" s="127"/>
      <c r="W190" s="874"/>
      <c r="X190" s="149"/>
      <c r="Y190" s="143"/>
      <c r="Z190" s="875"/>
      <c r="AA190" s="127"/>
      <c r="AB190" s="876"/>
      <c r="AC190" s="127"/>
      <c r="AD190" s="127"/>
      <c r="AE190" s="127"/>
      <c r="AF190" s="127"/>
      <c r="AG190" s="127"/>
      <c r="AH190" s="127"/>
      <c r="AI190" s="127"/>
      <c r="AJ190" s="127"/>
    </row>
    <row r="191" spans="2:36">
      <c r="B191" s="189"/>
      <c r="C191" s="149"/>
      <c r="D191" s="872"/>
      <c r="E191" s="888"/>
      <c r="F191" s="873"/>
      <c r="G191" s="873"/>
      <c r="H191" s="873"/>
      <c r="I191" s="873"/>
      <c r="J191" s="873"/>
      <c r="K191" s="873"/>
      <c r="L191" s="873"/>
      <c r="M191" s="873"/>
      <c r="N191" s="873"/>
      <c r="O191" s="872"/>
      <c r="P191" s="878"/>
      <c r="Q191" s="446"/>
      <c r="R191" s="127"/>
      <c r="S191" s="127"/>
      <c r="T191" s="127"/>
      <c r="U191" s="127"/>
      <c r="V191" s="127"/>
      <c r="W191" s="874"/>
      <c r="X191" s="149"/>
      <c r="Y191" s="143"/>
      <c r="Z191" s="875"/>
      <c r="AA191" s="127"/>
      <c r="AB191" s="876"/>
      <c r="AC191" s="127"/>
      <c r="AD191" s="127"/>
      <c r="AE191" s="127"/>
      <c r="AF191" s="127"/>
      <c r="AG191" s="127"/>
      <c r="AH191" s="127"/>
      <c r="AI191" s="127"/>
      <c r="AJ191" s="127"/>
    </row>
    <row r="192" spans="2:36" ht="13.5" customHeight="1">
      <c r="B192" s="189"/>
      <c r="C192" s="149"/>
      <c r="D192" s="872"/>
      <c r="E192" s="888"/>
      <c r="F192" s="873"/>
      <c r="G192" s="873"/>
      <c r="H192" s="873"/>
      <c r="I192" s="873"/>
      <c r="J192" s="873"/>
      <c r="K192" s="873"/>
      <c r="L192" s="873"/>
      <c r="M192" s="873"/>
      <c r="N192" s="873"/>
      <c r="O192" s="872"/>
      <c r="P192" s="878"/>
      <c r="Q192" s="446"/>
      <c r="R192" s="127"/>
      <c r="S192" s="127"/>
      <c r="T192" s="127"/>
      <c r="U192" s="127"/>
      <c r="V192" s="127"/>
      <c r="W192" s="874"/>
      <c r="X192" s="149"/>
      <c r="Y192" s="143"/>
      <c r="Z192" s="875"/>
      <c r="AA192" s="127"/>
      <c r="AB192" s="879"/>
      <c r="AC192" s="127"/>
      <c r="AD192" s="127"/>
      <c r="AE192" s="127"/>
      <c r="AF192" s="127"/>
      <c r="AG192" s="127"/>
      <c r="AH192" s="127"/>
      <c r="AI192" s="127"/>
      <c r="AJ192" s="127"/>
    </row>
    <row r="193" spans="2:36" ht="12" customHeight="1">
      <c r="B193" s="189"/>
      <c r="C193" s="149"/>
      <c r="D193" s="872"/>
      <c r="E193" s="891"/>
      <c r="F193" s="883"/>
      <c r="G193" s="884"/>
      <c r="H193" s="873"/>
      <c r="I193" s="873"/>
      <c r="J193" s="873"/>
      <c r="K193" s="873"/>
      <c r="L193" s="883"/>
      <c r="M193" s="883"/>
      <c r="N193" s="873"/>
      <c r="O193" s="877"/>
      <c r="P193" s="878"/>
      <c r="Q193" s="446"/>
      <c r="R193" s="127"/>
      <c r="S193" s="127"/>
      <c r="T193" s="127"/>
      <c r="U193" s="127"/>
      <c r="V193" s="127"/>
      <c r="W193" s="874"/>
      <c r="X193" s="149"/>
      <c r="Y193" s="143"/>
      <c r="Z193" s="875"/>
      <c r="AA193" s="127"/>
      <c r="AB193" s="885"/>
      <c r="AC193" s="127"/>
      <c r="AD193" s="127"/>
      <c r="AE193" s="127"/>
      <c r="AF193" s="127"/>
      <c r="AG193" s="127"/>
      <c r="AH193" s="127"/>
      <c r="AI193" s="127"/>
      <c r="AJ193" s="127"/>
    </row>
    <row r="194" spans="2:36">
      <c r="B194" s="189"/>
      <c r="C194" s="149"/>
      <c r="D194" s="872"/>
      <c r="E194" s="891"/>
      <c r="F194" s="883"/>
      <c r="G194" s="884"/>
      <c r="H194" s="873"/>
      <c r="I194" s="873"/>
      <c r="J194" s="873"/>
      <c r="K194" s="873"/>
      <c r="L194" s="883"/>
      <c r="M194" s="883"/>
      <c r="N194" s="873"/>
      <c r="O194" s="872"/>
      <c r="P194" s="878"/>
      <c r="Q194" s="446"/>
      <c r="R194" s="127"/>
      <c r="S194" s="127"/>
      <c r="T194" s="127"/>
      <c r="U194" s="127"/>
      <c r="V194" s="127"/>
      <c r="W194" s="874"/>
      <c r="X194" s="149"/>
      <c r="Y194" s="143"/>
      <c r="Z194" s="875"/>
      <c r="AA194" s="127"/>
      <c r="AB194" s="876"/>
      <c r="AC194" s="127"/>
      <c r="AD194" s="127"/>
      <c r="AE194" s="127"/>
      <c r="AF194" s="127"/>
      <c r="AG194" s="127"/>
      <c r="AH194" s="127"/>
      <c r="AI194" s="127"/>
      <c r="AJ194" s="127"/>
    </row>
    <row r="195" spans="2:36" ht="13.5" customHeight="1">
      <c r="B195" s="189"/>
      <c r="C195" s="149"/>
      <c r="D195" s="872"/>
      <c r="E195" s="891"/>
      <c r="F195" s="883"/>
      <c r="G195" s="884"/>
      <c r="H195" s="873"/>
      <c r="I195" s="873"/>
      <c r="J195" s="873"/>
      <c r="K195" s="873"/>
      <c r="L195" s="883"/>
      <c r="M195" s="883"/>
      <c r="N195" s="873"/>
      <c r="O195" s="872"/>
      <c r="P195" s="878"/>
      <c r="Q195" s="446"/>
      <c r="R195" s="127"/>
      <c r="S195" s="127"/>
      <c r="T195" s="127"/>
      <c r="U195" s="127"/>
      <c r="V195" s="127"/>
      <c r="W195" s="874"/>
      <c r="X195" s="149"/>
      <c r="Y195" s="143"/>
      <c r="Z195" s="875"/>
      <c r="AA195" s="127"/>
      <c r="AB195" s="876"/>
      <c r="AC195" s="127"/>
      <c r="AD195" s="127"/>
      <c r="AE195" s="127"/>
      <c r="AF195" s="127"/>
      <c r="AG195" s="127"/>
      <c r="AH195" s="127"/>
      <c r="AI195" s="127"/>
      <c r="AJ195" s="127"/>
    </row>
    <row r="196" spans="2:36">
      <c r="B196" s="189"/>
      <c r="C196" s="149"/>
      <c r="D196" s="872"/>
      <c r="E196" s="891"/>
      <c r="F196" s="883"/>
      <c r="G196" s="884"/>
      <c r="H196" s="873"/>
      <c r="I196" s="895"/>
      <c r="J196" s="873"/>
      <c r="K196" s="895"/>
      <c r="L196" s="888"/>
      <c r="M196" s="888"/>
      <c r="N196" s="873"/>
      <c r="O196" s="872"/>
      <c r="P196" s="878"/>
      <c r="Q196" s="446"/>
      <c r="R196" s="127"/>
      <c r="S196" s="127"/>
      <c r="T196" s="127"/>
      <c r="U196" s="127"/>
      <c r="V196" s="127"/>
      <c r="W196" s="874"/>
      <c r="X196" s="149"/>
      <c r="Y196" s="143"/>
      <c r="Z196" s="875"/>
      <c r="AA196" s="127"/>
      <c r="AB196" s="881"/>
      <c r="AC196" s="127"/>
      <c r="AD196" s="127"/>
      <c r="AE196" s="127"/>
      <c r="AF196" s="127"/>
      <c r="AG196" s="127"/>
      <c r="AH196" s="127"/>
      <c r="AI196" s="127"/>
      <c r="AJ196" s="127"/>
    </row>
    <row r="197" spans="2:36">
      <c r="B197" s="189"/>
      <c r="C197" s="149"/>
      <c r="D197" s="872"/>
      <c r="E197" s="891"/>
      <c r="F197" s="888"/>
      <c r="G197" s="884"/>
      <c r="H197" s="873"/>
      <c r="I197" s="873"/>
      <c r="J197" s="873"/>
      <c r="K197" s="873"/>
      <c r="L197" s="888"/>
      <c r="M197" s="888"/>
      <c r="N197" s="873"/>
      <c r="O197" s="872"/>
      <c r="P197" s="878"/>
      <c r="Q197" s="446"/>
      <c r="R197" s="127"/>
      <c r="S197" s="127"/>
      <c r="T197" s="127"/>
      <c r="U197" s="127"/>
      <c r="V197" s="127"/>
      <c r="W197" s="874"/>
      <c r="X197" s="149"/>
      <c r="Y197" s="143"/>
      <c r="Z197" s="875"/>
      <c r="AA197" s="127"/>
      <c r="AB197" s="876"/>
      <c r="AC197" s="127"/>
      <c r="AD197" s="127"/>
      <c r="AE197" s="127"/>
      <c r="AF197" s="127"/>
      <c r="AG197" s="127"/>
      <c r="AH197" s="127"/>
      <c r="AI197" s="127"/>
      <c r="AJ197" s="127"/>
    </row>
    <row r="198" spans="2:36" ht="12" customHeight="1">
      <c r="B198" s="189"/>
      <c r="C198" s="149"/>
      <c r="D198" s="872"/>
      <c r="E198" s="891"/>
      <c r="F198" s="883"/>
      <c r="G198" s="884"/>
      <c r="H198" s="873"/>
      <c r="I198" s="873"/>
      <c r="J198" s="873"/>
      <c r="K198" s="873"/>
      <c r="L198" s="888"/>
      <c r="M198" s="883"/>
      <c r="N198" s="873"/>
      <c r="O198" s="872"/>
      <c r="P198" s="878"/>
      <c r="Q198" s="446"/>
      <c r="R198" s="127"/>
      <c r="S198" s="127"/>
      <c r="T198" s="127"/>
      <c r="U198" s="127"/>
      <c r="V198" s="127"/>
      <c r="W198" s="874"/>
      <c r="X198" s="149"/>
      <c r="Y198" s="143"/>
      <c r="Z198" s="875"/>
      <c r="AA198" s="127"/>
      <c r="AB198" s="876"/>
      <c r="AC198" s="127"/>
      <c r="AD198" s="127"/>
      <c r="AE198" s="127"/>
      <c r="AF198" s="127"/>
      <c r="AG198" s="127"/>
      <c r="AH198" s="127"/>
      <c r="AI198" s="127"/>
      <c r="AJ198" s="127"/>
    </row>
    <row r="199" spans="2:36" ht="12.75" customHeight="1">
      <c r="B199" s="189"/>
      <c r="C199" s="149"/>
      <c r="D199" s="872"/>
      <c r="E199" s="891"/>
      <c r="F199" s="888"/>
      <c r="G199" s="884"/>
      <c r="H199" s="873"/>
      <c r="I199" s="873"/>
      <c r="J199" s="873"/>
      <c r="K199" s="873"/>
      <c r="L199" s="884"/>
      <c r="M199" s="884"/>
      <c r="N199" s="118"/>
      <c r="O199" s="872"/>
      <c r="P199" s="878"/>
      <c r="Q199" s="446"/>
      <c r="R199" s="127"/>
      <c r="S199" s="127"/>
      <c r="T199" s="127"/>
      <c r="U199" s="127"/>
      <c r="V199" s="127"/>
      <c r="W199" s="874"/>
      <c r="X199" s="149"/>
      <c r="Y199" s="143"/>
      <c r="Z199" s="875"/>
      <c r="AA199" s="127"/>
      <c r="AB199" s="876"/>
      <c r="AC199" s="127"/>
      <c r="AD199" s="127"/>
      <c r="AE199" s="127"/>
      <c r="AF199" s="127"/>
      <c r="AG199" s="127"/>
      <c r="AH199" s="127"/>
      <c r="AI199" s="127"/>
      <c r="AJ199" s="127"/>
    </row>
    <row r="200" spans="2:36" ht="11.25" customHeight="1">
      <c r="B200" s="189"/>
      <c r="C200" s="149"/>
      <c r="D200" s="872"/>
      <c r="E200" s="891"/>
      <c r="F200" s="888"/>
      <c r="G200" s="888"/>
      <c r="H200" s="873"/>
      <c r="I200" s="873"/>
      <c r="J200" s="873"/>
      <c r="K200" s="883"/>
      <c r="L200" s="895"/>
      <c r="M200" s="888"/>
      <c r="N200" s="884"/>
      <c r="O200" s="872"/>
      <c r="P200" s="878"/>
      <c r="Q200" s="446"/>
      <c r="R200" s="127"/>
      <c r="S200" s="127"/>
      <c r="T200" s="127"/>
      <c r="U200" s="127"/>
      <c r="V200" s="127"/>
      <c r="W200" s="874"/>
      <c r="X200" s="149"/>
      <c r="Y200" s="143"/>
      <c r="Z200" s="875"/>
      <c r="AA200" s="127"/>
      <c r="AB200" s="876"/>
      <c r="AC200" s="127"/>
      <c r="AD200" s="127"/>
      <c r="AE200" s="127"/>
      <c r="AF200" s="127"/>
      <c r="AG200" s="127"/>
      <c r="AH200" s="127"/>
      <c r="AI200" s="127"/>
      <c r="AJ200" s="127"/>
    </row>
    <row r="201" spans="2:36" ht="12" customHeight="1">
      <c r="B201" s="189"/>
      <c r="C201" s="149"/>
      <c r="D201" s="872"/>
      <c r="E201" s="891"/>
      <c r="F201" s="883"/>
      <c r="G201" s="884"/>
      <c r="H201" s="873"/>
      <c r="I201" s="873"/>
      <c r="J201" s="873"/>
      <c r="K201" s="873"/>
      <c r="L201" s="883"/>
      <c r="M201" s="883"/>
      <c r="N201" s="873"/>
      <c r="O201" s="872"/>
      <c r="P201" s="878"/>
      <c r="Q201" s="446"/>
      <c r="R201" s="127"/>
      <c r="S201" s="127"/>
      <c r="T201" s="127"/>
      <c r="U201" s="127"/>
      <c r="V201" s="127"/>
      <c r="W201" s="874"/>
      <c r="X201" s="149"/>
      <c r="Y201" s="143"/>
      <c r="Z201" s="875"/>
      <c r="AA201" s="127"/>
      <c r="AB201" s="876"/>
      <c r="AC201" s="127"/>
      <c r="AD201" s="127"/>
      <c r="AE201" s="127"/>
      <c r="AF201" s="127"/>
      <c r="AG201" s="127"/>
      <c r="AH201" s="127"/>
      <c r="AI201" s="127"/>
      <c r="AJ201" s="127"/>
    </row>
    <row r="202" spans="2:36">
      <c r="B202" s="189"/>
      <c r="C202" s="149"/>
      <c r="D202" s="872"/>
      <c r="E202" s="891"/>
      <c r="F202" s="888"/>
      <c r="G202" s="884"/>
      <c r="H202" s="873"/>
      <c r="I202" s="873"/>
      <c r="J202" s="873"/>
      <c r="K202" s="873"/>
      <c r="L202" s="884"/>
      <c r="M202" s="884"/>
      <c r="N202" s="873"/>
      <c r="O202" s="872"/>
      <c r="P202" s="886"/>
      <c r="Q202" s="446"/>
      <c r="R202" s="127"/>
      <c r="S202" s="127"/>
      <c r="T202" s="127"/>
      <c r="U202" s="127"/>
      <c r="V202" s="127"/>
      <c r="W202" s="874"/>
      <c r="X202" s="149"/>
      <c r="Y202" s="143"/>
      <c r="Z202" s="875"/>
      <c r="AA202" s="127"/>
      <c r="AB202" s="887"/>
      <c r="AC202" s="127"/>
      <c r="AD202" s="127"/>
      <c r="AE202" s="127"/>
      <c r="AF202" s="127"/>
      <c r="AG202" s="127"/>
      <c r="AH202" s="127"/>
      <c r="AI202" s="127"/>
      <c r="AJ202" s="127"/>
    </row>
    <row r="203" spans="2:36" ht="13.5" customHeight="1">
      <c r="B203" s="189"/>
      <c r="C203" s="149"/>
      <c r="D203" s="872"/>
      <c r="E203" s="891"/>
      <c r="F203" s="883"/>
      <c r="G203" s="884"/>
      <c r="H203" s="873"/>
      <c r="I203" s="873"/>
      <c r="J203" s="873"/>
      <c r="K203" s="873"/>
      <c r="L203" s="884"/>
      <c r="M203" s="884"/>
      <c r="N203" s="873"/>
      <c r="O203" s="872"/>
      <c r="P203" s="878"/>
      <c r="Q203" s="446"/>
      <c r="R203" s="127"/>
      <c r="S203" s="127"/>
      <c r="T203" s="127"/>
      <c r="U203" s="127"/>
      <c r="V203" s="127"/>
      <c r="W203" s="874"/>
      <c r="X203" s="149"/>
      <c r="Y203" s="143"/>
      <c r="Z203" s="875"/>
      <c r="AA203" s="127"/>
      <c r="AB203" s="876"/>
      <c r="AC203" s="127"/>
      <c r="AD203" s="127"/>
      <c r="AE203" s="127"/>
      <c r="AF203" s="127"/>
      <c r="AG203" s="127"/>
      <c r="AH203" s="127"/>
      <c r="AI203" s="127"/>
      <c r="AJ203" s="127"/>
    </row>
    <row r="204" spans="2:36" ht="13.5" customHeight="1">
      <c r="B204" s="189"/>
      <c r="C204" s="149"/>
      <c r="D204" s="872"/>
      <c r="E204" s="891"/>
      <c r="F204" s="884"/>
      <c r="G204" s="888"/>
      <c r="H204" s="873"/>
      <c r="I204" s="873"/>
      <c r="J204" s="873"/>
      <c r="K204" s="873"/>
      <c r="L204" s="895"/>
      <c r="M204" s="888"/>
      <c r="N204" s="873"/>
      <c r="O204" s="872"/>
      <c r="P204" s="886"/>
      <c r="Q204" s="446"/>
      <c r="R204" s="127"/>
      <c r="S204" s="127"/>
      <c r="T204" s="127"/>
      <c r="U204" s="127"/>
      <c r="V204" s="127"/>
      <c r="W204" s="874"/>
      <c r="X204" s="149"/>
      <c r="Y204" s="143"/>
      <c r="Z204" s="875"/>
      <c r="AA204" s="127"/>
      <c r="AB204" s="887"/>
      <c r="AC204" s="127"/>
      <c r="AD204" s="127"/>
      <c r="AE204" s="127"/>
      <c r="AF204" s="127"/>
      <c r="AG204" s="127"/>
      <c r="AH204" s="127"/>
      <c r="AI204" s="127"/>
      <c r="AJ204" s="127"/>
    </row>
    <row r="205" spans="2:36" hidden="1">
      <c r="B205" s="189"/>
      <c r="C205" s="149"/>
      <c r="D205" s="872"/>
      <c r="E205" s="891"/>
      <c r="F205" s="888"/>
      <c r="G205" s="884"/>
      <c r="H205" s="873"/>
      <c r="I205" s="873"/>
      <c r="J205" s="873"/>
      <c r="K205" s="873"/>
      <c r="L205" s="883"/>
      <c r="M205" s="883"/>
      <c r="N205" s="873"/>
      <c r="O205" s="872"/>
      <c r="P205" s="878"/>
      <c r="Q205" s="446"/>
      <c r="R205" s="127"/>
      <c r="S205" s="127"/>
      <c r="T205" s="127"/>
      <c r="U205" s="127"/>
      <c r="V205" s="127"/>
      <c r="W205" s="874"/>
      <c r="X205" s="149"/>
      <c r="Y205" s="143"/>
      <c r="Z205" s="875"/>
      <c r="AA205" s="127"/>
      <c r="AB205" s="881"/>
      <c r="AC205" s="127"/>
      <c r="AD205" s="127"/>
      <c r="AE205" s="127"/>
      <c r="AF205" s="127"/>
      <c r="AG205" s="127"/>
      <c r="AH205" s="127"/>
      <c r="AI205" s="127"/>
      <c r="AJ205" s="127"/>
    </row>
    <row r="206" spans="2:36" ht="13.5" customHeight="1">
      <c r="B206" s="189"/>
      <c r="C206" s="122"/>
      <c r="D206" s="872"/>
      <c r="E206" s="891"/>
      <c r="F206" s="884"/>
      <c r="G206" s="884"/>
      <c r="H206" s="873"/>
      <c r="I206" s="873"/>
      <c r="J206" s="873"/>
      <c r="K206" s="873"/>
      <c r="L206" s="888"/>
      <c r="M206" s="888"/>
      <c r="N206" s="873"/>
      <c r="O206" s="872"/>
      <c r="P206" s="878"/>
      <c r="Q206" s="446"/>
      <c r="R206" s="127"/>
      <c r="S206" s="127"/>
      <c r="T206" s="127"/>
      <c r="U206" s="127"/>
      <c r="V206" s="127"/>
      <c r="W206" s="874"/>
      <c r="X206" s="149"/>
      <c r="Y206" s="143"/>
      <c r="Z206" s="875"/>
      <c r="AA206" s="127"/>
      <c r="AB206" s="876"/>
      <c r="AC206" s="127"/>
      <c r="AD206" s="127"/>
      <c r="AE206" s="127"/>
      <c r="AF206" s="127"/>
      <c r="AG206" s="127"/>
      <c r="AH206" s="127"/>
      <c r="AI206" s="127"/>
      <c r="AJ206" s="127"/>
    </row>
    <row r="207" spans="2:36" ht="12" customHeight="1">
      <c r="B207" s="189"/>
      <c r="C207" s="149"/>
      <c r="D207" s="872"/>
      <c r="E207" s="891"/>
      <c r="F207" s="883"/>
      <c r="G207" s="884"/>
      <c r="H207" s="895"/>
      <c r="I207" s="873"/>
      <c r="J207" s="873"/>
      <c r="K207" s="873"/>
      <c r="L207" s="883"/>
      <c r="M207" s="884"/>
      <c r="N207" s="873"/>
      <c r="O207" s="877"/>
      <c r="P207" s="886"/>
      <c r="Q207" s="446"/>
      <c r="R207" s="127"/>
      <c r="S207" s="127"/>
      <c r="T207" s="127"/>
      <c r="U207" s="127"/>
      <c r="V207" s="127"/>
      <c r="W207" s="874"/>
      <c r="X207" s="149"/>
      <c r="Y207" s="143"/>
      <c r="Z207" s="875"/>
      <c r="AA207" s="127"/>
      <c r="AB207" s="887"/>
      <c r="AC207" s="127"/>
      <c r="AD207" s="127"/>
      <c r="AE207" s="127"/>
      <c r="AF207" s="127"/>
      <c r="AG207" s="127"/>
      <c r="AH207" s="127"/>
      <c r="AI207" s="127"/>
      <c r="AJ207" s="127"/>
    </row>
    <row r="208" spans="2:36" ht="13.5" customHeight="1">
      <c r="B208" s="189"/>
      <c r="C208" s="149"/>
      <c r="D208" s="872"/>
      <c r="E208" s="891"/>
      <c r="F208" s="895"/>
      <c r="G208" s="895"/>
      <c r="H208" s="873"/>
      <c r="I208" s="873"/>
      <c r="J208" s="873"/>
      <c r="K208" s="873"/>
      <c r="L208" s="896"/>
      <c r="M208" s="895"/>
      <c r="N208" s="873"/>
      <c r="O208" s="877"/>
      <c r="P208" s="878"/>
      <c r="Q208" s="446"/>
      <c r="R208" s="127"/>
      <c r="S208" s="127"/>
      <c r="T208" s="127"/>
      <c r="U208" s="127"/>
      <c r="V208" s="127"/>
      <c r="W208" s="874"/>
      <c r="X208" s="149"/>
      <c r="Y208" s="143"/>
      <c r="Z208" s="875"/>
      <c r="AA208" s="127"/>
      <c r="AB208" s="890"/>
      <c r="AC208" s="127"/>
      <c r="AD208" s="127"/>
      <c r="AE208" s="127"/>
      <c r="AF208" s="127"/>
      <c r="AG208" s="127"/>
      <c r="AH208" s="127"/>
      <c r="AI208" s="127"/>
      <c r="AJ208" s="127"/>
    </row>
    <row r="209" spans="2:36">
      <c r="B209" s="189"/>
      <c r="C209" s="149"/>
      <c r="D209" s="872"/>
      <c r="E209" s="891"/>
      <c r="F209" s="185"/>
      <c r="G209" s="185"/>
      <c r="H209" s="185"/>
      <c r="I209" s="185"/>
      <c r="J209" s="185"/>
      <c r="K209" s="185"/>
      <c r="L209" s="185"/>
      <c r="M209" s="185"/>
      <c r="N209" s="185"/>
      <c r="O209" s="877"/>
      <c r="P209" s="878"/>
      <c r="Q209" s="446"/>
      <c r="R209" s="127"/>
      <c r="S209" s="127"/>
      <c r="T209" s="127"/>
      <c r="U209" s="127"/>
      <c r="V209" s="127"/>
      <c r="W209" s="874"/>
      <c r="X209" s="149"/>
      <c r="Y209" s="143"/>
      <c r="Z209" s="875"/>
      <c r="AA209" s="127"/>
      <c r="AB209" s="876"/>
      <c r="AC209" s="127"/>
      <c r="AD209" s="127"/>
      <c r="AE209" s="127"/>
      <c r="AF209" s="127"/>
      <c r="AG209" s="127"/>
      <c r="AH209" s="127"/>
      <c r="AI209" s="127"/>
      <c r="AJ209" s="127"/>
    </row>
    <row r="210" spans="2:36" ht="12.75" customHeight="1">
      <c r="B210" s="189"/>
      <c r="C210" s="149"/>
      <c r="D210" s="872"/>
      <c r="E210" s="891"/>
      <c r="F210" s="185"/>
      <c r="G210" s="185"/>
      <c r="H210" s="185"/>
      <c r="I210" s="185"/>
      <c r="J210" s="185"/>
      <c r="K210" s="185"/>
      <c r="L210" s="185"/>
      <c r="M210" s="185"/>
      <c r="N210" s="185"/>
      <c r="O210" s="877"/>
      <c r="P210" s="878"/>
      <c r="Q210" s="446"/>
      <c r="R210" s="127"/>
      <c r="S210" s="127"/>
      <c r="T210" s="127"/>
      <c r="U210" s="127"/>
      <c r="V210" s="127"/>
      <c r="W210" s="874"/>
      <c r="X210" s="149"/>
      <c r="Y210" s="143"/>
      <c r="Z210" s="875"/>
      <c r="AA210" s="127"/>
      <c r="AB210" s="876"/>
      <c r="AC210" s="127"/>
      <c r="AD210" s="127"/>
      <c r="AE210" s="127"/>
      <c r="AF210" s="127"/>
      <c r="AG210" s="127"/>
      <c r="AH210" s="127"/>
      <c r="AI210" s="127"/>
      <c r="AJ210" s="127"/>
    </row>
    <row r="211" spans="2:36" ht="12" customHeight="1">
      <c r="B211" s="189"/>
      <c r="C211" s="149"/>
      <c r="D211" s="872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877"/>
      <c r="P211" s="878"/>
      <c r="Q211" s="446"/>
      <c r="R211" s="127"/>
      <c r="S211" s="127"/>
      <c r="T211" s="127"/>
      <c r="U211" s="127"/>
      <c r="V211" s="127"/>
      <c r="W211" s="874"/>
      <c r="X211" s="149"/>
      <c r="Y211" s="143"/>
      <c r="Z211" s="875"/>
      <c r="AA211" s="127"/>
      <c r="AB211" s="876"/>
      <c r="AC211" s="127"/>
      <c r="AD211" s="127"/>
      <c r="AE211" s="127"/>
      <c r="AF211" s="127"/>
      <c r="AG211" s="127"/>
      <c r="AH211" s="127"/>
      <c r="AI211" s="127"/>
      <c r="AJ211" s="127"/>
    </row>
    <row r="212" spans="2:36" ht="12.75" customHeight="1">
      <c r="B212" s="189"/>
      <c r="C212" s="149"/>
      <c r="D212" s="872"/>
      <c r="E212" s="185"/>
      <c r="F212" s="185"/>
      <c r="G212" s="185"/>
      <c r="H212" s="185"/>
      <c r="I212" s="185"/>
      <c r="J212" s="185"/>
      <c r="K212" s="892"/>
      <c r="L212" s="185"/>
      <c r="M212" s="185"/>
      <c r="N212" s="185"/>
      <c r="O212" s="880"/>
      <c r="P212" s="878"/>
      <c r="Q212" s="446"/>
      <c r="R212" s="127"/>
      <c r="S212" s="127"/>
      <c r="T212" s="127"/>
      <c r="U212" s="127"/>
      <c r="V212" s="127"/>
      <c r="W212" s="893"/>
      <c r="X212" s="149"/>
      <c r="Y212" s="894"/>
      <c r="Z212" s="875"/>
      <c r="AA212" s="127"/>
      <c r="AB212" s="876"/>
      <c r="AC212" s="127"/>
      <c r="AD212" s="127"/>
      <c r="AE212" s="127"/>
      <c r="AF212" s="127"/>
      <c r="AG212" s="127"/>
      <c r="AH212" s="127"/>
      <c r="AI212" s="127"/>
      <c r="AJ212" s="127"/>
    </row>
    <row r="213" spans="2:36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</row>
    <row r="214" spans="2:36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</row>
    <row r="215" spans="2:36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</row>
    <row r="216" spans="2:36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513"/>
  <sheetViews>
    <sheetView zoomScaleNormal="100" workbookViewId="0">
      <pane xSplit="1" topLeftCell="B1" activePane="topRight" state="frozen"/>
      <selection pane="topRight" activeCell="U20" sqref="U20"/>
    </sheetView>
  </sheetViews>
  <sheetFormatPr defaultRowHeight="15"/>
  <cols>
    <col min="1" max="1" width="1.85546875" customWidth="1"/>
    <col min="2" max="2" width="4" customWidth="1"/>
    <col min="3" max="3" width="30.5703125" customWidth="1"/>
    <col min="4" max="4" width="8.7109375" customWidth="1"/>
    <col min="5" max="5" width="7.28515625" customWidth="1"/>
    <col min="6" max="6" width="6.85546875" customWidth="1"/>
    <col min="7" max="7" width="6.28515625" customWidth="1"/>
    <col min="8" max="8" width="7.140625" customWidth="1"/>
    <col min="9" max="9" width="6.85546875" customWidth="1"/>
    <col min="10" max="10" width="7.28515625" customWidth="1"/>
    <col min="11" max="11" width="6.5703125" customWidth="1"/>
    <col min="12" max="12" width="6.85546875" customWidth="1"/>
    <col min="13" max="13" width="7" customWidth="1"/>
    <col min="14" max="14" width="7.7109375" customWidth="1"/>
    <col min="15" max="15" width="7.42578125" customWidth="1"/>
    <col min="16" max="16" width="7.28515625" customWidth="1"/>
    <col min="17" max="17" width="6.42578125" customWidth="1"/>
    <col min="18" max="18" width="7.28515625" customWidth="1"/>
    <col min="19" max="19" width="13.5703125" customWidth="1"/>
    <col min="23" max="23" width="7.7109375" customWidth="1"/>
    <col min="24" max="24" width="15.5703125" customWidth="1"/>
    <col min="25" max="25" width="8.140625" customWidth="1"/>
    <col min="26" max="26" width="7.28515625" customWidth="1"/>
    <col min="28" max="28" width="9.85546875" customWidth="1"/>
    <col min="29" max="29" width="11.140625" customWidth="1"/>
    <col min="30" max="30" width="10.5703125" customWidth="1"/>
    <col min="31" max="31" width="8" customWidth="1"/>
  </cols>
  <sheetData>
    <row r="1" spans="2:36" ht="10.5" customHeight="1"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</row>
    <row r="2" spans="2:36" ht="15.75" thickBot="1">
      <c r="B2" s="119" t="s">
        <v>475</v>
      </c>
      <c r="D2" s="119" t="s">
        <v>18</v>
      </c>
      <c r="J2" s="119" t="s">
        <v>404</v>
      </c>
      <c r="O2" s="11"/>
      <c r="P2" s="11"/>
      <c r="Q2" s="127"/>
      <c r="R2" s="245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</row>
    <row r="3" spans="2:36" ht="13.5" customHeight="1">
      <c r="B3" s="97"/>
      <c r="C3" s="608"/>
      <c r="D3" s="36" t="s">
        <v>19</v>
      </c>
      <c r="E3" s="75" t="s">
        <v>326</v>
      </c>
      <c r="F3" s="75"/>
      <c r="G3" s="75"/>
      <c r="H3" s="75"/>
      <c r="I3" s="75"/>
      <c r="J3" s="75"/>
      <c r="K3" s="75"/>
      <c r="L3" s="75"/>
      <c r="M3" s="58"/>
      <c r="N3" s="58"/>
      <c r="O3" s="213" t="s">
        <v>20</v>
      </c>
      <c r="P3" s="213" t="s">
        <v>21</v>
      </c>
      <c r="Q3" s="1988" t="s">
        <v>647</v>
      </c>
      <c r="R3" s="1988" t="s">
        <v>647</v>
      </c>
      <c r="S3" s="11"/>
      <c r="T3" s="446"/>
      <c r="U3" s="149"/>
      <c r="V3" s="127"/>
      <c r="W3" s="127"/>
      <c r="X3" s="127"/>
      <c r="Y3" s="127"/>
      <c r="Z3" s="127"/>
      <c r="AA3" s="127"/>
      <c r="AB3" s="127"/>
      <c r="AE3" s="127"/>
      <c r="AF3" s="127"/>
      <c r="AG3" s="127"/>
      <c r="AH3" s="127"/>
      <c r="AI3" s="127"/>
      <c r="AJ3" s="127"/>
    </row>
    <row r="4" spans="2:36" ht="13.5" customHeight="1">
      <c r="B4" s="68"/>
      <c r="C4" s="609"/>
      <c r="D4" s="610" t="s">
        <v>266</v>
      </c>
      <c r="E4" s="834" t="s">
        <v>403</v>
      </c>
      <c r="F4" s="20"/>
      <c r="G4" s="20"/>
      <c r="H4" s="20"/>
      <c r="I4" s="20"/>
      <c r="J4" s="20"/>
      <c r="K4" s="20" t="s">
        <v>282</v>
      </c>
      <c r="L4" s="20"/>
      <c r="M4" s="19"/>
      <c r="N4" s="19"/>
      <c r="O4" s="610" t="s">
        <v>283</v>
      </c>
      <c r="P4" s="610" t="s">
        <v>22</v>
      </c>
      <c r="Q4" s="1989" t="s">
        <v>120</v>
      </c>
      <c r="R4" s="1989" t="s">
        <v>120</v>
      </c>
      <c r="S4" s="11"/>
      <c r="T4" s="446"/>
      <c r="U4" s="149"/>
      <c r="V4" s="127"/>
      <c r="W4" s="127"/>
      <c r="X4" s="127"/>
      <c r="Y4" s="127"/>
      <c r="Z4" s="127"/>
      <c r="AA4" s="127"/>
      <c r="AB4" s="127"/>
      <c r="AE4" s="127"/>
      <c r="AF4" s="127"/>
      <c r="AG4" s="127"/>
      <c r="AH4" s="127"/>
      <c r="AI4" s="127"/>
      <c r="AJ4" s="127"/>
    </row>
    <row r="5" spans="2:36" ht="12.75" customHeight="1" thickBot="1">
      <c r="B5" s="68"/>
      <c r="C5" s="611" t="s">
        <v>23</v>
      </c>
      <c r="D5" s="78" t="s">
        <v>20</v>
      </c>
      <c r="E5" s="69" t="s">
        <v>134</v>
      </c>
      <c r="F5" s="80"/>
      <c r="G5" s="80"/>
      <c r="H5" s="80"/>
      <c r="I5" t="s">
        <v>281</v>
      </c>
      <c r="K5" s="80"/>
      <c r="L5" t="s">
        <v>749</v>
      </c>
      <c r="M5" s="59"/>
      <c r="N5" s="59"/>
      <c r="O5" s="610" t="s">
        <v>25</v>
      </c>
      <c r="P5" s="610" t="s">
        <v>24</v>
      </c>
      <c r="Q5" s="1990" t="s">
        <v>648</v>
      </c>
      <c r="R5" s="1989" t="s">
        <v>648</v>
      </c>
      <c r="S5" s="704"/>
      <c r="T5" s="446"/>
      <c r="U5" s="149"/>
      <c r="V5" s="127"/>
      <c r="W5" s="127"/>
      <c r="X5" s="127"/>
      <c r="Y5" s="127"/>
      <c r="Z5" s="127"/>
      <c r="AA5" s="127"/>
      <c r="AB5" s="869"/>
      <c r="AE5" s="127"/>
      <c r="AF5" s="127"/>
      <c r="AG5" s="127"/>
      <c r="AH5" s="127"/>
      <c r="AI5" s="127"/>
      <c r="AJ5" s="127"/>
    </row>
    <row r="6" spans="2:36">
      <c r="B6" s="68" t="s">
        <v>267</v>
      </c>
      <c r="C6" s="609"/>
      <c r="D6" s="77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1912" t="s">
        <v>35</v>
      </c>
      <c r="O6" s="610">
        <v>10</v>
      </c>
      <c r="P6" s="610" t="s">
        <v>36</v>
      </c>
      <c r="Q6" s="610" t="s">
        <v>25</v>
      </c>
      <c r="R6" s="1991" t="s">
        <v>649</v>
      </c>
      <c r="S6" s="11"/>
      <c r="T6" s="446"/>
      <c r="U6" s="149"/>
      <c r="V6" s="127"/>
      <c r="W6" s="127"/>
      <c r="X6" s="127"/>
      <c r="Y6" s="127"/>
      <c r="Z6" s="401"/>
      <c r="AA6" s="127"/>
      <c r="AB6" s="869"/>
      <c r="AE6" s="127"/>
      <c r="AF6" s="127"/>
      <c r="AG6" s="127"/>
      <c r="AH6" s="127"/>
      <c r="AI6" s="127"/>
      <c r="AJ6" s="127"/>
    </row>
    <row r="7" spans="2:36" ht="12" customHeight="1">
      <c r="B7" s="68"/>
      <c r="C7" s="611" t="s">
        <v>268</v>
      </c>
      <c r="E7" s="78" t="s">
        <v>38</v>
      </c>
      <c r="F7" s="78" t="s">
        <v>38</v>
      </c>
      <c r="G7" s="78" t="s">
        <v>38</v>
      </c>
      <c r="H7" s="78" t="s">
        <v>38</v>
      </c>
      <c r="I7" s="31" t="s">
        <v>38</v>
      </c>
      <c r="J7" s="78" t="s">
        <v>38</v>
      </c>
      <c r="K7" s="78" t="s">
        <v>38</v>
      </c>
      <c r="L7" s="31" t="s">
        <v>38</v>
      </c>
      <c r="M7" s="78" t="s">
        <v>38</v>
      </c>
      <c r="N7" s="579" t="s">
        <v>38</v>
      </c>
      <c r="O7" s="610" t="s">
        <v>650</v>
      </c>
      <c r="P7" s="610" t="s">
        <v>258</v>
      </c>
      <c r="Q7" s="610" t="s">
        <v>651</v>
      </c>
      <c r="R7" s="1991"/>
      <c r="S7" s="704"/>
      <c r="T7" s="446"/>
      <c r="U7" s="149"/>
      <c r="V7" s="127"/>
      <c r="W7" s="127"/>
      <c r="X7" s="127"/>
      <c r="Y7" s="127"/>
      <c r="Z7" s="401"/>
      <c r="AA7" s="127"/>
      <c r="AB7" s="870"/>
      <c r="AE7" s="127"/>
      <c r="AF7" s="127"/>
      <c r="AG7" s="127"/>
      <c r="AH7" s="127"/>
      <c r="AI7" s="127"/>
      <c r="AJ7" s="127"/>
    </row>
    <row r="8" spans="2:36" ht="14.25" customHeight="1" thickBot="1">
      <c r="B8" s="68"/>
      <c r="C8" s="612"/>
      <c r="D8" s="81" t="s">
        <v>269</v>
      </c>
      <c r="E8" s="59"/>
      <c r="F8" s="60"/>
      <c r="G8" s="59"/>
      <c r="H8" s="60"/>
      <c r="I8" s="107"/>
      <c r="J8" s="60"/>
      <c r="K8" s="60"/>
      <c r="L8" s="59"/>
      <c r="M8" s="60"/>
      <c r="N8" s="107"/>
      <c r="O8" s="610"/>
      <c r="P8" s="610" t="s">
        <v>259</v>
      </c>
      <c r="Q8" s="2012">
        <v>0.45</v>
      </c>
      <c r="R8" s="1992">
        <v>1</v>
      </c>
      <c r="S8" s="4"/>
      <c r="T8" s="446"/>
      <c r="U8" s="149"/>
      <c r="V8" s="127"/>
      <c r="W8" s="336"/>
      <c r="X8" s="446"/>
      <c r="Y8" s="189"/>
      <c r="Z8" s="871"/>
      <c r="AA8" s="127"/>
      <c r="AB8" s="870"/>
      <c r="AE8" s="127"/>
      <c r="AF8" s="127"/>
      <c r="AG8" s="127"/>
      <c r="AH8" s="127"/>
      <c r="AI8" s="127"/>
      <c r="AJ8" s="127"/>
    </row>
    <row r="9" spans="2:36">
      <c r="B9" s="613">
        <v>1</v>
      </c>
      <c r="C9" s="614" t="s">
        <v>270</v>
      </c>
      <c r="D9" s="1904">
        <v>54</v>
      </c>
      <c r="E9" s="196">
        <f>'12-18л. РАСКЛАДКА'!Y7</f>
        <v>40</v>
      </c>
      <c r="F9" s="83">
        <f>'12-18л. РАСКЛАДКА'!Y62</f>
        <v>50</v>
      </c>
      <c r="G9" s="83">
        <f>'12-18л. РАСКЛАДКА'!Y123</f>
        <v>40</v>
      </c>
      <c r="H9" s="83">
        <f>'12-18л. РАСКЛАДКА'!Y184</f>
        <v>50</v>
      </c>
      <c r="I9" s="83">
        <f>'12-18л. РАСКЛАДКА'!Y239</f>
        <v>90</v>
      </c>
      <c r="J9" s="83">
        <f>'12-18л. РАСКЛАДКА'!Y297</f>
        <v>40</v>
      </c>
      <c r="K9" s="83">
        <f>'12-18л. РАСКЛАДКА'!Y356</f>
        <v>80</v>
      </c>
      <c r="L9" s="83">
        <f>'12-18л. РАСКЛАДКА'!Y405</f>
        <v>40</v>
      </c>
      <c r="M9" s="83">
        <f>'12-18л. РАСКЛАДКА'!Y460</f>
        <v>50</v>
      </c>
      <c r="N9" s="1913">
        <f>'12-18л. РАСКЛАДКА'!Y520</f>
        <v>60</v>
      </c>
      <c r="O9" s="1993">
        <f>E9+F9+G9+H9+I9+J9+K9+L9+M9+N9</f>
        <v>540</v>
      </c>
      <c r="P9" s="2743">
        <f>(O9*100/Q9)-100</f>
        <v>0</v>
      </c>
      <c r="Q9" s="1994">
        <f>(R9*45/100)*10</f>
        <v>540</v>
      </c>
      <c r="R9" s="1998">
        <v>120</v>
      </c>
      <c r="S9" s="4"/>
      <c r="T9" s="127"/>
      <c r="U9" s="127"/>
      <c r="V9" s="127"/>
      <c r="W9" s="874"/>
      <c r="X9" s="149"/>
      <c r="Y9" s="143"/>
      <c r="Z9" s="875"/>
      <c r="AA9" s="127"/>
      <c r="AB9" s="1908"/>
      <c r="AE9" s="127"/>
      <c r="AF9" s="127"/>
      <c r="AG9" s="127"/>
      <c r="AH9" s="127"/>
      <c r="AI9" s="127"/>
      <c r="AJ9" s="127"/>
    </row>
    <row r="10" spans="2:36">
      <c r="B10" s="568">
        <v>2</v>
      </c>
      <c r="C10" s="293" t="s">
        <v>39</v>
      </c>
      <c r="D10" s="1905">
        <v>90</v>
      </c>
      <c r="E10" s="196">
        <f>'12-18л. РАСКЛАДКА'!Y8</f>
        <v>105</v>
      </c>
      <c r="F10" s="83">
        <f>'12-18л. РАСКЛАДКА'!Y63</f>
        <v>110</v>
      </c>
      <c r="G10" s="83">
        <f>'12-18л. РАСКЛАДКА'!Y124</f>
        <v>117</v>
      </c>
      <c r="H10" s="83">
        <f>'12-18л. РАСКЛАДКА'!Y185</f>
        <v>70</v>
      </c>
      <c r="I10" s="83">
        <f>'12-18л. РАСКЛАДКА'!Y240</f>
        <v>82</v>
      </c>
      <c r="J10" s="83">
        <f>'12-18л. РАСКЛАДКА'!Y298</f>
        <v>93.5</v>
      </c>
      <c r="K10" s="83">
        <f>'12-18л. РАСКЛАДКА'!Y357</f>
        <v>66</v>
      </c>
      <c r="L10" s="83">
        <f>'12-18л. РАСКЛАДКА'!Y406</f>
        <v>110</v>
      </c>
      <c r="M10" s="83">
        <f>'12-18л. РАСКЛАДКА'!Y461</f>
        <v>76</v>
      </c>
      <c r="N10" s="1913">
        <f>'12-18л. РАСКЛАДКА'!Y521</f>
        <v>70.5</v>
      </c>
      <c r="O10" s="1995">
        <f t="shared" ref="O10:O43" si="0">E10+F10+G10+H10+I10+J10+K10+L10+M10+N10</f>
        <v>900</v>
      </c>
      <c r="P10" s="2744">
        <f t="shared" ref="P10:P43" si="1">(O10*100/Q10)-100</f>
        <v>0</v>
      </c>
      <c r="Q10" s="2001">
        <f t="shared" ref="Q10:Q43" si="2">(R10*45/100)*10</f>
        <v>900</v>
      </c>
      <c r="R10" s="1999">
        <v>200</v>
      </c>
      <c r="S10" s="4"/>
      <c r="T10" s="127"/>
      <c r="U10" s="127"/>
      <c r="V10" s="127"/>
      <c r="W10" s="874"/>
      <c r="X10" s="149"/>
      <c r="Y10" s="143"/>
      <c r="Z10" s="875"/>
      <c r="AA10" s="127"/>
      <c r="AB10" s="1908"/>
      <c r="AE10" s="127"/>
      <c r="AF10" s="127"/>
      <c r="AG10" s="127"/>
      <c r="AH10" s="127"/>
      <c r="AI10" s="127"/>
      <c r="AJ10" s="127"/>
    </row>
    <row r="11" spans="2:36">
      <c r="B11" s="568">
        <v>3</v>
      </c>
      <c r="C11" s="293" t="s">
        <v>40</v>
      </c>
      <c r="D11" s="1905">
        <v>9</v>
      </c>
      <c r="E11" s="196">
        <f>'12-18л. РАСКЛАДКА'!Y9</f>
        <v>2.0699999999999998</v>
      </c>
      <c r="F11" s="83">
        <f>'12-18л. РАСКЛАДКА'!Y64</f>
        <v>1.35</v>
      </c>
      <c r="G11" s="83">
        <f>'12-18л. РАСКЛАДКА'!Y125</f>
        <v>7.31</v>
      </c>
      <c r="H11" s="83">
        <f>'12-18л. РАСКЛАДКА'!Y186</f>
        <v>0</v>
      </c>
      <c r="I11" s="83">
        <f>'12-18л. РАСКЛАДКА'!Y241</f>
        <v>23.91</v>
      </c>
      <c r="J11" s="83">
        <f>'12-18л. РАСКЛАДКА'!Y299</f>
        <v>6.8</v>
      </c>
      <c r="K11" s="83">
        <f>'12-18л. РАСКЛАДКА'!Y358</f>
        <v>6.4700000000000006</v>
      </c>
      <c r="L11" s="83">
        <f>'12-18л. РАСКЛАДКА'!Y407</f>
        <v>2.2000000000000002</v>
      </c>
      <c r="M11" s="83">
        <f>'12-18л. РАСКЛАДКА'!Y462</f>
        <v>33.989999999999995</v>
      </c>
      <c r="N11" s="1913">
        <f>'12-18л. РАСКЛАДКА'!Y522</f>
        <v>5.9</v>
      </c>
      <c r="O11" s="1995">
        <f t="shared" si="0"/>
        <v>90</v>
      </c>
      <c r="P11" s="2744">
        <f t="shared" si="1"/>
        <v>0</v>
      </c>
      <c r="Q11" s="2001">
        <f t="shared" si="2"/>
        <v>90</v>
      </c>
      <c r="R11" s="1999">
        <v>20</v>
      </c>
      <c r="S11" s="4"/>
      <c r="T11" s="127"/>
      <c r="U11" s="127"/>
      <c r="V11" s="127"/>
      <c r="W11" s="874"/>
      <c r="X11" s="149"/>
      <c r="Y11" s="143"/>
      <c r="Z11" s="875"/>
      <c r="AA11" s="127"/>
      <c r="AB11" s="1909"/>
      <c r="AE11" s="127"/>
      <c r="AF11" s="127"/>
      <c r="AG11" s="127"/>
      <c r="AH11" s="127"/>
      <c r="AI11" s="127"/>
      <c r="AJ11" s="127"/>
    </row>
    <row r="12" spans="2:36">
      <c r="B12" s="568">
        <v>4</v>
      </c>
      <c r="C12" s="293" t="s">
        <v>41</v>
      </c>
      <c r="D12" s="1905">
        <v>22.5</v>
      </c>
      <c r="E12" s="196">
        <f>'12-18л. РАСКЛАДКА'!Y10</f>
        <v>0</v>
      </c>
      <c r="F12" s="83">
        <f>'12-18л. РАСКЛАДКА'!Y65</f>
        <v>20.7</v>
      </c>
      <c r="G12" s="83">
        <f>'12-18л. РАСКЛАДКА'!Y126</f>
        <v>38.85</v>
      </c>
      <c r="H12" s="83">
        <f>'12-18л. РАСКЛАДКА'!Y187</f>
        <v>30.8</v>
      </c>
      <c r="I12" s="83">
        <f>'12-18л. РАСКЛАДКА'!Y242</f>
        <v>0</v>
      </c>
      <c r="J12" s="83">
        <f>'12-18л. РАСКЛАДКА'!Y300</f>
        <v>5.05</v>
      </c>
      <c r="K12" s="83">
        <f>'12-18л. РАСКЛАДКА'!Y359</f>
        <v>20</v>
      </c>
      <c r="L12" s="83">
        <f>'12-18л. РАСКЛАДКА'!Y408</f>
        <v>47.6</v>
      </c>
      <c r="M12" s="83">
        <f>'12-18л. РАСКЛАДКА'!Y463</f>
        <v>4.91</v>
      </c>
      <c r="N12" s="1913">
        <f>'12-18л. РАСКЛАДКА'!Y523</f>
        <v>57.09</v>
      </c>
      <c r="O12" s="1995">
        <f t="shared" si="0"/>
        <v>225</v>
      </c>
      <c r="P12" s="2744">
        <f t="shared" si="1"/>
        <v>0</v>
      </c>
      <c r="Q12" s="2001">
        <f t="shared" si="2"/>
        <v>225</v>
      </c>
      <c r="R12" s="1999">
        <v>50</v>
      </c>
      <c r="S12" s="4"/>
      <c r="T12" s="127"/>
      <c r="U12" s="127"/>
      <c r="V12" s="127"/>
      <c r="W12" s="874"/>
      <c r="X12" s="149"/>
      <c r="Y12" s="143"/>
      <c r="Z12" s="875"/>
      <c r="AA12" s="127"/>
      <c r="AB12" s="1908"/>
      <c r="AE12" s="127"/>
      <c r="AF12" s="127"/>
      <c r="AG12" s="127"/>
      <c r="AH12" s="127"/>
      <c r="AI12" s="127"/>
      <c r="AJ12" s="127"/>
    </row>
    <row r="13" spans="2:36">
      <c r="B13" s="568">
        <v>5</v>
      </c>
      <c r="C13" s="293" t="s">
        <v>42</v>
      </c>
      <c r="D13" s="1905">
        <v>9</v>
      </c>
      <c r="E13" s="196">
        <f>'12-18л. РАСКЛАДКА'!Y11</f>
        <v>49.1</v>
      </c>
      <c r="F13" s="83">
        <f>'12-18л. РАСКЛАДКА'!Y66</f>
        <v>20.9</v>
      </c>
      <c r="G13" s="83">
        <f>'12-18л. РАСКЛАДКА'!Y127</f>
        <v>0</v>
      </c>
      <c r="H13" s="83">
        <f>'12-18л. РАСКЛАДКА'!Y188</f>
        <v>0</v>
      </c>
      <c r="I13" s="83">
        <f>'12-18л. РАСКЛАДКА'!Y243</f>
        <v>0</v>
      </c>
      <c r="J13" s="83">
        <f>'12-18л. РАСКЛАДКА'!Y301</f>
        <v>20</v>
      </c>
      <c r="K13" s="83">
        <f>'12-18л. РАСКЛАДКА'!Y360</f>
        <v>0</v>
      </c>
      <c r="L13" s="83">
        <f>'12-18л. РАСКЛАДКА'!Y409</f>
        <v>0</v>
      </c>
      <c r="M13" s="83">
        <f>'12-18л. РАСКЛАДКА'!Y464</f>
        <v>0</v>
      </c>
      <c r="N13" s="1913">
        <f>'12-18л. РАСКЛАДКА'!Y524</f>
        <v>0</v>
      </c>
      <c r="O13" s="1995">
        <f t="shared" si="0"/>
        <v>90</v>
      </c>
      <c r="P13" s="2744">
        <f t="shared" si="1"/>
        <v>0</v>
      </c>
      <c r="Q13" s="2001">
        <f t="shared" si="2"/>
        <v>90</v>
      </c>
      <c r="R13" s="1999">
        <v>20</v>
      </c>
      <c r="S13" s="4"/>
      <c r="T13" s="127"/>
      <c r="U13" s="127"/>
      <c r="V13" s="127"/>
      <c r="W13" s="874"/>
      <c r="X13" s="149"/>
      <c r="Y13" s="143"/>
      <c r="Z13" s="875"/>
      <c r="AA13" s="127"/>
      <c r="AB13" s="1907"/>
      <c r="AE13" s="127"/>
      <c r="AF13" s="127"/>
      <c r="AG13" s="127"/>
      <c r="AH13" s="127"/>
      <c r="AI13" s="127"/>
      <c r="AJ13" s="127"/>
    </row>
    <row r="14" spans="2:36">
      <c r="B14" s="568">
        <v>6</v>
      </c>
      <c r="C14" s="293" t="s">
        <v>43</v>
      </c>
      <c r="D14" s="1905">
        <v>84.15</v>
      </c>
      <c r="E14" s="196">
        <f>'12-18л. РАСКЛАДКА'!Y12</f>
        <v>20</v>
      </c>
      <c r="F14" s="83">
        <f>'12-18л. РАСКЛАДКА'!Y67</f>
        <v>0</v>
      </c>
      <c r="G14" s="83">
        <f>'12-18л. РАСКЛАДКА'!Y128</f>
        <v>50</v>
      </c>
      <c r="H14" s="83">
        <f>'12-18л. РАСКЛАДКА'!Y189</f>
        <v>146</v>
      </c>
      <c r="I14" s="83">
        <f>'12-18л. РАСКЛАДКА'!Y244</f>
        <v>105.74000000000001</v>
      </c>
      <c r="J14" s="83">
        <f>'12-18л. РАСКЛАДКА'!Y302</f>
        <v>132.6</v>
      </c>
      <c r="K14" s="83">
        <f>'12-18л. РАСКЛАДКА'!Y361</f>
        <v>151.57</v>
      </c>
      <c r="L14" s="83">
        <f>'12-18л. РАСКЛАДКА'!Y410</f>
        <v>118.30000000000001</v>
      </c>
      <c r="M14" s="83">
        <f>'12-18л. РАСКЛАДКА'!Y465</f>
        <v>63.74</v>
      </c>
      <c r="N14" s="1913">
        <f>'12-18л. РАСКЛАДКА'!Y525</f>
        <v>53.55</v>
      </c>
      <c r="O14" s="1995">
        <f t="shared" si="0"/>
        <v>841.5</v>
      </c>
      <c r="P14" s="2744">
        <f t="shared" si="1"/>
        <v>0</v>
      </c>
      <c r="Q14" s="2001">
        <f t="shared" si="2"/>
        <v>841.5</v>
      </c>
      <c r="R14" s="1999">
        <v>187</v>
      </c>
      <c r="S14" s="4"/>
      <c r="T14" s="127"/>
      <c r="U14" s="127"/>
      <c r="V14" s="127"/>
      <c r="W14" s="874"/>
      <c r="X14" s="149"/>
      <c r="Y14" s="143"/>
      <c r="Z14" s="875"/>
      <c r="AA14" s="127"/>
      <c r="AB14" s="1909"/>
      <c r="AE14" s="127"/>
      <c r="AF14" s="127"/>
      <c r="AG14" s="127"/>
      <c r="AH14" s="127"/>
      <c r="AI14" s="127"/>
      <c r="AJ14" s="127"/>
    </row>
    <row r="15" spans="2:36">
      <c r="B15" s="568">
        <v>7</v>
      </c>
      <c r="C15" s="293" t="s">
        <v>271</v>
      </c>
      <c r="D15" s="1905">
        <v>144</v>
      </c>
      <c r="E15" s="196">
        <f>'12-18л. РАСКЛАДКА'!Y13</f>
        <v>205.7</v>
      </c>
      <c r="F15" s="83">
        <f>'12-18л. РАСКЛАДКА'!Y68</f>
        <v>118.19999999999999</v>
      </c>
      <c r="G15" s="83">
        <f>'12-18л. РАСКЛАДКА'!Y129</f>
        <v>140.18699999999998</v>
      </c>
      <c r="H15" s="83">
        <f>'12-18л. РАСКЛАДКА'!Y190</f>
        <v>161.12</v>
      </c>
      <c r="I15" s="83">
        <f>'12-18л. РАСКЛАДКА'!Y245</f>
        <v>103.4</v>
      </c>
      <c r="J15" s="83">
        <f>'12-18л. РАСКЛАДКА'!Y303</f>
        <v>233.02</v>
      </c>
      <c r="K15" s="83">
        <f>'12-18л. РАСКЛАДКА'!Y362</f>
        <v>86.393000000000001</v>
      </c>
      <c r="L15" s="83">
        <f>'12-18л. РАСКЛАДКА'!Y411</f>
        <v>182.63000000000002</v>
      </c>
      <c r="M15" s="83">
        <f>'12-18л. РАСКЛАДКА'!Y466</f>
        <v>114.00999999999999</v>
      </c>
      <c r="N15" s="1913">
        <f>'12-18л. РАСКЛАДКА'!Y526</f>
        <v>262.28999999999996</v>
      </c>
      <c r="O15" s="1996">
        <f>E15+F15+G15+H15+I15+J15+K15+L15+M15+N15</f>
        <v>1606.95</v>
      </c>
      <c r="P15" s="2395">
        <f t="shared" si="1"/>
        <v>11.59375</v>
      </c>
      <c r="Q15" s="2001">
        <f t="shared" si="2"/>
        <v>1440</v>
      </c>
      <c r="R15" s="1999">
        <v>320</v>
      </c>
      <c r="S15" s="4"/>
      <c r="T15" s="127"/>
      <c r="U15" s="127"/>
      <c r="V15" s="127"/>
      <c r="W15" s="874"/>
      <c r="X15" s="149"/>
      <c r="Y15" s="143"/>
      <c r="Z15" s="875"/>
      <c r="AA15" s="127"/>
      <c r="AB15" s="1907"/>
      <c r="AE15" s="127"/>
      <c r="AF15" s="127"/>
      <c r="AG15" s="127"/>
      <c r="AH15" s="127"/>
      <c r="AI15" s="127"/>
      <c r="AJ15" s="127"/>
    </row>
    <row r="16" spans="2:36">
      <c r="B16" s="568">
        <v>8</v>
      </c>
      <c r="C16" s="293" t="s">
        <v>272</v>
      </c>
      <c r="D16" s="1905">
        <v>83.25</v>
      </c>
      <c r="E16" s="196">
        <f>'12-18л. РАСКЛАДКА'!Y14</f>
        <v>110</v>
      </c>
      <c r="F16" s="83">
        <f>'12-18л. РАСКЛАДКА'!Y69</f>
        <v>110</v>
      </c>
      <c r="G16" s="83">
        <f>'12-18л. РАСКЛАДКА'!Y130</f>
        <v>140.5</v>
      </c>
      <c r="H16" s="83">
        <f>'12-18л. РАСКЛАДКА'!Y191</f>
        <v>0</v>
      </c>
      <c r="I16" s="83">
        <f>'12-18л. РАСКЛАДКА'!Y246</f>
        <v>112</v>
      </c>
      <c r="J16" s="83">
        <f>'12-18л. РАСКЛАДКА'!Y304</f>
        <v>0</v>
      </c>
      <c r="K16" s="83">
        <f>'12-18л. РАСКЛАДКА'!Y363</f>
        <v>105</v>
      </c>
      <c r="L16" s="83">
        <f>'12-18л. РАСКЛАДКА'!Y412</f>
        <v>114.5</v>
      </c>
      <c r="M16" s="83">
        <f>'12-18л. РАСКЛАДКА'!Y467</f>
        <v>0</v>
      </c>
      <c r="N16" s="1913">
        <f>'12-18л. РАСКЛАДКА'!Y527</f>
        <v>140.5</v>
      </c>
      <c r="O16" s="1995">
        <f t="shared" si="0"/>
        <v>832.5</v>
      </c>
      <c r="P16" s="2744">
        <f t="shared" si="1"/>
        <v>0</v>
      </c>
      <c r="Q16" s="2001">
        <f t="shared" si="2"/>
        <v>832.5</v>
      </c>
      <c r="R16" s="1999">
        <v>185</v>
      </c>
      <c r="S16" s="4"/>
      <c r="T16" s="127"/>
      <c r="U16" s="127"/>
      <c r="V16" s="127"/>
      <c r="W16" s="874"/>
      <c r="X16" s="149"/>
      <c r="Y16" s="143"/>
      <c r="Z16" s="875"/>
      <c r="AA16" s="127"/>
      <c r="AB16" s="1908"/>
      <c r="AE16" s="127"/>
      <c r="AF16" s="127"/>
      <c r="AG16" s="127"/>
      <c r="AH16" s="127"/>
      <c r="AI16" s="127"/>
      <c r="AJ16" s="127"/>
    </row>
    <row r="17" spans="2:36">
      <c r="B17" s="568">
        <v>9</v>
      </c>
      <c r="C17" s="293" t="s">
        <v>114</v>
      </c>
      <c r="D17" s="1905">
        <v>9</v>
      </c>
      <c r="E17" s="196">
        <f>'12-18л. РАСКЛАДКА'!Y15</f>
        <v>0</v>
      </c>
      <c r="F17" s="83">
        <f>'12-18л. РАСКЛАДКА'!Y70</f>
        <v>0</v>
      </c>
      <c r="G17" s="83">
        <f>'12-18л. РАСКЛАДКА'!Y131</f>
        <v>25</v>
      </c>
      <c r="H17" s="83">
        <f>'12-18л. РАСКЛАДКА'!Y192</f>
        <v>0</v>
      </c>
      <c r="I17" s="83">
        <f>'12-18л. РАСКЛАДКА'!Y247</f>
        <v>0</v>
      </c>
      <c r="J17" s="83">
        <f>'12-18л. РАСКЛАДКА'!Y305</f>
        <v>0</v>
      </c>
      <c r="K17" s="83">
        <f>'12-18л. РАСКЛАДКА'!Y364</f>
        <v>20</v>
      </c>
      <c r="L17" s="83">
        <f>'12-18л. РАСКЛАДКА'!Y413</f>
        <v>20</v>
      </c>
      <c r="M17" s="83">
        <f>'12-18л. РАСКЛАДКА'!Y468</f>
        <v>25</v>
      </c>
      <c r="N17" s="1913">
        <f>'12-18л. РАСКЛАДКА'!Y528</f>
        <v>0</v>
      </c>
      <c r="O17" s="1995">
        <f t="shared" si="0"/>
        <v>90</v>
      </c>
      <c r="P17" s="2744">
        <f t="shared" si="1"/>
        <v>0</v>
      </c>
      <c r="Q17" s="2001">
        <f t="shared" si="2"/>
        <v>90</v>
      </c>
      <c r="R17" s="1999">
        <v>20</v>
      </c>
      <c r="S17" s="4"/>
      <c r="T17" s="127"/>
      <c r="U17" s="127"/>
      <c r="V17" s="127"/>
      <c r="W17" s="874"/>
      <c r="X17" s="149"/>
      <c r="Y17" s="143"/>
      <c r="Z17" s="875"/>
      <c r="AA17" s="127"/>
      <c r="AB17" s="1908"/>
      <c r="AE17" s="127"/>
      <c r="AF17" s="127"/>
      <c r="AG17" s="127"/>
      <c r="AH17" s="127"/>
      <c r="AI17" s="127"/>
      <c r="AJ17" s="127"/>
    </row>
    <row r="18" spans="2:36">
      <c r="B18" s="568">
        <v>10</v>
      </c>
      <c r="C18" s="293" t="s">
        <v>273</v>
      </c>
      <c r="D18" s="1905">
        <v>90</v>
      </c>
      <c r="E18" s="196">
        <f>'12-18л. РАСКЛАДКА'!Y16</f>
        <v>0</v>
      </c>
      <c r="F18" s="83">
        <f>'12-18л. РАСКЛАДКА'!Y71</f>
        <v>0</v>
      </c>
      <c r="G18" s="83">
        <f>'12-18л. РАСКЛАДКА'!Y132</f>
        <v>0</v>
      </c>
      <c r="H18" s="83">
        <f>'12-18л. РАСКЛАДКА'!Y193</f>
        <v>0</v>
      </c>
      <c r="I18" s="83">
        <f>'12-18л. РАСКЛАДКА'!Y248</f>
        <v>200</v>
      </c>
      <c r="J18" s="83">
        <f>'12-18л. РАСКЛАДКА'!Y306</f>
        <v>200</v>
      </c>
      <c r="K18" s="83">
        <f>'12-18л. РАСКЛАДКА'!Y365</f>
        <v>200</v>
      </c>
      <c r="L18" s="83">
        <f>'12-18л. РАСКЛАДКА'!Y414</f>
        <v>100</v>
      </c>
      <c r="M18" s="83">
        <f>'12-18л. РАСКЛАДКА'!Y469</f>
        <v>200</v>
      </c>
      <c r="N18" s="1913">
        <f>'12-18л. РАСКЛАДКА'!Y529</f>
        <v>0</v>
      </c>
      <c r="O18" s="1995">
        <f t="shared" si="0"/>
        <v>900</v>
      </c>
      <c r="P18" s="2744">
        <f t="shared" si="1"/>
        <v>0</v>
      </c>
      <c r="Q18" s="2001">
        <f t="shared" si="2"/>
        <v>900</v>
      </c>
      <c r="R18" s="1999">
        <v>200</v>
      </c>
      <c r="S18" s="4"/>
      <c r="T18" s="127"/>
      <c r="U18" s="127"/>
      <c r="V18" s="127"/>
      <c r="W18" s="874"/>
      <c r="X18" s="149"/>
      <c r="Y18" s="143"/>
      <c r="Z18" s="875"/>
      <c r="AA18" s="127"/>
      <c r="AB18" s="1920"/>
      <c r="AE18" s="127"/>
      <c r="AF18" s="127"/>
      <c r="AG18" s="127"/>
      <c r="AH18" s="127"/>
      <c r="AI18" s="127"/>
      <c r="AJ18" s="127"/>
    </row>
    <row r="19" spans="2:36">
      <c r="B19" s="568">
        <v>11</v>
      </c>
      <c r="C19" s="293" t="s">
        <v>128</v>
      </c>
      <c r="D19" s="1905">
        <v>35.1</v>
      </c>
      <c r="E19" s="196">
        <f>'12-18л. РАСКЛАДКА'!Y17</f>
        <v>2.5</v>
      </c>
      <c r="F19" s="83">
        <f>'12-18л. РАСКЛАДКА'!Y72</f>
        <v>0</v>
      </c>
      <c r="G19" s="83">
        <f>'12-18л. РАСКЛАДКА'!Y133</f>
        <v>85.5</v>
      </c>
      <c r="H19" s="83">
        <f>'12-18л. РАСКЛАДКА'!Y194</f>
        <v>72.599999999999994</v>
      </c>
      <c r="I19" s="83">
        <f>'12-18л. РАСКЛАДКА'!Y249</f>
        <v>47.01</v>
      </c>
      <c r="J19" s="83">
        <f>'12-18л. РАСКЛАДКА'!Y307</f>
        <v>28.4</v>
      </c>
      <c r="K19" s="83">
        <f>'12-18л. РАСКЛАДКА'!Y366</f>
        <v>0</v>
      </c>
      <c r="L19" s="83">
        <f>'12-18л. РАСКЛАДКА'!Y415</f>
        <v>81.5</v>
      </c>
      <c r="M19" s="83">
        <f>'12-18л. РАСКЛАДКА'!Y470</f>
        <v>30.99</v>
      </c>
      <c r="N19" s="1913">
        <f>'12-18л. РАСКЛАДКА'!Y530</f>
        <v>2.5</v>
      </c>
      <c r="O19" s="1995">
        <f t="shared" si="0"/>
        <v>351</v>
      </c>
      <c r="P19" s="2744">
        <f t="shared" si="1"/>
        <v>0</v>
      </c>
      <c r="Q19" s="2001">
        <f t="shared" si="2"/>
        <v>351</v>
      </c>
      <c r="R19" s="1999">
        <v>78</v>
      </c>
      <c r="S19" s="4"/>
      <c r="T19" s="127"/>
      <c r="U19" s="127"/>
      <c r="V19" s="127"/>
      <c r="W19" s="874"/>
      <c r="X19" s="149"/>
      <c r="Y19" s="143"/>
      <c r="Z19" s="875"/>
      <c r="AA19" s="127"/>
      <c r="AB19" s="1920"/>
      <c r="AE19" s="127"/>
      <c r="AF19" s="127"/>
      <c r="AG19" s="127"/>
      <c r="AH19" s="127"/>
      <c r="AI19" s="127"/>
      <c r="AJ19" s="127"/>
    </row>
    <row r="20" spans="2:36">
      <c r="B20" s="568">
        <v>12</v>
      </c>
      <c r="C20" s="293" t="s">
        <v>129</v>
      </c>
      <c r="D20" s="1905">
        <v>23.85</v>
      </c>
      <c r="E20" s="196">
        <f>'12-18л. РАСКЛАДКА'!Y18</f>
        <v>0</v>
      </c>
      <c r="F20" s="83">
        <f>'12-18л. РАСКЛАДКА'!Y73</f>
        <v>59.34</v>
      </c>
      <c r="G20" s="83">
        <f>'12-18л. РАСКЛАДКА'!Y134</f>
        <v>0</v>
      </c>
      <c r="H20" s="83">
        <f>'12-18л. РАСКЛАДКА'!Y195</f>
        <v>0</v>
      </c>
      <c r="I20" s="83">
        <f>'12-18л. РАСКЛАДКА'!Y250</f>
        <v>31.82</v>
      </c>
      <c r="J20" s="83">
        <f>'12-18л. РАСКЛАДКА'!Y308</f>
        <v>44.66</v>
      </c>
      <c r="K20" s="83">
        <f>'12-18л. РАСКЛАДКА'!Y367</f>
        <v>2.5</v>
      </c>
      <c r="L20" s="83">
        <f>'12-18л. РАСКЛАДКА'!Y416</f>
        <v>0</v>
      </c>
      <c r="M20" s="83">
        <f>'12-18л. РАСКЛАДКА'!Y471</f>
        <v>100.18</v>
      </c>
      <c r="N20" s="1913">
        <f>'12-18л. РАСКЛАДКА'!Y531</f>
        <v>0</v>
      </c>
      <c r="O20" s="1995">
        <f t="shared" si="0"/>
        <v>238.5</v>
      </c>
      <c r="P20" s="2744">
        <f t="shared" si="1"/>
        <v>0</v>
      </c>
      <c r="Q20" s="2001">
        <f t="shared" si="2"/>
        <v>238.5</v>
      </c>
      <c r="R20" s="1999">
        <v>53</v>
      </c>
      <c r="S20" s="4"/>
      <c r="T20" s="127"/>
      <c r="U20" s="127"/>
      <c r="V20" s="127"/>
      <c r="W20" s="874"/>
      <c r="X20" s="149"/>
      <c r="Y20" s="143"/>
      <c r="Z20" s="875"/>
      <c r="AA20" s="127"/>
      <c r="AB20" s="1920"/>
      <c r="AE20" s="127"/>
      <c r="AF20" s="127"/>
      <c r="AG20" s="127"/>
      <c r="AH20" s="127"/>
      <c r="AI20" s="127"/>
      <c r="AJ20" s="127"/>
    </row>
    <row r="21" spans="2:36" ht="12.75" customHeight="1">
      <c r="B21" s="568">
        <v>13</v>
      </c>
      <c r="C21" s="293" t="s">
        <v>44</v>
      </c>
      <c r="D21" s="1905">
        <v>34.65</v>
      </c>
      <c r="E21" s="196">
        <f>'12-18л. РАСКЛАДКА'!Y19</f>
        <v>0</v>
      </c>
      <c r="F21" s="83">
        <f>'12-18л. РАСКЛАДКА'!Y74</f>
        <v>0</v>
      </c>
      <c r="G21" s="83">
        <f>'12-18л. РАСКЛАДКА'!Y135</f>
        <v>77</v>
      </c>
      <c r="H21" s="83">
        <f>'12-18л. РАСКЛАДКА'!Y196</f>
        <v>0</v>
      </c>
      <c r="I21" s="83">
        <f>'12-18л. РАСКЛАДКА'!Y251</f>
        <v>82.67</v>
      </c>
      <c r="J21" s="83">
        <f>'12-18л. РАСКЛАДКА'!Y309</f>
        <v>0</v>
      </c>
      <c r="K21" s="83">
        <f>'12-18л. РАСКЛАДКА'!Y368</f>
        <v>103.61</v>
      </c>
      <c r="L21" s="83">
        <f>'12-18л. РАСКЛАДКА'!Y417</f>
        <v>0</v>
      </c>
      <c r="M21" s="83">
        <f>'12-18л. РАСКЛАДКА'!Y472</f>
        <v>0</v>
      </c>
      <c r="N21" s="1913">
        <f>'12-18л. РАСКЛАДКА'!Y532</f>
        <v>83.22</v>
      </c>
      <c r="O21" s="1995">
        <f t="shared" si="0"/>
        <v>346.5</v>
      </c>
      <c r="P21" s="2744">
        <f t="shared" si="1"/>
        <v>0</v>
      </c>
      <c r="Q21" s="2001">
        <f t="shared" si="2"/>
        <v>346.5</v>
      </c>
      <c r="R21" s="1999">
        <v>77</v>
      </c>
      <c r="S21" s="4"/>
      <c r="T21" s="127"/>
      <c r="U21" s="127"/>
      <c r="V21" s="127"/>
      <c r="W21" s="874"/>
      <c r="X21" s="149"/>
      <c r="Y21" s="143"/>
      <c r="Z21" s="875"/>
      <c r="AA21" s="127"/>
      <c r="AB21" s="1920"/>
      <c r="AE21" s="127"/>
      <c r="AF21" s="127"/>
      <c r="AG21" s="127"/>
      <c r="AH21" s="127"/>
      <c r="AI21" s="127"/>
      <c r="AJ21" s="127"/>
    </row>
    <row r="22" spans="2:36" ht="13.5" customHeight="1">
      <c r="B22" s="568">
        <v>14</v>
      </c>
      <c r="C22" s="293" t="s">
        <v>130</v>
      </c>
      <c r="D22" s="1905">
        <v>18</v>
      </c>
      <c r="E22" s="196">
        <f>'12-18л. РАСКЛАДКА'!Y20</f>
        <v>140</v>
      </c>
      <c r="F22" s="83">
        <f>'12-18л. РАСКЛАДКА'!Y75</f>
        <v>0</v>
      </c>
      <c r="G22" s="83">
        <f>'12-18л. РАСКЛАДКА'!Y136</f>
        <v>0</v>
      </c>
      <c r="H22" s="83">
        <f>'12-18л. РАСКЛАДКА'!Y197</f>
        <v>0</v>
      </c>
      <c r="I22" s="83">
        <f>'12-18л. РАСКЛАДКА'!Y252</f>
        <v>0</v>
      </c>
      <c r="J22" s="83">
        <f>'12-18л. РАСКЛАДКА'!Y310</f>
        <v>0</v>
      </c>
      <c r="K22" s="83">
        <f>'12-18л. РАСКЛАДКА'!Y369</f>
        <v>40</v>
      </c>
      <c r="L22" s="83">
        <f>'12-18л. РАСКЛАДКА'!Y418</f>
        <v>0</v>
      </c>
      <c r="M22" s="83">
        <f>'12-18л. РАСКЛАДКА'!Y473</f>
        <v>0</v>
      </c>
      <c r="N22" s="1913">
        <f>'12-18л. РАСКЛАДКА'!Y533</f>
        <v>0</v>
      </c>
      <c r="O22" s="1995">
        <f t="shared" si="0"/>
        <v>180</v>
      </c>
      <c r="P22" s="2744">
        <f t="shared" si="1"/>
        <v>0</v>
      </c>
      <c r="Q22" s="2001">
        <f t="shared" si="2"/>
        <v>180</v>
      </c>
      <c r="R22" s="1999">
        <v>40</v>
      </c>
      <c r="S22" s="4"/>
      <c r="T22" s="127"/>
      <c r="U22" s="127"/>
      <c r="V22" s="127"/>
      <c r="W22" s="874"/>
      <c r="X22" s="149"/>
      <c r="Y22" s="143"/>
      <c r="Z22" s="875"/>
      <c r="AA22" s="127"/>
      <c r="AB22" s="1920"/>
      <c r="AE22" s="127"/>
      <c r="AF22" s="127"/>
      <c r="AG22" s="127"/>
      <c r="AH22" s="127"/>
      <c r="AI22" s="127"/>
      <c r="AJ22" s="127"/>
    </row>
    <row r="23" spans="2:36" ht="12" customHeight="1">
      <c r="B23" s="568">
        <v>15</v>
      </c>
      <c r="C23" s="293" t="s">
        <v>274</v>
      </c>
      <c r="D23" s="1905">
        <v>157.5</v>
      </c>
      <c r="E23" s="196">
        <f>'12-18л. РАСКЛАДКА'!Y21</f>
        <v>205</v>
      </c>
      <c r="F23" s="83">
        <f>'12-18л. РАСКЛАДКА'!Y76</f>
        <v>285.2</v>
      </c>
      <c r="G23" s="83">
        <f>'12-18л. РАСКЛАДКА'!Y137</f>
        <v>19.05</v>
      </c>
      <c r="H23" s="83">
        <f>'12-18л. РАСКЛАДКА'!Y198</f>
        <v>277.72000000000003</v>
      </c>
      <c r="I23" s="83">
        <f>'12-18л. РАСКЛАДКА'!Y253</f>
        <v>84.75</v>
      </c>
      <c r="J23" s="83">
        <f>'12-18л. РАСКЛАДКА'!Y311</f>
        <v>295.07</v>
      </c>
      <c r="K23" s="83">
        <f>'12-18л. РАСКЛАДКА'!Y370</f>
        <v>65.099999999999994</v>
      </c>
      <c r="L23" s="83">
        <f>'12-18л. РАСКЛАДКА'!Y419</f>
        <v>20.5</v>
      </c>
      <c r="M23" s="83">
        <f>'12-18л. РАСКЛАДКА'!Y474</f>
        <v>54.5</v>
      </c>
      <c r="N23" s="1913">
        <f>'12-18л. РАСКЛАДКА'!Y534</f>
        <v>268.11</v>
      </c>
      <c r="O23" s="1995">
        <f t="shared" si="0"/>
        <v>1575</v>
      </c>
      <c r="P23" s="2744">
        <f t="shared" si="1"/>
        <v>0</v>
      </c>
      <c r="Q23" s="2001">
        <f t="shared" si="2"/>
        <v>1575</v>
      </c>
      <c r="R23" s="1999">
        <v>350</v>
      </c>
      <c r="S23" s="4"/>
      <c r="T23" s="127"/>
      <c r="U23" s="127"/>
      <c r="V23" s="127"/>
      <c r="W23" s="874"/>
      <c r="X23" s="149"/>
      <c r="Y23" s="143"/>
      <c r="Z23" s="875"/>
      <c r="AA23" s="127"/>
      <c r="AB23" s="1919"/>
      <c r="AE23" s="127"/>
      <c r="AF23" s="127"/>
      <c r="AG23" s="127"/>
      <c r="AH23" s="127"/>
      <c r="AI23" s="127"/>
      <c r="AJ23" s="127"/>
    </row>
    <row r="24" spans="2:36" ht="14.25" customHeight="1">
      <c r="B24" s="568">
        <v>16</v>
      </c>
      <c r="C24" s="293" t="s">
        <v>275</v>
      </c>
      <c r="D24" s="1905">
        <v>81</v>
      </c>
      <c r="E24" s="224">
        <f>'12-18л. РАСКЛАДКА'!Y22</f>
        <v>0</v>
      </c>
      <c r="F24" s="86">
        <f>'12-18л. РАСКЛАДКА'!Y77</f>
        <v>200</v>
      </c>
      <c r="G24" s="87">
        <f>'12-18л. РАСКЛАДКА'!Y138</f>
        <v>0</v>
      </c>
      <c r="H24" s="83">
        <f>'12-18л. РАСКЛАДКА'!Y199</f>
        <v>0</v>
      </c>
      <c r="I24" s="84">
        <f>'12-18л. РАСКЛАДКА'!Y254</f>
        <v>0</v>
      </c>
      <c r="J24" s="83">
        <f>'12-18л. РАСКЛАДКА'!Y312</f>
        <v>0</v>
      </c>
      <c r="K24" s="84">
        <f>'12-18л. РАСКЛАДКА'!Y371</f>
        <v>0</v>
      </c>
      <c r="L24" s="86">
        <f>'12-18л. РАСКЛАДКА'!Y420</f>
        <v>0</v>
      </c>
      <c r="M24" s="86">
        <f>'12-18л. РАСКЛАДКА'!Y475</f>
        <v>0</v>
      </c>
      <c r="N24" s="1914">
        <f>'12-18л. РАСКЛАДКА'!Y535</f>
        <v>0</v>
      </c>
      <c r="O24" s="1995">
        <f t="shared" si="0"/>
        <v>200</v>
      </c>
      <c r="P24" s="2395">
        <f t="shared" si="1"/>
        <v>-75.308641975308646</v>
      </c>
      <c r="Q24" s="2001">
        <f t="shared" si="2"/>
        <v>810</v>
      </c>
      <c r="R24" s="1999">
        <v>180</v>
      </c>
      <c r="S24" s="4"/>
      <c r="T24" s="127"/>
      <c r="U24" s="127"/>
      <c r="V24" s="127"/>
      <c r="W24" s="874"/>
      <c r="X24" s="149"/>
      <c r="Y24" s="143"/>
      <c r="Z24" s="875"/>
      <c r="AA24" s="127"/>
      <c r="AB24" s="1910"/>
      <c r="AE24" s="127"/>
      <c r="AF24" s="261"/>
      <c r="AG24" s="127"/>
      <c r="AH24" s="261"/>
      <c r="AI24" s="127"/>
      <c r="AJ24" s="127"/>
    </row>
    <row r="25" spans="2:36">
      <c r="B25" s="568">
        <v>17</v>
      </c>
      <c r="C25" s="293" t="s">
        <v>276</v>
      </c>
      <c r="D25" s="1905">
        <v>27</v>
      </c>
      <c r="E25" s="224">
        <f>'12-18л. РАСКЛАДКА'!Y23</f>
        <v>0</v>
      </c>
      <c r="F25" s="86">
        <f>'12-18л. РАСКЛАДКА'!Y78</f>
        <v>0</v>
      </c>
      <c r="G25" s="87">
        <f>'12-18л. РАСКЛАДКА'!Y139</f>
        <v>0</v>
      </c>
      <c r="H25" s="83">
        <f>'12-18л. РАСКЛАДКА'!Y200</f>
        <v>60</v>
      </c>
      <c r="I25" s="84">
        <f>'12-18л. РАСКЛАДКА'!Y255</f>
        <v>105</v>
      </c>
      <c r="J25" s="83">
        <f>'12-18л. РАСКЛАДКА'!Y313</f>
        <v>0</v>
      </c>
      <c r="K25" s="84">
        <f>'12-18л. РАСКЛАДКА'!Y372</f>
        <v>0</v>
      </c>
      <c r="L25" s="86">
        <f>'12-18л. РАСКЛАДКА'!Y421</f>
        <v>0</v>
      </c>
      <c r="M25" s="86">
        <f>'12-18л. РАСКЛАДКА'!Y476</f>
        <v>105</v>
      </c>
      <c r="N25" s="1914">
        <f>'12-18л. РАСКЛАДКА'!Y536</f>
        <v>0</v>
      </c>
      <c r="O25" s="1995">
        <f t="shared" si="0"/>
        <v>270</v>
      </c>
      <c r="P25" s="2744">
        <f t="shared" si="1"/>
        <v>0</v>
      </c>
      <c r="Q25" s="2001">
        <f t="shared" si="2"/>
        <v>270</v>
      </c>
      <c r="R25" s="1999">
        <v>60</v>
      </c>
      <c r="S25" s="4"/>
      <c r="T25" s="127"/>
      <c r="U25" s="127"/>
      <c r="V25" s="127"/>
      <c r="W25" s="874"/>
      <c r="X25" s="149"/>
      <c r="Y25" s="143"/>
      <c r="Z25" s="875"/>
      <c r="AA25" s="127"/>
      <c r="AB25" s="1920"/>
      <c r="AE25" s="127"/>
      <c r="AF25" s="127"/>
      <c r="AG25" s="127"/>
      <c r="AH25" s="127"/>
      <c r="AI25" s="127"/>
      <c r="AJ25" s="127"/>
    </row>
    <row r="26" spans="2:36">
      <c r="B26" s="568">
        <v>18</v>
      </c>
      <c r="C26" s="293" t="s">
        <v>45</v>
      </c>
      <c r="D26" s="1905">
        <v>6.75</v>
      </c>
      <c r="E26" s="224">
        <f>'12-18л. РАСКЛАДКА'!Y24</f>
        <v>15</v>
      </c>
      <c r="F26" s="86">
        <f>'12-18л. РАСКЛАДКА'!Y79</f>
        <v>17.5</v>
      </c>
      <c r="G26" s="87">
        <f>'12-18л. РАСКЛАДКА'!Y140</f>
        <v>0</v>
      </c>
      <c r="H26" s="83">
        <f>'12-18л. РАСКЛАДКА'!Y201</f>
        <v>30</v>
      </c>
      <c r="I26" s="84">
        <f>'12-18л. РАСКЛАДКА'!Y256</f>
        <v>0</v>
      </c>
      <c r="J26" s="83">
        <f>'12-18л. РАСКЛАДКА'!Y314</f>
        <v>0</v>
      </c>
      <c r="K26" s="84">
        <f>'12-18л. РАСКЛАДКА'!Y373</f>
        <v>5</v>
      </c>
      <c r="L26" s="86">
        <f>'12-18л. РАСКЛАДКА'!Y422</f>
        <v>0</v>
      </c>
      <c r="M26" s="86">
        <f>'12-18л. РАСКЛАДКА'!Y477</f>
        <v>0</v>
      </c>
      <c r="N26" s="1914">
        <f>'12-18л. РАСКЛАДКА'!Y537</f>
        <v>0</v>
      </c>
      <c r="O26" s="1995">
        <f t="shared" si="0"/>
        <v>67.5</v>
      </c>
      <c r="P26" s="2744">
        <f t="shared" si="1"/>
        <v>0</v>
      </c>
      <c r="Q26" s="2001">
        <f t="shared" si="2"/>
        <v>67.5</v>
      </c>
      <c r="R26" s="1999">
        <v>15</v>
      </c>
      <c r="S26" s="4"/>
      <c r="T26" s="127"/>
      <c r="U26" s="127"/>
      <c r="V26" s="127"/>
      <c r="W26" s="874"/>
      <c r="X26" s="149"/>
      <c r="Y26" s="143"/>
      <c r="Z26" s="875"/>
      <c r="AA26" s="127"/>
      <c r="AB26" s="1920"/>
      <c r="AE26" s="127"/>
      <c r="AF26" s="127"/>
      <c r="AG26" s="127"/>
      <c r="AH26" s="127"/>
      <c r="AI26" s="127"/>
      <c r="AJ26" s="127"/>
    </row>
    <row r="27" spans="2:36">
      <c r="B27" s="568">
        <v>19</v>
      </c>
      <c r="C27" s="293" t="s">
        <v>277</v>
      </c>
      <c r="D27" s="1905">
        <v>4.5</v>
      </c>
      <c r="E27" s="224">
        <f>'12-18л. РАСКЛАДКА'!Y25</f>
        <v>6.9</v>
      </c>
      <c r="F27" s="86">
        <f>'12-18л. РАСКЛАДКА'!Y80</f>
        <v>0</v>
      </c>
      <c r="G27" s="87">
        <f>'12-18л. РАСКЛАДКА'!Y141</f>
        <v>0</v>
      </c>
      <c r="H27" s="83">
        <f>'12-18л. РАСКЛАДКА'!Y202</f>
        <v>6.2</v>
      </c>
      <c r="I27" s="84">
        <f>'12-18л. РАСКЛАДКА'!Y257</f>
        <v>7.5</v>
      </c>
      <c r="J27" s="83">
        <f>'12-18л. РАСКЛАДКА'!Y315</f>
        <v>8.1</v>
      </c>
      <c r="K27" s="84">
        <f>'12-18л. РАСКЛАДКА'!Y374</f>
        <v>2.4500000000000002</v>
      </c>
      <c r="L27" s="86">
        <f>'12-18л. РАСКЛАДКА'!Y423</f>
        <v>0</v>
      </c>
      <c r="M27" s="86">
        <f>'12-18л. РАСКЛАДКА'!Y478</f>
        <v>8.3000000000000007</v>
      </c>
      <c r="N27" s="1914">
        <f>'12-18л. РАСКЛАДКА'!Y538</f>
        <v>5.55</v>
      </c>
      <c r="O27" s="1995">
        <f t="shared" si="0"/>
        <v>45</v>
      </c>
      <c r="P27" s="2744">
        <f t="shared" si="1"/>
        <v>0</v>
      </c>
      <c r="Q27" s="2001">
        <f t="shared" si="2"/>
        <v>45</v>
      </c>
      <c r="R27" s="1999">
        <v>10</v>
      </c>
      <c r="S27" s="4"/>
      <c r="T27" s="127"/>
      <c r="U27" s="127"/>
      <c r="V27" s="127"/>
      <c r="W27" s="874"/>
      <c r="X27" s="149"/>
      <c r="Y27" s="143"/>
      <c r="Z27" s="875"/>
      <c r="AA27" s="127"/>
      <c r="AB27" s="1923"/>
      <c r="AE27" s="127"/>
      <c r="AF27" s="127"/>
      <c r="AG27" s="127"/>
      <c r="AH27" s="127"/>
      <c r="AI27" s="127"/>
      <c r="AJ27" s="127"/>
    </row>
    <row r="28" spans="2:36">
      <c r="B28" s="568">
        <v>20</v>
      </c>
      <c r="C28" s="293" t="s">
        <v>46</v>
      </c>
      <c r="D28" s="1905">
        <v>15.75</v>
      </c>
      <c r="E28" s="224">
        <f>'12-18л. РАСКЛАДКА'!Y26</f>
        <v>17.600000000000001</v>
      </c>
      <c r="F28" s="86">
        <f>'12-18л. РАСКЛАДКА'!Y81</f>
        <v>13.15</v>
      </c>
      <c r="G28" s="87">
        <f>'12-18л. РАСКЛАДКА'!Y142</f>
        <v>10</v>
      </c>
      <c r="H28" s="83">
        <f>'12-18л. РАСКЛАДКА'!Y203</f>
        <v>11.2</v>
      </c>
      <c r="I28" s="84">
        <f>'12-18л. РАСКЛАДКА'!Y258</f>
        <v>19.329999999999998</v>
      </c>
      <c r="J28" s="83">
        <f>'12-18л. РАСКЛАДКА'!Y316</f>
        <v>16.16</v>
      </c>
      <c r="K28" s="84">
        <f>'12-18л. РАСКЛАДКА'!Y375</f>
        <v>27.61</v>
      </c>
      <c r="L28" s="86">
        <f>'12-18л. РАСКЛАДКА'!Y424</f>
        <v>8.1</v>
      </c>
      <c r="M28" s="86">
        <f>'12-18л. РАСКЛАДКА'!Y479</f>
        <v>15.35</v>
      </c>
      <c r="N28" s="1914">
        <f>'12-18л. РАСКЛАДКА'!Y539</f>
        <v>19</v>
      </c>
      <c r="O28" s="1995">
        <f t="shared" si="0"/>
        <v>157.5</v>
      </c>
      <c r="P28" s="2744">
        <f t="shared" si="1"/>
        <v>0</v>
      </c>
      <c r="Q28" s="2001">
        <f t="shared" si="2"/>
        <v>157.5</v>
      </c>
      <c r="R28" s="1999">
        <v>35</v>
      </c>
      <c r="S28" s="4"/>
      <c r="T28" s="127"/>
      <c r="U28" s="127"/>
      <c r="V28" s="127"/>
      <c r="W28" s="874"/>
      <c r="X28" s="149"/>
      <c r="Y28" s="143"/>
      <c r="Z28" s="875"/>
      <c r="AA28" s="127"/>
      <c r="AB28" s="1920"/>
      <c r="AE28" s="127"/>
      <c r="AF28" s="127"/>
      <c r="AG28" s="127"/>
      <c r="AH28" s="127"/>
      <c r="AI28" s="127"/>
      <c r="AJ28" s="127"/>
    </row>
    <row r="29" spans="2:36">
      <c r="B29" s="568">
        <v>21</v>
      </c>
      <c r="C29" s="293" t="s">
        <v>47</v>
      </c>
      <c r="D29" s="1905">
        <v>8.1</v>
      </c>
      <c r="E29" s="224">
        <f>'12-18л. РАСКЛАДКА'!Y27</f>
        <v>8</v>
      </c>
      <c r="F29" s="86">
        <f>'12-18л. РАСКЛАДКА'!Y82</f>
        <v>9</v>
      </c>
      <c r="G29" s="87">
        <f>'12-18л. РАСКЛАДКА'!Y143</f>
        <v>13.8</v>
      </c>
      <c r="H29" s="83">
        <f>'12-18л. РАСКЛАДКА'!Y204</f>
        <v>7.2</v>
      </c>
      <c r="I29" s="84">
        <f>'12-18л. РАСКЛАДКА'!Y259</f>
        <v>4.5</v>
      </c>
      <c r="J29" s="83">
        <f>'12-18л. РАСКЛАДКА'!Y317</f>
        <v>6.7</v>
      </c>
      <c r="K29" s="84">
        <f>'12-18л. РАСКЛАДКА'!Y376</f>
        <v>3</v>
      </c>
      <c r="L29" s="86">
        <f>'12-18л. РАСКЛАДКА'!Y425</f>
        <v>14</v>
      </c>
      <c r="M29" s="86">
        <f>'12-18л. РАСКЛАДКА'!Y480</f>
        <v>7.4</v>
      </c>
      <c r="N29" s="1914">
        <f>'12-18л. РАСКЛАДКА'!Y540</f>
        <v>7.4</v>
      </c>
      <c r="O29" s="1996">
        <f>E29+F29+G29+H29+I29+J29+K29+L29+M29+N29</f>
        <v>81.000000000000014</v>
      </c>
      <c r="P29" s="2744">
        <f t="shared" si="1"/>
        <v>0</v>
      </c>
      <c r="Q29" s="2001">
        <f t="shared" si="2"/>
        <v>81</v>
      </c>
      <c r="R29" s="1999">
        <v>18</v>
      </c>
      <c r="S29" s="4"/>
      <c r="T29" s="127"/>
      <c r="U29" s="127"/>
      <c r="V29" s="127"/>
      <c r="W29" s="874"/>
      <c r="X29" s="149"/>
      <c r="Y29" s="143"/>
      <c r="Z29" s="875"/>
      <c r="AA29" s="127"/>
      <c r="AB29" s="1920"/>
      <c r="AE29" s="127"/>
      <c r="AF29" s="127"/>
      <c r="AG29" s="127"/>
      <c r="AH29" s="127"/>
      <c r="AI29" s="127"/>
      <c r="AJ29" s="127"/>
    </row>
    <row r="30" spans="2:36" ht="12" customHeight="1">
      <c r="B30" s="568">
        <v>22</v>
      </c>
      <c r="C30" s="293" t="s">
        <v>278</v>
      </c>
      <c r="D30" s="1905">
        <v>18</v>
      </c>
      <c r="E30" s="224">
        <f>'12-18л. РАСКЛАДКА'!Y28</f>
        <v>0</v>
      </c>
      <c r="F30" s="86">
        <f>'12-18л. РАСКЛАДКА'!Y83</f>
        <v>118.88</v>
      </c>
      <c r="G30" s="87">
        <f>'12-18л. РАСКЛАДКА'!Y144</f>
        <v>1.4</v>
      </c>
      <c r="H30" s="83">
        <f>'12-18л. РАСКЛАДКА'!Y205</f>
        <v>6.24</v>
      </c>
      <c r="I30" s="84">
        <f>'12-18л. РАСКЛАДКА'!Y260</f>
        <v>12.919999999999998</v>
      </c>
      <c r="J30" s="83">
        <f>'12-18л. РАСКЛАДКА'!Y318</f>
        <v>22.9</v>
      </c>
      <c r="K30" s="84">
        <f>'12-18л. РАСКЛАДКА'!Y377</f>
        <v>0</v>
      </c>
      <c r="L30" s="86">
        <f>'12-18л. РАСКЛАДКА'!Y426</f>
        <v>0</v>
      </c>
      <c r="M30" s="86">
        <f>'12-18л. РАСКЛАДКА'!Y481</f>
        <v>14.72</v>
      </c>
      <c r="N30" s="1914">
        <f>'12-18л. РАСКЛАДКА'!Y541</f>
        <v>2.94</v>
      </c>
      <c r="O30" s="1995">
        <f t="shared" si="0"/>
        <v>180</v>
      </c>
      <c r="P30" s="2744">
        <f t="shared" si="1"/>
        <v>0</v>
      </c>
      <c r="Q30" s="2001">
        <f t="shared" si="2"/>
        <v>180</v>
      </c>
      <c r="R30" s="1999">
        <v>40</v>
      </c>
      <c r="S30" s="4"/>
      <c r="T30" s="127"/>
      <c r="U30" s="127"/>
      <c r="V30" s="127"/>
      <c r="W30" s="874"/>
      <c r="X30" s="149"/>
      <c r="Y30" s="143"/>
      <c r="Z30" s="875"/>
      <c r="AA30" s="127"/>
      <c r="AB30" s="1920"/>
      <c r="AE30" s="127"/>
      <c r="AF30" s="127"/>
      <c r="AG30" s="127"/>
      <c r="AH30" s="127"/>
      <c r="AI30" s="127"/>
      <c r="AJ30" s="127"/>
    </row>
    <row r="31" spans="2:36" ht="13.5" customHeight="1">
      <c r="B31" s="568">
        <v>23</v>
      </c>
      <c r="C31" s="293" t="s">
        <v>48</v>
      </c>
      <c r="D31" s="1905">
        <v>15.75</v>
      </c>
      <c r="E31" s="224">
        <f>'12-18л. РАСКЛАДКА'!Y29</f>
        <v>28.1</v>
      </c>
      <c r="F31" s="86">
        <f>'12-18л. РАСКЛАДКА'!Y84</f>
        <v>21.9</v>
      </c>
      <c r="G31" s="87">
        <f>'12-18л. РАСКЛАДКА'!Y145</f>
        <v>8.1999999999999993</v>
      </c>
      <c r="H31" s="83">
        <f>'12-18л. РАСКЛАДКА'!Y206</f>
        <v>24.3</v>
      </c>
      <c r="I31" s="84">
        <f>'12-18л. РАСКЛАДКА'!Y261</f>
        <v>6</v>
      </c>
      <c r="J31" s="83">
        <f>'12-18л. РАСКЛАДКА'!Y319</f>
        <v>3</v>
      </c>
      <c r="K31" s="84">
        <f>'12-18л. РАСКЛАДКА'!Y378</f>
        <v>8</v>
      </c>
      <c r="L31" s="86">
        <f>'12-18л. РАСКЛАДКА'!Y427</f>
        <v>27.9</v>
      </c>
      <c r="M31" s="86">
        <f>'12-18л. РАСКЛАДКА'!Y482</f>
        <v>10.6</v>
      </c>
      <c r="N31" s="1914">
        <f>'12-18л. РАСКЛАДКА'!Y542</f>
        <v>19.5</v>
      </c>
      <c r="O31" s="1995">
        <f t="shared" si="0"/>
        <v>157.5</v>
      </c>
      <c r="P31" s="2744">
        <f t="shared" si="1"/>
        <v>0</v>
      </c>
      <c r="Q31" s="2001">
        <f t="shared" si="2"/>
        <v>157.5</v>
      </c>
      <c r="R31" s="1999">
        <v>35</v>
      </c>
      <c r="S31" s="4"/>
      <c r="T31" s="127"/>
      <c r="U31" s="127"/>
      <c r="V31" s="127"/>
      <c r="W31" s="874"/>
      <c r="X31" s="149"/>
      <c r="Y31" s="143"/>
      <c r="Z31" s="875"/>
      <c r="AA31" s="127"/>
      <c r="AB31" s="1920"/>
      <c r="AE31" s="127"/>
      <c r="AF31" s="127"/>
      <c r="AG31" s="127"/>
      <c r="AH31" s="127"/>
      <c r="AI31" s="127"/>
      <c r="AJ31" s="127"/>
    </row>
    <row r="32" spans="2:36" ht="12.75" customHeight="1">
      <c r="B32" s="568">
        <v>24</v>
      </c>
      <c r="C32" s="293" t="s">
        <v>49</v>
      </c>
      <c r="D32" s="1905">
        <v>6.75</v>
      </c>
      <c r="E32" s="224">
        <f>'12-18л. РАСКЛАДКА'!Y30</f>
        <v>0</v>
      </c>
      <c r="F32" s="86">
        <f>'12-18л. РАСКЛАДКА'!Y85</f>
        <v>0</v>
      </c>
      <c r="G32" s="87">
        <f>'12-18л. РАСКЛАДКА'!Y146</f>
        <v>16</v>
      </c>
      <c r="H32" s="83">
        <f>'12-18л. РАСКЛАДКА'!Y207</f>
        <v>0</v>
      </c>
      <c r="I32" s="84">
        <f>'12-18л. РАСКЛАДКА'!Y262</f>
        <v>0</v>
      </c>
      <c r="J32" s="83">
        <f>'12-18л. РАСКЛАДКА'!Y320</f>
        <v>0</v>
      </c>
      <c r="K32" s="84">
        <f>'12-18л. РАСКЛАДКА'!Y379</f>
        <v>0</v>
      </c>
      <c r="L32" s="86">
        <f>'12-18л. РАСКЛАДКА'!Y428</f>
        <v>0</v>
      </c>
      <c r="M32" s="86">
        <f>'12-18л. РАСКЛАДКА'!Y483</f>
        <v>52</v>
      </c>
      <c r="N32" s="1914">
        <f>'12-18л. РАСКЛАДКА'!Y543</f>
        <v>0</v>
      </c>
      <c r="O32" s="1995">
        <f t="shared" si="0"/>
        <v>68</v>
      </c>
      <c r="P32" s="2395">
        <f t="shared" si="1"/>
        <v>0.74074074074074758</v>
      </c>
      <c r="Q32" s="2001">
        <f t="shared" si="2"/>
        <v>67.5</v>
      </c>
      <c r="R32" s="1999">
        <v>15</v>
      </c>
      <c r="S32" s="4"/>
      <c r="T32" s="127"/>
      <c r="U32" s="127"/>
      <c r="V32" s="127"/>
      <c r="W32" s="874"/>
      <c r="X32" s="149"/>
      <c r="Y32" s="143"/>
      <c r="Z32" s="875"/>
      <c r="AA32" s="127"/>
      <c r="AB32" s="1920"/>
      <c r="AE32" s="127"/>
      <c r="AF32" s="127"/>
      <c r="AG32" s="127"/>
      <c r="AH32" s="127"/>
      <c r="AI32" s="127"/>
      <c r="AJ32" s="127"/>
    </row>
    <row r="33" spans="2:36" ht="12" customHeight="1">
      <c r="B33" s="568">
        <v>25</v>
      </c>
      <c r="C33" s="293" t="s">
        <v>50</v>
      </c>
      <c r="D33" s="1905">
        <v>0.9</v>
      </c>
      <c r="E33" s="224">
        <f>'12-18л. РАСКЛАДКА'!Y31</f>
        <v>1</v>
      </c>
      <c r="F33" s="86">
        <f>'12-18л. РАСКЛАДКА'!Y86</f>
        <v>0</v>
      </c>
      <c r="G33" s="87">
        <f>'12-18л. РАСКЛАДКА'!Y147</f>
        <v>1</v>
      </c>
      <c r="H33" s="83">
        <f>'12-18л. РАСКЛАДКА'!Y208</f>
        <v>1</v>
      </c>
      <c r="I33" s="84">
        <f>'12-18л. РАСКЛАДКА'!Y263</f>
        <v>1</v>
      </c>
      <c r="J33" s="83">
        <f>'12-18л. РАСКЛАДКА'!Y321</f>
        <v>0</v>
      </c>
      <c r="K33" s="84">
        <f>'12-18л. РАСКЛАДКА'!Y380</f>
        <v>0</v>
      </c>
      <c r="L33" s="86">
        <f>'12-18л. РАСКЛАДКА'!Y429</f>
        <v>1</v>
      </c>
      <c r="M33" s="86">
        <f>'12-18л. РАСКЛАДКА'!Y484</f>
        <v>0</v>
      </c>
      <c r="N33" s="1914">
        <f>'12-18л. РАСКЛАДКА'!Y544</f>
        <v>1</v>
      </c>
      <c r="O33" s="1995">
        <f t="shared" si="0"/>
        <v>6</v>
      </c>
      <c r="P33" s="2744">
        <f t="shared" si="1"/>
        <v>-33.333333333333329</v>
      </c>
      <c r="Q33" s="2001">
        <f t="shared" si="2"/>
        <v>9</v>
      </c>
      <c r="R33" s="1999">
        <v>2</v>
      </c>
      <c r="S33" s="4"/>
      <c r="T33" s="127"/>
      <c r="U33" s="127"/>
      <c r="V33" s="127"/>
      <c r="W33" s="874"/>
      <c r="X33" s="149"/>
      <c r="Y33" s="143"/>
      <c r="Z33" s="875"/>
      <c r="AA33" s="127"/>
      <c r="AB33" s="1910"/>
      <c r="AE33" s="127"/>
      <c r="AF33" s="127"/>
      <c r="AG33" s="127"/>
      <c r="AH33" s="127"/>
      <c r="AI33" s="127"/>
      <c r="AJ33" s="127"/>
    </row>
    <row r="34" spans="2:36" ht="15.75" customHeight="1">
      <c r="B34" s="568">
        <v>26</v>
      </c>
      <c r="C34" s="293" t="s">
        <v>279</v>
      </c>
      <c r="D34" s="1905">
        <v>0.54</v>
      </c>
      <c r="E34" s="224">
        <f>'12-18л. РАСКЛАДКА'!Y32</f>
        <v>2.7</v>
      </c>
      <c r="F34" s="86">
        <f>'12-18л. РАСКЛАДКА'!Y87</f>
        <v>0</v>
      </c>
      <c r="G34" s="87">
        <f>'12-18л. РАСКЛАДКА'!Y148</f>
        <v>0</v>
      </c>
      <c r="H34" s="83">
        <f>'12-18л. РАСКЛАДКА'!Y209</f>
        <v>2.7</v>
      </c>
      <c r="I34" s="84">
        <f>'12-18л. РАСКЛАДКА'!Y264</f>
        <v>0</v>
      </c>
      <c r="J34" s="83">
        <f>'12-18л. РАСКЛАДКА'!Y322</f>
        <v>0</v>
      </c>
      <c r="K34" s="84">
        <f>'12-18л. РАСКЛАДКА'!Y381</f>
        <v>0</v>
      </c>
      <c r="L34" s="86">
        <f>'12-18л. РАСКЛАДКА'!Y430</f>
        <v>0</v>
      </c>
      <c r="M34" s="86">
        <f>'12-18л. РАСКЛАДКА'!Y485</f>
        <v>0</v>
      </c>
      <c r="N34" s="1914">
        <f>'12-18л. РАСКЛАДКА'!Y545</f>
        <v>0</v>
      </c>
      <c r="O34" s="1995">
        <f t="shared" si="0"/>
        <v>5.4</v>
      </c>
      <c r="P34" s="2744">
        <f t="shared" si="1"/>
        <v>0</v>
      </c>
      <c r="Q34" s="2001">
        <f t="shared" si="2"/>
        <v>5.4</v>
      </c>
      <c r="R34" s="1999">
        <v>1.2</v>
      </c>
      <c r="S34" s="4"/>
      <c r="T34" s="127"/>
      <c r="U34" s="127"/>
      <c r="V34" s="127"/>
      <c r="W34" s="874"/>
      <c r="X34" s="149"/>
      <c r="Y34" s="143"/>
      <c r="Z34" s="875"/>
      <c r="AA34" s="127"/>
      <c r="AB34" s="1910"/>
      <c r="AE34" s="127"/>
      <c r="AF34" s="127"/>
      <c r="AG34" s="127"/>
      <c r="AH34" s="127"/>
      <c r="AI34" s="127"/>
      <c r="AJ34" s="127"/>
    </row>
    <row r="35" spans="2:36" ht="11.25" customHeight="1">
      <c r="B35" s="568">
        <v>27</v>
      </c>
      <c r="C35" s="293" t="s">
        <v>131</v>
      </c>
      <c r="D35" s="1905">
        <v>0.9</v>
      </c>
      <c r="E35" s="224">
        <f>'12-18л. РАСКЛАДКА'!Y33</f>
        <v>0</v>
      </c>
      <c r="F35" s="86">
        <f>'12-18л. РАСКЛАДКА'!Y88</f>
        <v>3.5</v>
      </c>
      <c r="G35" s="87">
        <f>'12-18л. РАСКЛАДКА'!Y149</f>
        <v>0</v>
      </c>
      <c r="H35" s="83">
        <f>'12-18л. РАСКЛАДКА'!Y210</f>
        <v>0</v>
      </c>
      <c r="I35" s="84">
        <f>'12-18л. РАСКЛАДКА'!Y265</f>
        <v>0</v>
      </c>
      <c r="J35" s="83">
        <f>'12-18л. РАСКЛАДКА'!Y323</f>
        <v>2</v>
      </c>
      <c r="K35" s="84">
        <f>'12-18л. РАСКЛАДКА'!Y382</f>
        <v>0</v>
      </c>
      <c r="L35" s="86">
        <f>'12-18л. РАСКЛАДКА'!Y431</f>
        <v>0</v>
      </c>
      <c r="M35" s="86">
        <f>'12-18л. РАСКЛАДКА'!Y486</f>
        <v>0</v>
      </c>
      <c r="N35" s="1914">
        <f>'12-18л. РАСКЛАДКА'!Y546</f>
        <v>3.5</v>
      </c>
      <c r="O35" s="1995">
        <f t="shared" si="0"/>
        <v>9</v>
      </c>
      <c r="P35" s="2744">
        <f t="shared" si="1"/>
        <v>0</v>
      </c>
      <c r="Q35" s="2001">
        <f t="shared" si="2"/>
        <v>9</v>
      </c>
      <c r="R35" s="1999">
        <v>2</v>
      </c>
      <c r="S35" s="4"/>
      <c r="T35" s="127"/>
      <c r="U35" s="127"/>
      <c r="V35" s="127"/>
      <c r="W35" s="874"/>
      <c r="X35" s="149"/>
      <c r="Y35" s="143"/>
      <c r="Z35" s="875"/>
      <c r="AA35" s="127"/>
      <c r="AB35" s="1920"/>
      <c r="AE35" s="127"/>
      <c r="AF35" s="127"/>
      <c r="AG35" s="127"/>
      <c r="AH35" s="127"/>
      <c r="AI35" s="127"/>
      <c r="AJ35" s="127"/>
    </row>
    <row r="36" spans="2:36" ht="13.5" hidden="1" customHeight="1">
      <c r="B36" s="568">
        <v>28</v>
      </c>
      <c r="C36" s="293" t="s">
        <v>51</v>
      </c>
      <c r="D36" s="1905">
        <v>0.13500000000000001</v>
      </c>
      <c r="E36" s="224">
        <f>'12-18л. РАСКЛАДКА'!Y34</f>
        <v>0</v>
      </c>
      <c r="F36" s="86">
        <f>'12-18л. РАСКЛАДКА'!Y89</f>
        <v>0</v>
      </c>
      <c r="G36" s="87">
        <f>'12-18л. РАСКЛАДКА'!Y150</f>
        <v>0</v>
      </c>
      <c r="H36" s="83">
        <f>'12-18л. РАСКЛАДКА'!Y211</f>
        <v>0</v>
      </c>
      <c r="I36" s="84">
        <f>'12-18л. РАСКЛАДКА'!Y266</f>
        <v>0</v>
      </c>
      <c r="J36" s="83">
        <f>'12-18л. РАСКЛАДКА'!Y324</f>
        <v>0</v>
      </c>
      <c r="K36" s="84">
        <f>'12-18л. РАСКЛАДКА'!Y383</f>
        <v>0</v>
      </c>
      <c r="L36" s="86">
        <f>'12-18л. РАСКЛАДКА'!Y432</f>
        <v>0</v>
      </c>
      <c r="M36" s="86">
        <f>'12-18л. РАСКЛАДКА'!Y487</f>
        <v>0</v>
      </c>
      <c r="N36" s="1914">
        <f>'12-18л. РАСКЛАДКА'!Y547</f>
        <v>0</v>
      </c>
      <c r="O36" s="1995">
        <f t="shared" si="0"/>
        <v>0</v>
      </c>
      <c r="P36" s="2744">
        <f t="shared" si="1"/>
        <v>-100</v>
      </c>
      <c r="Q36" s="2001">
        <f t="shared" si="2"/>
        <v>1.35</v>
      </c>
      <c r="R36" s="1999">
        <v>0.3</v>
      </c>
      <c r="S36" s="4"/>
      <c r="T36" s="127"/>
      <c r="U36" s="127"/>
      <c r="V36" s="127"/>
      <c r="W36" s="874"/>
      <c r="X36" s="149"/>
      <c r="Y36" s="143"/>
      <c r="Z36" s="875"/>
      <c r="AA36" s="127"/>
      <c r="AB36" s="1921"/>
      <c r="AE36" s="127"/>
      <c r="AF36" s="127"/>
      <c r="AG36" s="127"/>
      <c r="AH36" s="127"/>
      <c r="AI36" s="127"/>
      <c r="AJ36" s="127"/>
    </row>
    <row r="37" spans="2:36" ht="12.75" customHeight="1">
      <c r="B37" s="568">
        <v>29</v>
      </c>
      <c r="C37" s="615" t="s">
        <v>280</v>
      </c>
      <c r="D37" s="1905">
        <v>2.25</v>
      </c>
      <c r="E37" s="224">
        <f>'12-18л. РАСКЛАДКА'!Y35</f>
        <v>2.5</v>
      </c>
      <c r="F37" s="86">
        <f>'12-18л. РАСКЛАДКА'!Y90</f>
        <v>2.15</v>
      </c>
      <c r="G37" s="87">
        <f>'12-18л. РАСКЛАДКА'!Y151</f>
        <v>2.2999999999999998</v>
      </c>
      <c r="H37" s="83">
        <f>'12-18л. РАСКЛАДКА'!Y212</f>
        <v>1.1000000000000001</v>
      </c>
      <c r="I37" s="84">
        <f>'12-18л. РАСКЛАДКА'!Y267</f>
        <v>3.04</v>
      </c>
      <c r="J37" s="83">
        <f>'12-18л. РАСКЛАДКА'!Y325</f>
        <v>1.79</v>
      </c>
      <c r="K37" s="84">
        <f>'12-18л. РАСКЛАДКА'!Y384</f>
        <v>1.87</v>
      </c>
      <c r="L37" s="86">
        <f>'12-18л. РАСКЛАДКА'!Y433</f>
        <v>1.3599999999999999</v>
      </c>
      <c r="M37" s="86">
        <f>'12-18л. РАСКЛАДКА'!Y488</f>
        <v>3.2</v>
      </c>
      <c r="N37" s="1914">
        <f>'12-18л. РАСКЛАДКА'!Y548</f>
        <v>3.1399999999999997</v>
      </c>
      <c r="O37" s="1995">
        <f t="shared" si="0"/>
        <v>22.45</v>
      </c>
      <c r="P37" s="2744">
        <f t="shared" si="1"/>
        <v>-0.22222222222222854</v>
      </c>
      <c r="Q37" s="2001">
        <f t="shared" si="2"/>
        <v>22.5</v>
      </c>
      <c r="R37" s="1999">
        <v>5</v>
      </c>
      <c r="S37" s="4"/>
      <c r="T37" s="127"/>
      <c r="U37" s="127"/>
      <c r="V37" s="127"/>
      <c r="W37" s="874"/>
      <c r="X37" s="149"/>
      <c r="Y37" s="143"/>
      <c r="Z37" s="875"/>
      <c r="AA37" s="127"/>
      <c r="AB37" s="1920"/>
      <c r="AE37" s="127"/>
      <c r="AF37" s="127"/>
      <c r="AG37" s="127"/>
      <c r="AH37" s="127"/>
      <c r="AI37" s="127"/>
      <c r="AJ37" s="127"/>
    </row>
    <row r="38" spans="2:36" ht="13.5" customHeight="1">
      <c r="B38" s="568">
        <v>30</v>
      </c>
      <c r="C38" s="293" t="s">
        <v>132</v>
      </c>
      <c r="D38" s="1905">
        <v>1.8</v>
      </c>
      <c r="E38" s="224">
        <f>'12-18л. РАСКЛАДКА'!Y36</f>
        <v>0</v>
      </c>
      <c r="F38" s="86">
        <f>'12-18л. РАСКЛАДКА'!Y91</f>
        <v>0</v>
      </c>
      <c r="G38" s="87">
        <f>'12-18л. РАСКЛАДКА'!Y152</f>
        <v>0</v>
      </c>
      <c r="H38" s="83">
        <f>'12-18л. РАСКЛАДКА'!Y213</f>
        <v>0</v>
      </c>
      <c r="I38" s="84">
        <f>'12-18л. РАСКЛАДКА'!Y268</f>
        <v>2</v>
      </c>
      <c r="J38" s="83">
        <f>'12-18л. РАСКЛАДКА'!Y326</f>
        <v>0</v>
      </c>
      <c r="K38" s="84">
        <f>'12-18л. РАСКЛАДКА'!Y385</f>
        <v>4</v>
      </c>
      <c r="L38" s="86">
        <f>'12-18л. РАСКЛАДКА'!Y434</f>
        <v>10</v>
      </c>
      <c r="M38" s="86">
        <f>'12-18л. РАСКЛАДКА'!Y489</f>
        <v>2</v>
      </c>
      <c r="N38" s="1914">
        <f>'12-18л. РАСКЛАДКА'!Y549</f>
        <v>0</v>
      </c>
      <c r="O38" s="1995">
        <f t="shared" si="0"/>
        <v>18</v>
      </c>
      <c r="P38" s="2744">
        <f t="shared" si="1"/>
        <v>0</v>
      </c>
      <c r="Q38" s="2001">
        <f t="shared" si="2"/>
        <v>18</v>
      </c>
      <c r="R38" s="1999">
        <v>4</v>
      </c>
      <c r="S38" s="4"/>
      <c r="T38" s="127"/>
      <c r="U38" s="127"/>
      <c r="V38" s="127"/>
      <c r="W38" s="874"/>
      <c r="X38" s="149"/>
      <c r="Y38" s="143"/>
      <c r="Z38" s="875"/>
      <c r="AA38" s="127"/>
      <c r="AB38" s="1908"/>
      <c r="AE38" s="127"/>
      <c r="AF38" s="127"/>
      <c r="AG38" s="127"/>
      <c r="AH38" s="127"/>
      <c r="AI38" s="127"/>
      <c r="AJ38" s="127"/>
    </row>
    <row r="39" spans="2:36" ht="12.75" customHeight="1">
      <c r="B39" s="568">
        <v>31</v>
      </c>
      <c r="C39" s="293" t="s">
        <v>133</v>
      </c>
      <c r="D39" s="1905">
        <v>0.9</v>
      </c>
      <c r="E39" s="224">
        <f>'12-18л. РАСКЛАДКА'!Y37</f>
        <v>1.111</v>
      </c>
      <c r="F39" s="86">
        <f>'12-18л. РАСКЛАДКА'!Y92</f>
        <v>0.3115</v>
      </c>
      <c r="G39" s="87">
        <f>'12-18л. РАСКЛАДКА'!Y153</f>
        <v>1.496</v>
      </c>
      <c r="H39" s="83">
        <f>'12-18л. РАСКЛАДКА'!Y214</f>
        <v>1.2629999999999999</v>
      </c>
      <c r="I39" s="84">
        <f>'12-18л. РАСКЛАДКА'!Y269</f>
        <v>1.09E-2</v>
      </c>
      <c r="J39" s="83">
        <f>'12-18л. РАСКЛАДКА'!Y327</f>
        <v>9.8150000000000001E-2</v>
      </c>
      <c r="K39" s="84">
        <f>'12-18л. РАСКЛАДКА'!Y386</f>
        <v>0.29125000000000001</v>
      </c>
      <c r="L39" s="86">
        <f>'12-18л. РАСКЛАДКА'!Y435</f>
        <v>1.304</v>
      </c>
      <c r="M39" s="86">
        <f>'12-18л. РАСКЛАДКА'!Y490</f>
        <v>0.79214000000000007</v>
      </c>
      <c r="N39" s="1914">
        <f>'12-18л. РАСКЛАДКА'!Y550</f>
        <v>2.32206</v>
      </c>
      <c r="O39" s="1995">
        <f t="shared" si="0"/>
        <v>9</v>
      </c>
      <c r="P39" s="2744">
        <f t="shared" si="1"/>
        <v>0</v>
      </c>
      <c r="Q39" s="2001">
        <f t="shared" si="2"/>
        <v>9</v>
      </c>
      <c r="R39" s="1999">
        <v>2</v>
      </c>
      <c r="S39" s="4"/>
      <c r="T39" s="127"/>
      <c r="U39" s="127"/>
      <c r="V39" s="127"/>
      <c r="W39" s="874"/>
      <c r="X39" s="149"/>
      <c r="Y39" s="143"/>
      <c r="Z39" s="875"/>
      <c r="AA39" s="127"/>
      <c r="AB39" s="1911"/>
      <c r="AE39" s="127"/>
      <c r="AF39" s="127"/>
      <c r="AG39" s="127"/>
      <c r="AH39" s="127"/>
      <c r="AI39" s="127"/>
      <c r="AJ39" s="127"/>
    </row>
    <row r="40" spans="2:36" ht="12.75" customHeight="1">
      <c r="B40" s="568">
        <v>32</v>
      </c>
      <c r="C40" s="293" t="s">
        <v>53</v>
      </c>
      <c r="D40" s="1905">
        <v>40.5</v>
      </c>
      <c r="E40" s="225">
        <f>'12-18л. МЕНЮ '!E102</f>
        <v>40.2746</v>
      </c>
      <c r="F40" s="109">
        <f>'12-18л. МЕНЮ '!E156</f>
        <v>38.813099999999999</v>
      </c>
      <c r="G40" s="109">
        <f>'12-18л. МЕНЮ '!E214</f>
        <v>41.463299999999997</v>
      </c>
      <c r="H40" s="109">
        <f>'12-18л. МЕНЮ '!E267</f>
        <v>41.384999999999998</v>
      </c>
      <c r="I40" s="109">
        <f>'12-18л. МЕНЮ '!E322</f>
        <v>40.563999999999993</v>
      </c>
      <c r="J40" s="109">
        <f>'12-18л. МЕНЮ '!E434</f>
        <v>42.646999999999998</v>
      </c>
      <c r="K40" s="109">
        <f>'12-18л. МЕНЮ '!E490</f>
        <v>43.612000000000009</v>
      </c>
      <c r="L40" s="109">
        <f>'12-18л. МЕНЮ '!E544</f>
        <v>38.050699999999999</v>
      </c>
      <c r="M40" s="109">
        <f>'12-18л. МЕНЮ '!E599</f>
        <v>40.420249999999996</v>
      </c>
      <c r="N40" s="1915">
        <f>'12-18л. МЕНЮ '!E652</f>
        <v>37.770099999999999</v>
      </c>
      <c r="O40" s="1995">
        <f t="shared" si="0"/>
        <v>405.00004999999999</v>
      </c>
      <c r="P40" s="2744">
        <f t="shared" si="1"/>
        <v>1.2345679010650201E-5</v>
      </c>
      <c r="Q40" s="2001">
        <f t="shared" si="2"/>
        <v>405</v>
      </c>
      <c r="R40" s="1999">
        <v>90</v>
      </c>
      <c r="S40" s="4"/>
      <c r="T40" s="127"/>
      <c r="U40" s="127"/>
      <c r="V40" s="127"/>
      <c r="W40" s="874"/>
      <c r="X40" s="149"/>
      <c r="Y40" s="143"/>
      <c r="Z40" s="875"/>
      <c r="AA40" s="127"/>
      <c r="AB40" s="1920"/>
      <c r="AE40" s="127"/>
      <c r="AF40" s="127"/>
      <c r="AG40" s="127"/>
      <c r="AH40" s="127"/>
      <c r="AI40" s="127"/>
      <c r="AJ40" s="127"/>
    </row>
    <row r="41" spans="2:36" ht="12" customHeight="1">
      <c r="B41" s="568">
        <v>33</v>
      </c>
      <c r="C41" s="293" t="s">
        <v>54</v>
      </c>
      <c r="D41" s="1905">
        <v>41.4</v>
      </c>
      <c r="E41" s="225">
        <f>'12-18л. МЕНЮ '!F102</f>
        <v>41.731999999999999</v>
      </c>
      <c r="F41" s="109">
        <f>'12-18л. МЕНЮ '!F156</f>
        <v>41.147999999999996</v>
      </c>
      <c r="G41" s="109">
        <f>'12-18л. МЕНЮ '!F214</f>
        <v>40.398000000000003</v>
      </c>
      <c r="H41" s="109">
        <f>'12-18л. МЕНЮ '!F267</f>
        <v>41.719000000000008</v>
      </c>
      <c r="I41" s="109">
        <f>'12-18л. МЕНЮ '!F322</f>
        <v>42.003</v>
      </c>
      <c r="J41" s="109">
        <f>'12-18л. МЕНЮ '!F434</f>
        <v>41.006</v>
      </c>
      <c r="K41" s="109">
        <f>'12-18л. МЕНЮ '!F490</f>
        <v>43.312000000000012</v>
      </c>
      <c r="L41" s="109">
        <f>'12-18л. МЕНЮ '!F544</f>
        <v>38.037000000000006</v>
      </c>
      <c r="M41" s="109">
        <f>'12-18л. МЕНЮ '!F599</f>
        <v>41.107999999999997</v>
      </c>
      <c r="N41" s="1915">
        <f>'12-18л. МЕНЮ '!F652</f>
        <v>43.536999999999999</v>
      </c>
      <c r="O41" s="1995">
        <f t="shared" si="0"/>
        <v>414</v>
      </c>
      <c r="P41" s="2744">
        <f t="shared" si="1"/>
        <v>0</v>
      </c>
      <c r="Q41" s="2001">
        <f t="shared" si="2"/>
        <v>414</v>
      </c>
      <c r="R41" s="1999">
        <v>92</v>
      </c>
      <c r="S41" s="4"/>
      <c r="T41" s="127"/>
      <c r="U41" s="127"/>
      <c r="V41" s="127"/>
      <c r="W41" s="874"/>
      <c r="X41" s="149"/>
      <c r="Y41" s="143"/>
      <c r="Z41" s="875"/>
      <c r="AA41" s="127"/>
      <c r="AB41" s="1908"/>
      <c r="AE41" s="127"/>
      <c r="AF41" s="127"/>
      <c r="AG41" s="127"/>
      <c r="AH41" s="127"/>
      <c r="AI41" s="127"/>
      <c r="AJ41" s="127"/>
    </row>
    <row r="42" spans="2:36" ht="11.25" customHeight="1">
      <c r="B42" s="568">
        <v>34</v>
      </c>
      <c r="C42" s="293" t="s">
        <v>55</v>
      </c>
      <c r="D42" s="1905">
        <v>172.35</v>
      </c>
      <c r="E42" s="197">
        <f>'12-18л. МЕНЮ '!G102</f>
        <v>172.71839999999997</v>
      </c>
      <c r="F42" s="109">
        <f>'12-18л. МЕНЮ '!G156</f>
        <v>172.119</v>
      </c>
      <c r="G42" s="109">
        <f>'12-18л. МЕНЮ '!G214</f>
        <v>173.5994</v>
      </c>
      <c r="H42" s="109">
        <f>'12-18л. МЕНЮ '!G267</f>
        <v>170.58160000000001</v>
      </c>
      <c r="I42" s="109">
        <f>'12-18л. МЕНЮ '!G322</f>
        <v>172.732</v>
      </c>
      <c r="J42" s="109">
        <f>'12-18л. МЕНЮ '!G434</f>
        <v>173.38700000000003</v>
      </c>
      <c r="K42" s="109">
        <f>'12-18л. МЕНЮ '!G490</f>
        <v>165.30199999999999</v>
      </c>
      <c r="L42" s="109">
        <f>'12-18л. МЕНЮ '!G544</f>
        <v>182.41199999999998</v>
      </c>
      <c r="M42" s="109">
        <f>'12-18л. МЕНЮ '!G599</f>
        <v>172.91499999999999</v>
      </c>
      <c r="N42" s="1915">
        <f>'12-18л. МЕНЮ '!G652</f>
        <v>167.73399999999998</v>
      </c>
      <c r="O42" s="1995">
        <f t="shared" si="0"/>
        <v>1723.5003999999997</v>
      </c>
      <c r="P42" s="2744">
        <f t="shared" si="1"/>
        <v>2.3208587165868266E-5</v>
      </c>
      <c r="Q42" s="2001">
        <f t="shared" si="2"/>
        <v>1723.5</v>
      </c>
      <c r="R42" s="1999">
        <v>383</v>
      </c>
      <c r="S42" s="4"/>
      <c r="T42" s="127"/>
      <c r="U42" s="127"/>
      <c r="V42" s="127"/>
      <c r="W42" s="874"/>
      <c r="X42" s="149"/>
      <c r="Y42" s="143"/>
      <c r="Z42" s="875"/>
      <c r="AA42" s="127"/>
      <c r="AB42" s="1908"/>
      <c r="AE42" s="127"/>
      <c r="AF42" s="127"/>
      <c r="AG42" s="127"/>
      <c r="AH42" s="127"/>
      <c r="AI42" s="127"/>
      <c r="AJ42" s="127"/>
    </row>
    <row r="43" spans="2:36" ht="12.75" customHeight="1" thickBot="1">
      <c r="B43" s="616">
        <v>35</v>
      </c>
      <c r="C43" s="617" t="s">
        <v>56</v>
      </c>
      <c r="D43" s="1906">
        <v>1224</v>
      </c>
      <c r="E43" s="198">
        <f>'12-18л. МЕНЮ '!H102</f>
        <v>1222.115</v>
      </c>
      <c r="F43" s="114">
        <f>'12-18л. МЕНЮ '!H156</f>
        <v>1221.652</v>
      </c>
      <c r="G43" s="114">
        <f>'12-18л. МЕНЮ '!H214</f>
        <v>1225.6930000000002</v>
      </c>
      <c r="H43" s="114">
        <f>'12-18л. МЕНЮ '!H267</f>
        <v>1225.7069999999999</v>
      </c>
      <c r="I43" s="114">
        <f>'12-18л. МЕНЮ '!H322</f>
        <v>1224.8330000000001</v>
      </c>
      <c r="J43" s="114">
        <f>'12-18л. МЕНЮ '!H434</f>
        <v>1223.059</v>
      </c>
      <c r="K43" s="151">
        <f>'12-18л. МЕНЮ '!H490</f>
        <v>1224.9760000000001</v>
      </c>
      <c r="L43" s="114">
        <f>'12-18л. МЕНЮ '!H544</f>
        <v>1222.9070000000002</v>
      </c>
      <c r="M43" s="114">
        <f>'12-18л. МЕНЮ '!H599</f>
        <v>1227.9027999999998</v>
      </c>
      <c r="N43" s="1916">
        <f>'12-18л. МЕНЮ '!H652</f>
        <v>1221.1551999999999</v>
      </c>
      <c r="O43" s="1997">
        <f t="shared" si="0"/>
        <v>12239.999999999998</v>
      </c>
      <c r="P43" s="2745">
        <f t="shared" si="1"/>
        <v>0</v>
      </c>
      <c r="Q43" s="2002">
        <f t="shared" si="2"/>
        <v>12240</v>
      </c>
      <c r="R43" s="2000">
        <v>2720</v>
      </c>
      <c r="S43" s="4"/>
      <c r="T43" s="127"/>
      <c r="U43" s="127"/>
      <c r="V43" s="127"/>
      <c r="W43" s="893"/>
      <c r="X43" s="149"/>
      <c r="Y43" s="894"/>
      <c r="Z43" s="875"/>
      <c r="AA43" s="127"/>
      <c r="AB43" s="1908"/>
      <c r="AE43" s="127"/>
      <c r="AF43" s="127"/>
      <c r="AG43" s="127"/>
      <c r="AH43" s="127"/>
      <c r="AI43" s="127"/>
      <c r="AJ43" s="127"/>
    </row>
    <row r="44" spans="2:36">
      <c r="O44" s="11"/>
      <c r="P44" s="11"/>
      <c r="Q44" s="11"/>
      <c r="R44" s="11"/>
      <c r="S44" s="11"/>
      <c r="T44" s="11"/>
      <c r="U44" s="11"/>
    </row>
    <row r="46" spans="2:36" ht="13.5" customHeight="1"/>
    <row r="47" spans="2:36" ht="12.75" customHeight="1"/>
    <row r="48" spans="2:36" ht="12.75" customHeight="1"/>
    <row r="49" spans="2:16" ht="11.25" customHeight="1"/>
    <row r="50" spans="2:16" ht="11.25" customHeight="1"/>
    <row r="52" spans="2:16">
      <c r="B52" t="s">
        <v>284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</row>
    <row r="53" spans="2:16">
      <c r="B53" t="s">
        <v>285</v>
      </c>
      <c r="D53" s="328"/>
      <c r="E53" s="328"/>
      <c r="F53" s="328"/>
      <c r="G53" s="328"/>
      <c r="H53" s="328"/>
      <c r="I53" s="328"/>
      <c r="J53" s="328"/>
      <c r="K53" s="328"/>
      <c r="L53" s="328"/>
      <c r="M53" s="328"/>
      <c r="N53" s="328"/>
      <c r="O53" s="328"/>
      <c r="P53" s="328"/>
    </row>
    <row r="54" spans="2:16">
      <c r="B54" t="s">
        <v>286</v>
      </c>
      <c r="O54" s="328"/>
      <c r="P54" s="328"/>
    </row>
    <row r="55" spans="2:16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</row>
    <row r="56" spans="2:16">
      <c r="B56" s="1" t="s">
        <v>287</v>
      </c>
    </row>
    <row r="57" spans="2:16">
      <c r="B57" t="s">
        <v>288</v>
      </c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</row>
    <row r="58" spans="2:16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</row>
    <row r="66" ht="13.5" customHeight="1"/>
    <row r="68" ht="13.5" customHeight="1"/>
    <row r="69" ht="12" customHeight="1"/>
    <row r="71" ht="12.75" customHeight="1"/>
    <row r="73" ht="12.75" customHeight="1"/>
    <row r="75" ht="12.75" customHeight="1"/>
    <row r="77" ht="12.75" customHeight="1"/>
    <row r="78" hidden="1"/>
    <row r="85" spans="2:29"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</row>
    <row r="86" spans="2:29">
      <c r="B86" s="248"/>
      <c r="C86" s="127"/>
      <c r="D86" s="248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245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</row>
    <row r="87" spans="2:29">
      <c r="B87" s="127"/>
      <c r="C87" s="149"/>
      <c r="D87" s="446"/>
      <c r="E87" s="252"/>
      <c r="F87" s="252"/>
      <c r="G87" s="252"/>
      <c r="H87" s="252"/>
      <c r="I87" s="252"/>
      <c r="J87" s="252"/>
      <c r="K87" s="252"/>
      <c r="L87" s="252"/>
      <c r="M87" s="149"/>
      <c r="N87" s="149"/>
      <c r="O87" s="118"/>
      <c r="P87" s="118"/>
      <c r="Q87" s="149"/>
      <c r="R87" s="446"/>
      <c r="S87" s="127"/>
      <c r="T87" s="446"/>
      <c r="U87" s="149"/>
      <c r="V87" s="127"/>
      <c r="W87" s="127"/>
      <c r="X87" s="127"/>
      <c r="Y87" s="127"/>
      <c r="Z87" s="127"/>
      <c r="AA87" s="127"/>
      <c r="AB87" s="127"/>
      <c r="AC87" s="127"/>
    </row>
    <row r="88" spans="2:29">
      <c r="B88" s="127"/>
      <c r="C88" s="149"/>
      <c r="D88" s="118"/>
      <c r="E88" s="252"/>
      <c r="F88" s="252"/>
      <c r="G88" s="252"/>
      <c r="H88" s="252"/>
      <c r="I88" s="252"/>
      <c r="J88" s="252"/>
      <c r="K88" s="252"/>
      <c r="L88" s="252"/>
      <c r="M88" s="149"/>
      <c r="N88" s="149"/>
      <c r="O88" s="118"/>
      <c r="P88" s="118"/>
      <c r="Q88" s="149"/>
      <c r="R88" s="446"/>
      <c r="S88" s="127"/>
      <c r="T88" s="446"/>
      <c r="U88" s="149"/>
      <c r="V88" s="127"/>
      <c r="W88" s="127"/>
      <c r="X88" s="127"/>
      <c r="Y88" s="127"/>
      <c r="Z88" s="127"/>
      <c r="AA88" s="127"/>
      <c r="AB88" s="127"/>
      <c r="AC88" s="127"/>
    </row>
    <row r="89" spans="2:29">
      <c r="B89" s="127"/>
      <c r="C89" s="446"/>
      <c r="D89" s="446"/>
      <c r="E89" s="252"/>
      <c r="F89" s="252"/>
      <c r="G89" s="252"/>
      <c r="H89" s="252"/>
      <c r="I89" s="127"/>
      <c r="J89" s="127"/>
      <c r="K89" s="252"/>
      <c r="L89" s="125"/>
      <c r="M89" s="149"/>
      <c r="N89" s="149"/>
      <c r="O89" s="118"/>
      <c r="P89" s="118"/>
      <c r="Q89" s="446"/>
      <c r="R89" s="446"/>
      <c r="S89" s="127"/>
      <c r="T89" s="446"/>
      <c r="U89" s="149"/>
      <c r="V89" s="127"/>
      <c r="W89" s="127"/>
      <c r="X89" s="127"/>
      <c r="Y89" s="127"/>
      <c r="Z89" s="127"/>
      <c r="AA89" s="127"/>
      <c r="AB89" s="869"/>
      <c r="AC89" s="127"/>
    </row>
    <row r="90" spans="2:29">
      <c r="B90" s="127"/>
      <c r="C90" s="149"/>
      <c r="D90" s="149"/>
      <c r="E90" s="446"/>
      <c r="F90" s="446"/>
      <c r="G90" s="446"/>
      <c r="H90" s="446"/>
      <c r="I90" s="446"/>
      <c r="J90" s="446"/>
      <c r="K90" s="446"/>
      <c r="L90" s="446"/>
      <c r="M90" s="446"/>
      <c r="N90" s="446"/>
      <c r="O90" s="118"/>
      <c r="P90" s="118"/>
      <c r="Q90" s="446"/>
      <c r="R90" s="446"/>
      <c r="S90" s="127"/>
      <c r="T90" s="446"/>
      <c r="U90" s="149"/>
      <c r="V90" s="127"/>
      <c r="W90" s="127"/>
      <c r="X90" s="127"/>
      <c r="Y90" s="127"/>
      <c r="Z90" s="401"/>
      <c r="AA90" s="127"/>
      <c r="AB90" s="869"/>
      <c r="AC90" s="127"/>
    </row>
    <row r="91" spans="2:29">
      <c r="B91" s="127"/>
      <c r="C91" s="446"/>
      <c r="D91" s="127"/>
      <c r="E91" s="446"/>
      <c r="F91" s="446"/>
      <c r="G91" s="446"/>
      <c r="H91" s="446"/>
      <c r="I91" s="446"/>
      <c r="J91" s="446"/>
      <c r="K91" s="446"/>
      <c r="L91" s="446"/>
      <c r="M91" s="446"/>
      <c r="N91" s="446"/>
      <c r="O91" s="118"/>
      <c r="P91" s="118"/>
      <c r="Q91" s="149"/>
      <c r="R91" s="446"/>
      <c r="S91" s="127"/>
      <c r="T91" s="446"/>
      <c r="U91" s="149"/>
      <c r="V91" s="127"/>
      <c r="W91" s="127"/>
      <c r="X91" s="127"/>
      <c r="Y91" s="127"/>
      <c r="Z91" s="401"/>
      <c r="AA91" s="127"/>
      <c r="AB91" s="870"/>
      <c r="AC91" s="127"/>
    </row>
    <row r="92" spans="2:29">
      <c r="B92" s="127"/>
      <c r="C92" s="149"/>
      <c r="D92" s="252"/>
      <c r="E92" s="149"/>
      <c r="F92" s="149"/>
      <c r="G92" s="149"/>
      <c r="H92" s="149"/>
      <c r="I92" s="122"/>
      <c r="J92" s="149"/>
      <c r="K92" s="149"/>
      <c r="L92" s="149"/>
      <c r="M92" s="149"/>
      <c r="N92" s="122"/>
      <c r="O92" s="118"/>
      <c r="P92" s="118"/>
      <c r="Q92" s="252"/>
      <c r="R92" s="446"/>
      <c r="S92" s="149"/>
      <c r="T92" s="446"/>
      <c r="U92" s="149"/>
      <c r="V92" s="127"/>
      <c r="W92" s="336"/>
      <c r="X92" s="446"/>
      <c r="Y92" s="189"/>
      <c r="Z92" s="871"/>
      <c r="AA92" s="127"/>
      <c r="AB92" s="870"/>
      <c r="AC92" s="127"/>
    </row>
    <row r="93" spans="2:29">
      <c r="B93" s="189"/>
      <c r="C93" s="149"/>
      <c r="D93" s="872"/>
      <c r="E93" s="888"/>
      <c r="F93" s="873"/>
      <c r="G93" s="873"/>
      <c r="H93" s="873"/>
      <c r="I93" s="873"/>
      <c r="J93" s="873"/>
      <c r="K93" s="873"/>
      <c r="L93" s="873"/>
      <c r="M93" s="873"/>
      <c r="N93" s="873"/>
      <c r="O93" s="872"/>
      <c r="P93" s="446"/>
      <c r="Q93" s="446"/>
      <c r="R93" s="127"/>
      <c r="S93" s="645"/>
      <c r="T93" s="127"/>
      <c r="U93" s="127"/>
      <c r="V93" s="127"/>
      <c r="W93" s="874"/>
      <c r="X93" s="149"/>
      <c r="Y93" s="143"/>
      <c r="Z93" s="875"/>
      <c r="AA93" s="127"/>
      <c r="AB93" s="876"/>
      <c r="AC93" s="127"/>
    </row>
    <row r="94" spans="2:29">
      <c r="B94" s="189"/>
      <c r="C94" s="149"/>
      <c r="D94" s="872"/>
      <c r="E94" s="888"/>
      <c r="F94" s="873"/>
      <c r="G94" s="873"/>
      <c r="H94" s="873"/>
      <c r="I94" s="873"/>
      <c r="J94" s="873"/>
      <c r="K94" s="873"/>
      <c r="L94" s="873"/>
      <c r="M94" s="873"/>
      <c r="N94" s="873"/>
      <c r="O94" s="877"/>
      <c r="P94" s="878"/>
      <c r="Q94" s="446"/>
      <c r="R94" s="127"/>
      <c r="S94" s="127"/>
      <c r="T94" s="127"/>
      <c r="U94" s="127"/>
      <c r="V94" s="127"/>
      <c r="W94" s="874"/>
      <c r="X94" s="149"/>
      <c r="Y94" s="143"/>
      <c r="Z94" s="875"/>
      <c r="AA94" s="127"/>
      <c r="AB94" s="876"/>
      <c r="AC94" s="127"/>
    </row>
    <row r="95" spans="2:29">
      <c r="B95" s="189"/>
      <c r="C95" s="149"/>
      <c r="D95" s="872"/>
      <c r="E95" s="888"/>
      <c r="F95" s="873"/>
      <c r="G95" s="873"/>
      <c r="H95" s="888"/>
      <c r="I95" s="873"/>
      <c r="J95" s="873"/>
      <c r="K95" s="888"/>
      <c r="L95" s="873"/>
      <c r="M95" s="873"/>
      <c r="N95" s="873"/>
      <c r="O95" s="872"/>
      <c r="P95" s="878"/>
      <c r="Q95" s="446"/>
      <c r="R95" s="127"/>
      <c r="S95" s="127"/>
      <c r="T95" s="127"/>
      <c r="U95" s="127"/>
      <c r="V95" s="127"/>
      <c r="W95" s="874"/>
      <c r="X95" s="149"/>
      <c r="Y95" s="143"/>
      <c r="Z95" s="875"/>
      <c r="AA95" s="127"/>
      <c r="AB95" s="879"/>
      <c r="AC95" s="127"/>
    </row>
    <row r="96" spans="2:29">
      <c r="B96" s="189"/>
      <c r="C96" s="149"/>
      <c r="D96" s="872"/>
      <c r="E96" s="888"/>
      <c r="F96" s="873"/>
      <c r="G96" s="873"/>
      <c r="H96" s="873"/>
      <c r="I96" s="873"/>
      <c r="J96" s="873"/>
      <c r="K96" s="873"/>
      <c r="L96" s="873"/>
      <c r="M96" s="873"/>
      <c r="N96" s="888"/>
      <c r="O96" s="880"/>
      <c r="P96" s="878"/>
      <c r="Q96" s="446"/>
      <c r="R96" s="127"/>
      <c r="S96" s="127"/>
      <c r="T96" s="127"/>
      <c r="U96" s="127"/>
      <c r="V96" s="127"/>
      <c r="W96" s="874"/>
      <c r="X96" s="149"/>
      <c r="Y96" s="143"/>
      <c r="Z96" s="875"/>
      <c r="AA96" s="127"/>
      <c r="AB96" s="876"/>
      <c r="AC96" s="127"/>
    </row>
    <row r="97" spans="2:29">
      <c r="B97" s="189"/>
      <c r="C97" s="149"/>
      <c r="D97" s="872"/>
      <c r="E97" s="888"/>
      <c r="F97" s="873"/>
      <c r="G97" s="873"/>
      <c r="H97" s="873"/>
      <c r="I97" s="873"/>
      <c r="J97" s="873"/>
      <c r="K97" s="873"/>
      <c r="L97" s="873"/>
      <c r="M97" s="873"/>
      <c r="N97" s="873"/>
      <c r="O97" s="872"/>
      <c r="P97" s="878"/>
      <c r="Q97" s="446"/>
      <c r="R97" s="127"/>
      <c r="S97" s="127"/>
      <c r="T97" s="127"/>
      <c r="U97" s="127"/>
      <c r="V97" s="127"/>
      <c r="W97" s="874"/>
      <c r="X97" s="149"/>
      <c r="Y97" s="143"/>
      <c r="Z97" s="875"/>
      <c r="AA97" s="127"/>
      <c r="AB97" s="881"/>
      <c r="AC97" s="127"/>
    </row>
    <row r="98" spans="2:29">
      <c r="B98" s="189"/>
      <c r="C98" s="149"/>
      <c r="D98" s="872"/>
      <c r="E98" s="888"/>
      <c r="F98" s="873"/>
      <c r="G98" s="873"/>
      <c r="H98" s="873"/>
      <c r="I98" s="873"/>
      <c r="J98" s="873"/>
      <c r="K98" s="873"/>
      <c r="L98" s="873"/>
      <c r="M98" s="873"/>
      <c r="N98" s="873"/>
      <c r="O98" s="872"/>
      <c r="P98" s="878"/>
      <c r="Q98" s="446"/>
      <c r="R98" s="127"/>
      <c r="S98" s="127"/>
      <c r="T98" s="127"/>
      <c r="U98" s="127"/>
      <c r="V98" s="127"/>
      <c r="W98" s="874"/>
      <c r="X98" s="149"/>
      <c r="Y98" s="143"/>
      <c r="Z98" s="875"/>
      <c r="AA98" s="127"/>
      <c r="AB98" s="879"/>
      <c r="AC98" s="127"/>
    </row>
    <row r="99" spans="2:29">
      <c r="B99" s="189"/>
      <c r="C99" s="149"/>
      <c r="D99" s="872"/>
      <c r="E99" s="888"/>
      <c r="F99" s="873"/>
      <c r="G99" s="118"/>
      <c r="H99" s="883"/>
      <c r="I99" s="888"/>
      <c r="J99" s="873"/>
      <c r="K99" s="873"/>
      <c r="L99" s="873"/>
      <c r="M99" s="873"/>
      <c r="N99" s="873"/>
      <c r="O99" s="882"/>
      <c r="P99" s="878"/>
      <c r="Q99" s="446"/>
      <c r="R99" s="127"/>
      <c r="S99" s="127"/>
      <c r="T99" s="127"/>
      <c r="U99" s="127"/>
      <c r="V99" s="127"/>
      <c r="W99" s="874"/>
      <c r="X99" s="149"/>
      <c r="Y99" s="143"/>
      <c r="Z99" s="875"/>
      <c r="AA99" s="127"/>
      <c r="AB99" s="881"/>
      <c r="AC99" s="127"/>
    </row>
    <row r="100" spans="2:29">
      <c r="B100" s="189"/>
      <c r="C100" s="149"/>
      <c r="D100" s="872"/>
      <c r="E100" s="888"/>
      <c r="F100" s="873"/>
      <c r="G100" s="873"/>
      <c r="H100" s="873"/>
      <c r="I100" s="873"/>
      <c r="J100" s="873"/>
      <c r="K100" s="873"/>
      <c r="L100" s="873"/>
      <c r="M100" s="873"/>
      <c r="N100" s="873"/>
      <c r="O100" s="872"/>
      <c r="P100" s="878"/>
      <c r="Q100" s="446"/>
      <c r="R100" s="127"/>
      <c r="S100" s="127"/>
      <c r="T100" s="127"/>
      <c r="U100" s="127"/>
      <c r="V100" s="127"/>
      <c r="W100" s="874"/>
      <c r="X100" s="149"/>
      <c r="Y100" s="143"/>
      <c r="Z100" s="875"/>
      <c r="AA100" s="127"/>
      <c r="AB100" s="876"/>
      <c r="AC100" s="127"/>
    </row>
    <row r="101" spans="2:29">
      <c r="B101" s="189"/>
      <c r="C101" s="149"/>
      <c r="D101" s="872"/>
      <c r="E101" s="888"/>
      <c r="F101" s="873"/>
      <c r="G101" s="873"/>
      <c r="H101" s="873"/>
      <c r="I101" s="873"/>
      <c r="J101" s="873"/>
      <c r="K101" s="873"/>
      <c r="L101" s="873"/>
      <c r="M101" s="873"/>
      <c r="N101" s="873"/>
      <c r="O101" s="872"/>
      <c r="P101" s="878"/>
      <c r="Q101" s="446"/>
      <c r="R101" s="127"/>
      <c r="S101" s="127"/>
      <c r="T101" s="127"/>
      <c r="U101" s="127"/>
      <c r="V101" s="127"/>
      <c r="W101" s="874"/>
      <c r="X101" s="149"/>
      <c r="Y101" s="143"/>
      <c r="Z101" s="875"/>
      <c r="AA101" s="127"/>
      <c r="AB101" s="876"/>
      <c r="AC101" s="127"/>
    </row>
    <row r="102" spans="2:29" ht="12.75" customHeight="1">
      <c r="B102" s="189"/>
      <c r="C102" s="149"/>
      <c r="D102" s="872"/>
      <c r="E102" s="888"/>
      <c r="F102" s="873"/>
      <c r="G102" s="873"/>
      <c r="H102" s="873"/>
      <c r="I102" s="873"/>
      <c r="J102" s="873"/>
      <c r="K102" s="873"/>
      <c r="L102" s="873"/>
      <c r="M102" s="873"/>
      <c r="N102" s="873"/>
      <c r="O102" s="872"/>
      <c r="P102" s="878"/>
      <c r="Q102" s="446"/>
      <c r="R102" s="127"/>
      <c r="S102" s="127"/>
      <c r="T102" s="127"/>
      <c r="U102" s="127"/>
      <c r="V102" s="127"/>
      <c r="W102" s="874"/>
      <c r="X102" s="149"/>
      <c r="Y102" s="143"/>
      <c r="Z102" s="875"/>
      <c r="AA102" s="127"/>
      <c r="AB102" s="876"/>
      <c r="AC102" s="127"/>
    </row>
    <row r="103" spans="2:29" ht="13.5" customHeight="1">
      <c r="B103" s="189"/>
      <c r="C103" s="149"/>
      <c r="D103" s="872"/>
      <c r="E103" s="888"/>
      <c r="F103" s="873"/>
      <c r="G103" s="873"/>
      <c r="H103" s="873"/>
      <c r="I103" s="873"/>
      <c r="J103" s="873"/>
      <c r="K103" s="873"/>
      <c r="L103" s="873"/>
      <c r="M103" s="873"/>
      <c r="N103" s="873"/>
      <c r="O103" s="872"/>
      <c r="P103" s="878"/>
      <c r="Q103" s="446"/>
      <c r="R103" s="127"/>
      <c r="S103" s="127"/>
      <c r="T103" s="127"/>
      <c r="U103" s="127"/>
      <c r="V103" s="127"/>
      <c r="W103" s="874"/>
      <c r="X103" s="149"/>
      <c r="Y103" s="143"/>
      <c r="Z103" s="875"/>
      <c r="AA103" s="127"/>
      <c r="AB103" s="876"/>
      <c r="AC103" s="127"/>
    </row>
    <row r="104" spans="2:29" ht="12.75" customHeight="1">
      <c r="B104" s="189"/>
      <c r="C104" s="149"/>
      <c r="D104" s="872"/>
      <c r="E104" s="888"/>
      <c r="F104" s="873"/>
      <c r="G104" s="873"/>
      <c r="H104" s="873"/>
      <c r="I104" s="873"/>
      <c r="J104" s="873"/>
      <c r="K104" s="873"/>
      <c r="L104" s="873"/>
      <c r="M104" s="873"/>
      <c r="N104" s="873"/>
      <c r="O104" s="872"/>
      <c r="P104" s="878"/>
      <c r="Q104" s="446"/>
      <c r="R104" s="127"/>
      <c r="S104" s="127"/>
      <c r="T104" s="127"/>
      <c r="U104" s="127"/>
      <c r="V104" s="127"/>
      <c r="W104" s="874"/>
      <c r="X104" s="149"/>
      <c r="Y104" s="143"/>
      <c r="Z104" s="875"/>
      <c r="AA104" s="127"/>
      <c r="AB104" s="876"/>
      <c r="AC104" s="127"/>
    </row>
    <row r="105" spans="2:29">
      <c r="B105" s="189"/>
      <c r="C105" s="149"/>
      <c r="D105" s="872"/>
      <c r="E105" s="888"/>
      <c r="F105" s="873"/>
      <c r="G105" s="873"/>
      <c r="H105" s="873"/>
      <c r="I105" s="873"/>
      <c r="J105" s="873"/>
      <c r="K105" s="873"/>
      <c r="L105" s="873"/>
      <c r="M105" s="873"/>
      <c r="N105" s="873"/>
      <c r="O105" s="872"/>
      <c r="P105" s="878"/>
      <c r="Q105" s="446"/>
      <c r="R105" s="127"/>
      <c r="S105" s="127"/>
      <c r="T105" s="127"/>
      <c r="U105" s="127"/>
      <c r="V105" s="127"/>
      <c r="W105" s="874"/>
      <c r="X105" s="149"/>
      <c r="Y105" s="143"/>
      <c r="Z105" s="875"/>
      <c r="AA105" s="127"/>
      <c r="AB105" s="876"/>
      <c r="AC105" s="127"/>
    </row>
    <row r="106" spans="2:29">
      <c r="B106" s="189"/>
      <c r="C106" s="149"/>
      <c r="D106" s="872"/>
      <c r="E106" s="888"/>
      <c r="F106" s="873"/>
      <c r="G106" s="873"/>
      <c r="H106" s="873"/>
      <c r="I106" s="873"/>
      <c r="J106" s="873"/>
      <c r="K106" s="873"/>
      <c r="L106" s="873"/>
      <c r="M106" s="873"/>
      <c r="N106" s="873"/>
      <c r="O106" s="872"/>
      <c r="P106" s="878"/>
      <c r="Q106" s="446"/>
      <c r="R106" s="127"/>
      <c r="S106" s="127"/>
      <c r="T106" s="127"/>
      <c r="U106" s="127"/>
      <c r="V106" s="127"/>
      <c r="W106" s="874"/>
      <c r="X106" s="149"/>
      <c r="Y106" s="143"/>
      <c r="Z106" s="875"/>
      <c r="AA106" s="127"/>
      <c r="AB106" s="876"/>
      <c r="AC106" s="127"/>
    </row>
    <row r="107" spans="2:29">
      <c r="B107" s="189"/>
      <c r="C107" s="149"/>
      <c r="D107" s="872"/>
      <c r="E107" s="888"/>
      <c r="F107" s="873"/>
      <c r="G107" s="873"/>
      <c r="H107" s="873"/>
      <c r="I107" s="873"/>
      <c r="J107" s="873"/>
      <c r="K107" s="873"/>
      <c r="L107" s="873"/>
      <c r="M107" s="873"/>
      <c r="N107" s="873"/>
      <c r="O107" s="872"/>
      <c r="P107" s="878"/>
      <c r="Q107" s="446"/>
      <c r="R107" s="127"/>
      <c r="S107" s="127"/>
      <c r="T107" s="127"/>
      <c r="U107" s="127"/>
      <c r="V107" s="127"/>
      <c r="W107" s="874"/>
      <c r="X107" s="149"/>
      <c r="Y107" s="143"/>
      <c r="Z107" s="875"/>
      <c r="AA107" s="127"/>
      <c r="AB107" s="879"/>
      <c r="AC107" s="127"/>
    </row>
    <row r="108" spans="2:29" ht="12.75" customHeight="1">
      <c r="B108" s="189"/>
      <c r="C108" s="149"/>
      <c r="D108" s="872"/>
      <c r="E108" s="891"/>
      <c r="F108" s="883"/>
      <c r="G108" s="884"/>
      <c r="H108" s="873"/>
      <c r="I108" s="873"/>
      <c r="J108" s="873"/>
      <c r="K108" s="873"/>
      <c r="L108" s="883"/>
      <c r="M108" s="883"/>
      <c r="N108" s="873"/>
      <c r="O108" s="877"/>
      <c r="P108" s="878"/>
      <c r="Q108" s="446"/>
      <c r="R108" s="127"/>
      <c r="S108" s="127"/>
      <c r="T108" s="127"/>
      <c r="U108" s="127"/>
      <c r="V108" s="127"/>
      <c r="W108" s="874"/>
      <c r="X108" s="149"/>
      <c r="Y108" s="143"/>
      <c r="Z108" s="875"/>
      <c r="AA108" s="127"/>
      <c r="AB108" s="885"/>
      <c r="AC108" s="127"/>
    </row>
    <row r="109" spans="2:29" ht="12.75" customHeight="1">
      <c r="B109" s="189"/>
      <c r="C109" s="149"/>
      <c r="D109" s="872"/>
      <c r="E109" s="891"/>
      <c r="F109" s="883"/>
      <c r="G109" s="884"/>
      <c r="H109" s="873"/>
      <c r="I109" s="873"/>
      <c r="J109" s="873"/>
      <c r="K109" s="873"/>
      <c r="L109" s="883"/>
      <c r="M109" s="883"/>
      <c r="N109" s="873"/>
      <c r="O109" s="872"/>
      <c r="P109" s="878"/>
      <c r="Q109" s="446"/>
      <c r="R109" s="127"/>
      <c r="S109" s="127"/>
      <c r="T109" s="127"/>
      <c r="U109" s="127"/>
      <c r="V109" s="127"/>
      <c r="W109" s="874"/>
      <c r="X109" s="149"/>
      <c r="Y109" s="143"/>
      <c r="Z109" s="875"/>
      <c r="AA109" s="127"/>
      <c r="AB109" s="876"/>
      <c r="AC109" s="127"/>
    </row>
    <row r="110" spans="2:29" ht="11.25" customHeight="1">
      <c r="B110" s="189"/>
      <c r="C110" s="149"/>
      <c r="D110" s="872"/>
      <c r="E110" s="891"/>
      <c r="F110" s="883"/>
      <c r="G110" s="884"/>
      <c r="H110" s="873"/>
      <c r="I110" s="873"/>
      <c r="J110" s="873"/>
      <c r="K110" s="873"/>
      <c r="L110" s="883"/>
      <c r="M110" s="883"/>
      <c r="N110" s="873"/>
      <c r="O110" s="872"/>
      <c r="P110" s="878"/>
      <c r="Q110" s="446"/>
      <c r="R110" s="127"/>
      <c r="S110" s="127"/>
      <c r="T110" s="127"/>
      <c r="U110" s="127"/>
      <c r="V110" s="127"/>
      <c r="W110" s="874"/>
      <c r="X110" s="149"/>
      <c r="Y110" s="143"/>
      <c r="Z110" s="875"/>
      <c r="AA110" s="127"/>
      <c r="AB110" s="876"/>
      <c r="AC110" s="127"/>
    </row>
    <row r="111" spans="2:29" ht="12.75" customHeight="1">
      <c r="B111" s="189"/>
      <c r="C111" s="149"/>
      <c r="D111" s="872"/>
      <c r="E111" s="891"/>
      <c r="F111" s="883"/>
      <c r="G111" s="884"/>
      <c r="H111" s="873"/>
      <c r="I111" s="895"/>
      <c r="J111" s="873"/>
      <c r="K111" s="895"/>
      <c r="L111" s="888"/>
      <c r="M111" s="888"/>
      <c r="N111" s="873"/>
      <c r="O111" s="872"/>
      <c r="P111" s="878"/>
      <c r="Q111" s="446"/>
      <c r="R111" s="127"/>
      <c r="S111" s="127"/>
      <c r="T111" s="127"/>
      <c r="U111" s="127"/>
      <c r="V111" s="127"/>
      <c r="W111" s="874"/>
      <c r="X111" s="149"/>
      <c r="Y111" s="143"/>
      <c r="Z111" s="875"/>
      <c r="AA111" s="127"/>
      <c r="AB111" s="881"/>
      <c r="AC111" s="127"/>
    </row>
    <row r="112" spans="2:29" ht="13.5" customHeight="1">
      <c r="B112" s="189"/>
      <c r="C112" s="149"/>
      <c r="D112" s="872"/>
      <c r="E112" s="891"/>
      <c r="F112" s="888"/>
      <c r="G112" s="884"/>
      <c r="H112" s="873"/>
      <c r="I112" s="873"/>
      <c r="J112" s="873"/>
      <c r="K112" s="873"/>
      <c r="L112" s="888"/>
      <c r="M112" s="888"/>
      <c r="N112" s="873"/>
      <c r="O112" s="872"/>
      <c r="P112" s="878"/>
      <c r="Q112" s="446"/>
      <c r="R112" s="127"/>
      <c r="S112" s="127"/>
      <c r="T112" s="127"/>
      <c r="U112" s="127"/>
      <c r="V112" s="127"/>
      <c r="W112" s="874"/>
      <c r="X112" s="149"/>
      <c r="Y112" s="143"/>
      <c r="Z112" s="875"/>
      <c r="AA112" s="127"/>
      <c r="AB112" s="876"/>
      <c r="AC112" s="127"/>
    </row>
    <row r="113" spans="2:29" ht="14.25" customHeight="1">
      <c r="B113" s="189"/>
      <c r="C113" s="149"/>
      <c r="D113" s="872"/>
      <c r="E113" s="891"/>
      <c r="F113" s="883"/>
      <c r="G113" s="884"/>
      <c r="H113" s="873"/>
      <c r="I113" s="873"/>
      <c r="J113" s="873"/>
      <c r="K113" s="873"/>
      <c r="L113" s="888"/>
      <c r="M113" s="883"/>
      <c r="N113" s="873"/>
      <c r="O113" s="872"/>
      <c r="P113" s="878"/>
      <c r="Q113" s="446"/>
      <c r="R113" s="127"/>
      <c r="S113" s="127"/>
      <c r="T113" s="127"/>
      <c r="U113" s="127"/>
      <c r="V113" s="127"/>
      <c r="W113" s="874"/>
      <c r="X113" s="149"/>
      <c r="Y113" s="143"/>
      <c r="Z113" s="875"/>
      <c r="AA113" s="127"/>
      <c r="AB113" s="876"/>
      <c r="AC113" s="127"/>
    </row>
    <row r="114" spans="2:29">
      <c r="B114" s="189"/>
      <c r="C114" s="149"/>
      <c r="D114" s="872"/>
      <c r="E114" s="891"/>
      <c r="F114" s="888"/>
      <c r="G114" s="884"/>
      <c r="H114" s="873"/>
      <c r="I114" s="873"/>
      <c r="J114" s="873"/>
      <c r="K114" s="873"/>
      <c r="L114" s="884"/>
      <c r="M114" s="884"/>
      <c r="N114" s="118"/>
      <c r="O114" s="872"/>
      <c r="P114" s="878"/>
      <c r="Q114" s="446"/>
      <c r="R114" s="127"/>
      <c r="S114" s="127"/>
      <c r="T114" s="127"/>
      <c r="U114" s="127"/>
      <c r="V114" s="127"/>
      <c r="W114" s="874"/>
      <c r="X114" s="149"/>
      <c r="Y114" s="143"/>
      <c r="Z114" s="875"/>
      <c r="AA114" s="127"/>
      <c r="AB114" s="876"/>
      <c r="AC114" s="127"/>
    </row>
    <row r="115" spans="2:29" ht="14.25" customHeight="1">
      <c r="B115" s="189"/>
      <c r="C115" s="149"/>
      <c r="D115" s="872"/>
      <c r="E115" s="891"/>
      <c r="F115" s="888"/>
      <c r="G115" s="888"/>
      <c r="H115" s="873"/>
      <c r="I115" s="873"/>
      <c r="J115" s="873"/>
      <c r="K115" s="883"/>
      <c r="L115" s="895"/>
      <c r="M115" s="888"/>
      <c r="N115" s="884"/>
      <c r="O115" s="872"/>
      <c r="P115" s="878"/>
      <c r="Q115" s="446"/>
      <c r="R115" s="127"/>
      <c r="S115" s="127"/>
      <c r="T115" s="127"/>
      <c r="U115" s="127"/>
      <c r="V115" s="127"/>
      <c r="W115" s="874"/>
      <c r="X115" s="149"/>
      <c r="Y115" s="143"/>
      <c r="Z115" s="875"/>
      <c r="AA115" s="127"/>
      <c r="AB115" s="876"/>
      <c r="AC115" s="127"/>
    </row>
    <row r="116" spans="2:29">
      <c r="B116" s="189"/>
      <c r="C116" s="149"/>
      <c r="D116" s="872"/>
      <c r="E116" s="891"/>
      <c r="F116" s="883"/>
      <c r="G116" s="884"/>
      <c r="H116" s="873"/>
      <c r="I116" s="873"/>
      <c r="J116" s="873"/>
      <c r="K116" s="873"/>
      <c r="L116" s="883"/>
      <c r="M116" s="883"/>
      <c r="N116" s="873"/>
      <c r="O116" s="872"/>
      <c r="P116" s="878"/>
      <c r="Q116" s="446"/>
      <c r="R116" s="127"/>
      <c r="S116" s="127"/>
      <c r="T116" s="127"/>
      <c r="U116" s="127"/>
      <c r="V116" s="127"/>
      <c r="W116" s="874"/>
      <c r="X116" s="149"/>
      <c r="Y116" s="143"/>
      <c r="Z116" s="875"/>
      <c r="AA116" s="127"/>
      <c r="AB116" s="876"/>
      <c r="AC116" s="127"/>
    </row>
    <row r="117" spans="2:29" ht="11.25" customHeight="1">
      <c r="B117" s="189"/>
      <c r="C117" s="149"/>
      <c r="D117" s="872"/>
      <c r="E117" s="891"/>
      <c r="F117" s="888"/>
      <c r="G117" s="884"/>
      <c r="H117" s="873"/>
      <c r="I117" s="873"/>
      <c r="J117" s="873"/>
      <c r="K117" s="873"/>
      <c r="L117" s="884"/>
      <c r="M117" s="884"/>
      <c r="N117" s="873"/>
      <c r="O117" s="872"/>
      <c r="P117" s="886"/>
      <c r="Q117" s="446"/>
      <c r="R117" s="127"/>
      <c r="S117" s="127"/>
      <c r="T117" s="127"/>
      <c r="U117" s="127"/>
      <c r="V117" s="127"/>
      <c r="W117" s="874"/>
      <c r="X117" s="149"/>
      <c r="Y117" s="143"/>
      <c r="Z117" s="875"/>
      <c r="AA117" s="127"/>
      <c r="AB117" s="887"/>
      <c r="AC117" s="127"/>
    </row>
    <row r="118" spans="2:29">
      <c r="B118" s="189"/>
      <c r="C118" s="149"/>
      <c r="D118" s="872"/>
      <c r="E118" s="891"/>
      <c r="F118" s="883"/>
      <c r="G118" s="884"/>
      <c r="H118" s="873"/>
      <c r="I118" s="873"/>
      <c r="J118" s="873"/>
      <c r="K118" s="873"/>
      <c r="L118" s="884"/>
      <c r="M118" s="884"/>
      <c r="N118" s="873"/>
      <c r="O118" s="872"/>
      <c r="P118" s="878"/>
      <c r="Q118" s="446"/>
      <c r="R118" s="127"/>
      <c r="S118" s="127"/>
      <c r="T118" s="127"/>
      <c r="U118" s="127"/>
      <c r="V118" s="127"/>
      <c r="W118" s="874"/>
      <c r="X118" s="149"/>
      <c r="Y118" s="143"/>
      <c r="Z118" s="875"/>
      <c r="AA118" s="127"/>
      <c r="AB118" s="876"/>
      <c r="AC118" s="127"/>
    </row>
    <row r="119" spans="2:29">
      <c r="B119" s="189"/>
      <c r="C119" s="149"/>
      <c r="D119" s="872"/>
      <c r="E119" s="891"/>
      <c r="F119" s="884"/>
      <c r="G119" s="888"/>
      <c r="H119" s="873"/>
      <c r="I119" s="873"/>
      <c r="J119" s="873"/>
      <c r="K119" s="873"/>
      <c r="L119" s="895"/>
      <c r="M119" s="888"/>
      <c r="N119" s="873"/>
      <c r="O119" s="872"/>
      <c r="P119" s="886"/>
      <c r="Q119" s="446"/>
      <c r="R119" s="127"/>
      <c r="S119" s="127"/>
      <c r="T119" s="127"/>
      <c r="U119" s="127"/>
      <c r="V119" s="127"/>
      <c r="W119" s="874"/>
      <c r="X119" s="149"/>
      <c r="Y119" s="143"/>
      <c r="Z119" s="875"/>
      <c r="AA119" s="127"/>
      <c r="AB119" s="887"/>
      <c r="AC119" s="127"/>
    </row>
    <row r="120" spans="2:29" hidden="1">
      <c r="B120" s="189"/>
      <c r="C120" s="149"/>
      <c r="D120" s="872"/>
      <c r="E120" s="891"/>
      <c r="F120" s="888"/>
      <c r="G120" s="884"/>
      <c r="H120" s="873"/>
      <c r="I120" s="873"/>
      <c r="J120" s="873"/>
      <c r="K120" s="873"/>
      <c r="L120" s="883"/>
      <c r="M120" s="883"/>
      <c r="N120" s="873"/>
      <c r="O120" s="872"/>
      <c r="P120" s="878"/>
      <c r="Q120" s="446"/>
      <c r="R120" s="127"/>
      <c r="S120" s="127"/>
      <c r="T120" s="127"/>
      <c r="U120" s="127"/>
      <c r="V120" s="127"/>
      <c r="W120" s="874"/>
      <c r="X120" s="149"/>
      <c r="Y120" s="143"/>
      <c r="Z120" s="875"/>
      <c r="AA120" s="127"/>
      <c r="AB120" s="881"/>
      <c r="AC120" s="127"/>
    </row>
    <row r="121" spans="2:29">
      <c r="B121" s="189"/>
      <c r="C121" s="122"/>
      <c r="D121" s="872"/>
      <c r="E121" s="891"/>
      <c r="F121" s="884"/>
      <c r="G121" s="884"/>
      <c r="H121" s="873"/>
      <c r="I121" s="873"/>
      <c r="J121" s="873"/>
      <c r="K121" s="873"/>
      <c r="L121" s="888"/>
      <c r="M121" s="888"/>
      <c r="N121" s="873"/>
      <c r="O121" s="872"/>
      <c r="P121" s="878"/>
      <c r="Q121" s="446"/>
      <c r="R121" s="127"/>
      <c r="S121" s="127"/>
      <c r="T121" s="127"/>
      <c r="U121" s="127"/>
      <c r="V121" s="127"/>
      <c r="W121" s="874"/>
      <c r="X121" s="149"/>
      <c r="Y121" s="143"/>
      <c r="Z121" s="875"/>
      <c r="AA121" s="127"/>
      <c r="AB121" s="876"/>
      <c r="AC121" s="127"/>
    </row>
    <row r="122" spans="2:29">
      <c r="B122" s="189"/>
      <c r="C122" s="149"/>
      <c r="D122" s="872"/>
      <c r="E122" s="891"/>
      <c r="F122" s="883"/>
      <c r="G122" s="884"/>
      <c r="H122" s="895"/>
      <c r="I122" s="873"/>
      <c r="J122" s="873"/>
      <c r="K122" s="873"/>
      <c r="L122" s="883"/>
      <c r="M122" s="884"/>
      <c r="N122" s="873"/>
      <c r="O122" s="877"/>
      <c r="P122" s="886"/>
      <c r="Q122" s="446"/>
      <c r="R122" s="127"/>
      <c r="S122" s="127"/>
      <c r="T122" s="127"/>
      <c r="U122" s="127"/>
      <c r="V122" s="127"/>
      <c r="W122" s="874"/>
      <c r="X122" s="149"/>
      <c r="Y122" s="143"/>
      <c r="Z122" s="875"/>
      <c r="AA122" s="127"/>
      <c r="AB122" s="887"/>
      <c r="AC122" s="127"/>
    </row>
    <row r="123" spans="2:29">
      <c r="B123" s="189"/>
      <c r="C123" s="149"/>
      <c r="D123" s="872"/>
      <c r="E123" s="891"/>
      <c r="F123" s="895"/>
      <c r="G123" s="895"/>
      <c r="H123" s="873"/>
      <c r="I123" s="873"/>
      <c r="J123" s="873"/>
      <c r="K123" s="873"/>
      <c r="L123" s="896"/>
      <c r="M123" s="895"/>
      <c r="N123" s="873"/>
      <c r="O123" s="877"/>
      <c r="P123" s="878"/>
      <c r="Q123" s="446"/>
      <c r="R123" s="127"/>
      <c r="S123" s="127"/>
      <c r="T123" s="127"/>
      <c r="U123" s="127"/>
      <c r="V123" s="127"/>
      <c r="W123" s="874"/>
      <c r="X123" s="149"/>
      <c r="Y123" s="143"/>
      <c r="Z123" s="875"/>
      <c r="AA123" s="127"/>
      <c r="AB123" s="890"/>
      <c r="AC123" s="127"/>
    </row>
    <row r="124" spans="2:29">
      <c r="B124" s="189"/>
      <c r="C124" s="149"/>
      <c r="D124" s="872"/>
      <c r="E124" s="891"/>
      <c r="F124" s="185"/>
      <c r="G124" s="185"/>
      <c r="H124" s="185"/>
      <c r="I124" s="185"/>
      <c r="J124" s="185"/>
      <c r="K124" s="185"/>
      <c r="L124" s="185"/>
      <c r="M124" s="185"/>
      <c r="N124" s="185"/>
      <c r="O124" s="877"/>
      <c r="P124" s="878"/>
      <c r="Q124" s="446"/>
      <c r="R124" s="127"/>
      <c r="S124" s="127"/>
      <c r="T124" s="127"/>
      <c r="U124" s="127"/>
      <c r="V124" s="127"/>
      <c r="W124" s="874"/>
      <c r="X124" s="149"/>
      <c r="Y124" s="143"/>
      <c r="Z124" s="875"/>
      <c r="AA124" s="127"/>
      <c r="AB124" s="876"/>
      <c r="AC124" s="127"/>
    </row>
    <row r="125" spans="2:29" ht="11.25" customHeight="1">
      <c r="B125" s="189"/>
      <c r="C125" s="149"/>
      <c r="D125" s="872"/>
      <c r="E125" s="891"/>
      <c r="F125" s="185"/>
      <c r="G125" s="185"/>
      <c r="H125" s="185"/>
      <c r="I125" s="185"/>
      <c r="J125" s="185"/>
      <c r="K125" s="185"/>
      <c r="L125" s="185"/>
      <c r="M125" s="185"/>
      <c r="N125" s="185"/>
      <c r="O125" s="877"/>
      <c r="P125" s="878"/>
      <c r="Q125" s="446"/>
      <c r="R125" s="127"/>
      <c r="S125" s="127"/>
      <c r="T125" s="127"/>
      <c r="U125" s="127"/>
      <c r="V125" s="127"/>
      <c r="W125" s="874"/>
      <c r="X125" s="149"/>
      <c r="Y125" s="143"/>
      <c r="Z125" s="875"/>
      <c r="AA125" s="127"/>
      <c r="AB125" s="876"/>
      <c r="AC125" s="127"/>
    </row>
    <row r="126" spans="2:29" ht="12.75" customHeight="1">
      <c r="B126" s="189"/>
      <c r="C126" s="149"/>
      <c r="D126" s="872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877"/>
      <c r="P126" s="878"/>
      <c r="Q126" s="446"/>
      <c r="R126" s="127"/>
      <c r="S126" s="127"/>
      <c r="T126" s="127"/>
      <c r="U126" s="127"/>
      <c r="V126" s="127"/>
      <c r="W126" s="874"/>
      <c r="X126" s="149"/>
      <c r="Y126" s="143"/>
      <c r="Z126" s="875"/>
      <c r="AA126" s="127"/>
      <c r="AB126" s="876"/>
      <c r="AC126" s="127"/>
    </row>
    <row r="127" spans="2:29" ht="11.25" customHeight="1">
      <c r="B127" s="189"/>
      <c r="C127" s="149"/>
      <c r="D127" s="872"/>
      <c r="E127" s="185"/>
      <c r="F127" s="185"/>
      <c r="G127" s="185"/>
      <c r="H127" s="185"/>
      <c r="I127" s="185"/>
      <c r="J127" s="185"/>
      <c r="K127" s="892"/>
      <c r="L127" s="185"/>
      <c r="M127" s="185"/>
      <c r="N127" s="185"/>
      <c r="O127" s="880"/>
      <c r="P127" s="878"/>
      <c r="Q127" s="446"/>
      <c r="R127" s="127"/>
      <c r="S127" s="127"/>
      <c r="T127" s="127"/>
      <c r="U127" s="127"/>
      <c r="V127" s="127"/>
      <c r="W127" s="893"/>
      <c r="X127" s="149"/>
      <c r="Y127" s="894"/>
      <c r="Z127" s="875"/>
      <c r="AA127" s="127"/>
      <c r="AB127" s="876"/>
      <c r="AC127" s="127"/>
    </row>
    <row r="128" spans="2:29">
      <c r="B128" s="248"/>
      <c r="C128" s="127"/>
      <c r="D128" s="248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245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</row>
    <row r="129" spans="2:29">
      <c r="B129" s="127"/>
      <c r="C129" s="149"/>
      <c r="D129" s="446"/>
      <c r="E129" s="252"/>
      <c r="F129" s="252"/>
      <c r="G129" s="252"/>
      <c r="H129" s="252"/>
      <c r="I129" s="252"/>
      <c r="J129" s="252"/>
      <c r="K129" s="252"/>
      <c r="L129" s="252"/>
      <c r="M129" s="149"/>
      <c r="N129" s="149"/>
      <c r="O129" s="118"/>
      <c r="P129" s="118"/>
      <c r="Q129" s="149"/>
      <c r="R129" s="446"/>
      <c r="S129" s="127"/>
      <c r="T129" s="446"/>
      <c r="U129" s="149"/>
      <c r="V129" s="127"/>
      <c r="W129" s="127"/>
      <c r="X129" s="127"/>
      <c r="Y129" s="127"/>
      <c r="Z129" s="127"/>
      <c r="AA129" s="127"/>
      <c r="AB129" s="127"/>
      <c r="AC129" s="127"/>
    </row>
    <row r="130" spans="2:29">
      <c r="B130" s="127"/>
      <c r="C130" s="149"/>
      <c r="D130" s="118"/>
      <c r="E130" s="868"/>
      <c r="F130" s="252"/>
      <c r="G130" s="252"/>
      <c r="H130" s="252"/>
      <c r="I130" s="252"/>
      <c r="J130" s="252"/>
      <c r="K130" s="252"/>
      <c r="L130" s="252"/>
      <c r="M130" s="149"/>
      <c r="N130" s="149"/>
      <c r="O130" s="118"/>
      <c r="P130" s="118"/>
      <c r="Q130" s="149"/>
      <c r="R130" s="446"/>
      <c r="S130" s="127"/>
      <c r="T130" s="446"/>
      <c r="U130" s="149"/>
      <c r="V130" s="127"/>
      <c r="W130" s="127"/>
      <c r="X130" s="127"/>
      <c r="Y130" s="127"/>
      <c r="Z130" s="127"/>
      <c r="AA130" s="127"/>
      <c r="AB130" s="127"/>
      <c r="AC130" s="127"/>
    </row>
    <row r="131" spans="2:29">
      <c r="B131" s="127"/>
      <c r="C131" s="446"/>
      <c r="D131" s="446"/>
      <c r="E131" s="252"/>
      <c r="F131" s="252"/>
      <c r="G131" s="252"/>
      <c r="H131" s="252"/>
      <c r="I131" s="127"/>
      <c r="J131" s="127"/>
      <c r="K131" s="252"/>
      <c r="L131" s="125"/>
      <c r="M131" s="149"/>
      <c r="N131" s="149"/>
      <c r="O131" s="118"/>
      <c r="P131" s="118"/>
      <c r="Q131" s="446"/>
      <c r="R131" s="446"/>
      <c r="S131" s="127"/>
      <c r="T131" s="446"/>
      <c r="U131" s="149"/>
      <c r="V131" s="127"/>
      <c r="W131" s="127"/>
      <c r="X131" s="127"/>
      <c r="Y131" s="127"/>
      <c r="Z131" s="127"/>
      <c r="AA131" s="127"/>
      <c r="AB131" s="869"/>
      <c r="AC131" s="127"/>
    </row>
    <row r="132" spans="2:29">
      <c r="B132" s="127"/>
      <c r="C132" s="149"/>
      <c r="D132" s="149"/>
      <c r="E132" s="446"/>
      <c r="F132" s="446"/>
      <c r="G132" s="446"/>
      <c r="H132" s="446"/>
      <c r="I132" s="446"/>
      <c r="J132" s="446"/>
      <c r="K132" s="446"/>
      <c r="L132" s="446"/>
      <c r="M132" s="446"/>
      <c r="N132" s="446"/>
      <c r="O132" s="118"/>
      <c r="P132" s="118"/>
      <c r="Q132" s="446"/>
      <c r="R132" s="446"/>
      <c r="S132" s="127"/>
      <c r="T132" s="446"/>
      <c r="U132" s="149"/>
      <c r="V132" s="127"/>
      <c r="W132" s="127"/>
      <c r="X132" s="127"/>
      <c r="Y132" s="127"/>
      <c r="Z132" s="401"/>
      <c r="AA132" s="127"/>
      <c r="AB132" s="869"/>
      <c r="AC132" s="127"/>
    </row>
    <row r="133" spans="2:29">
      <c r="B133" s="127"/>
      <c r="C133" s="446"/>
      <c r="D133" s="127"/>
      <c r="E133" s="446"/>
      <c r="F133" s="446"/>
      <c r="G133" s="446"/>
      <c r="H133" s="446"/>
      <c r="I133" s="446"/>
      <c r="J133" s="446"/>
      <c r="K133" s="446"/>
      <c r="L133" s="446"/>
      <c r="M133" s="446"/>
      <c r="N133" s="446"/>
      <c r="O133" s="118"/>
      <c r="P133" s="118"/>
      <c r="Q133" s="149"/>
      <c r="R133" s="446"/>
      <c r="S133" s="127"/>
      <c r="T133" s="446"/>
      <c r="U133" s="149"/>
      <c r="V133" s="127"/>
      <c r="W133" s="127"/>
      <c r="X133" s="127"/>
      <c r="Y133" s="127"/>
      <c r="Z133" s="401"/>
      <c r="AA133" s="127"/>
      <c r="AB133" s="870"/>
      <c r="AC133" s="127"/>
    </row>
    <row r="134" spans="2:29">
      <c r="B134" s="127"/>
      <c r="C134" s="149"/>
      <c r="D134" s="252"/>
      <c r="E134" s="149"/>
      <c r="F134" s="149"/>
      <c r="G134" s="149"/>
      <c r="H134" s="149"/>
      <c r="I134" s="122"/>
      <c r="J134" s="149"/>
      <c r="K134" s="149"/>
      <c r="L134" s="149"/>
      <c r="M134" s="149"/>
      <c r="N134" s="122"/>
      <c r="O134" s="118"/>
      <c r="P134" s="118"/>
      <c r="Q134" s="252"/>
      <c r="R134" s="446"/>
      <c r="S134" s="149"/>
      <c r="T134" s="446"/>
      <c r="U134" s="149"/>
      <c r="V134" s="127"/>
      <c r="W134" s="336"/>
      <c r="X134" s="446"/>
      <c r="Y134" s="189"/>
      <c r="Z134" s="871"/>
      <c r="AA134" s="127"/>
      <c r="AB134" s="870"/>
      <c r="AC134" s="127"/>
    </row>
    <row r="135" spans="2:29">
      <c r="B135" s="189"/>
      <c r="C135" s="149"/>
      <c r="D135" s="872"/>
      <c r="E135" s="873"/>
      <c r="F135" s="873"/>
      <c r="G135" s="873"/>
      <c r="H135" s="873"/>
      <c r="I135" s="873"/>
      <c r="J135" s="873"/>
      <c r="K135" s="873"/>
      <c r="L135" s="873"/>
      <c r="M135" s="873"/>
      <c r="N135" s="873"/>
      <c r="O135" s="872"/>
      <c r="P135" s="446"/>
      <c r="Q135" s="446"/>
      <c r="R135" s="127"/>
      <c r="S135" s="645"/>
      <c r="T135" s="127"/>
      <c r="U135" s="127"/>
      <c r="V135" s="127"/>
      <c r="W135" s="874"/>
      <c r="X135" s="149"/>
      <c r="Y135" s="143"/>
      <c r="Z135" s="875"/>
      <c r="AA135" s="127"/>
      <c r="AB135" s="876"/>
      <c r="AC135" s="127"/>
    </row>
    <row r="136" spans="2:29">
      <c r="B136" s="189"/>
      <c r="C136" s="149"/>
      <c r="D136" s="872"/>
      <c r="E136" s="873"/>
      <c r="F136" s="873"/>
      <c r="G136" s="873"/>
      <c r="H136" s="873"/>
      <c r="I136" s="873"/>
      <c r="J136" s="873"/>
      <c r="K136" s="873"/>
      <c r="L136" s="873"/>
      <c r="M136" s="873"/>
      <c r="N136" s="873"/>
      <c r="O136" s="877"/>
      <c r="P136" s="878"/>
      <c r="Q136" s="446"/>
      <c r="R136" s="127"/>
      <c r="S136" s="127"/>
      <c r="T136" s="127"/>
      <c r="U136" s="127"/>
      <c r="V136" s="127"/>
      <c r="W136" s="874"/>
      <c r="X136" s="149"/>
      <c r="Y136" s="143"/>
      <c r="Z136" s="875"/>
      <c r="AA136" s="127"/>
      <c r="AB136" s="876"/>
      <c r="AC136" s="127"/>
    </row>
    <row r="137" spans="2:29">
      <c r="B137" s="189"/>
      <c r="C137" s="149"/>
      <c r="D137" s="872"/>
      <c r="E137" s="873"/>
      <c r="F137" s="873"/>
      <c r="G137" s="873"/>
      <c r="H137" s="888"/>
      <c r="I137" s="873"/>
      <c r="J137" s="873"/>
      <c r="K137" s="888"/>
      <c r="L137" s="873"/>
      <c r="M137" s="873"/>
      <c r="N137" s="873"/>
      <c r="O137" s="872"/>
      <c r="P137" s="878"/>
      <c r="Q137" s="446"/>
      <c r="R137" s="127"/>
      <c r="S137" s="127"/>
      <c r="T137" s="127"/>
      <c r="U137" s="127"/>
      <c r="V137" s="127"/>
      <c r="W137" s="874"/>
      <c r="X137" s="149"/>
      <c r="Y137" s="143"/>
      <c r="Z137" s="875"/>
      <c r="AA137" s="127"/>
      <c r="AB137" s="879"/>
      <c r="AC137" s="127"/>
    </row>
    <row r="138" spans="2:29">
      <c r="B138" s="189"/>
      <c r="C138" s="149"/>
      <c r="D138" s="872"/>
      <c r="E138" s="873"/>
      <c r="F138" s="873"/>
      <c r="G138" s="873"/>
      <c r="H138" s="873"/>
      <c r="I138" s="873"/>
      <c r="J138" s="873"/>
      <c r="K138" s="873"/>
      <c r="L138" s="873"/>
      <c r="M138" s="873"/>
      <c r="N138" s="888"/>
      <c r="O138" s="880"/>
      <c r="P138" s="878"/>
      <c r="Q138" s="446"/>
      <c r="R138" s="127"/>
      <c r="S138" s="127"/>
      <c r="T138" s="127"/>
      <c r="U138" s="127"/>
      <c r="V138" s="127"/>
      <c r="W138" s="874"/>
      <c r="X138" s="149"/>
      <c r="Y138" s="143"/>
      <c r="Z138" s="875"/>
      <c r="AA138" s="127"/>
      <c r="AB138" s="876"/>
      <c r="AC138" s="127"/>
    </row>
    <row r="139" spans="2:29">
      <c r="B139" s="189"/>
      <c r="C139" s="149"/>
      <c r="D139" s="872"/>
      <c r="E139" s="873"/>
      <c r="F139" s="873"/>
      <c r="G139" s="873"/>
      <c r="H139" s="873"/>
      <c r="I139" s="873"/>
      <c r="J139" s="873"/>
      <c r="K139" s="873"/>
      <c r="L139" s="873"/>
      <c r="M139" s="873"/>
      <c r="N139" s="873"/>
      <c r="O139" s="872"/>
      <c r="P139" s="878"/>
      <c r="Q139" s="446"/>
      <c r="R139" s="127"/>
      <c r="S139" s="127"/>
      <c r="T139" s="127"/>
      <c r="U139" s="127"/>
      <c r="V139" s="127"/>
      <c r="W139" s="874"/>
      <c r="X139" s="149"/>
      <c r="Y139" s="143"/>
      <c r="Z139" s="875"/>
      <c r="AA139" s="127"/>
      <c r="AB139" s="881"/>
      <c r="AC139" s="127"/>
    </row>
    <row r="140" spans="2:29">
      <c r="B140" s="189"/>
      <c r="C140" s="149"/>
      <c r="D140" s="872"/>
      <c r="E140" s="873"/>
      <c r="F140" s="873"/>
      <c r="G140" s="873"/>
      <c r="H140" s="873"/>
      <c r="I140" s="873"/>
      <c r="J140" s="873"/>
      <c r="K140" s="873"/>
      <c r="L140" s="873"/>
      <c r="M140" s="873"/>
      <c r="N140" s="873"/>
      <c r="O140" s="872"/>
      <c r="P140" s="878"/>
      <c r="Q140" s="446"/>
      <c r="R140" s="127"/>
      <c r="S140" s="127"/>
      <c r="T140" s="127"/>
      <c r="U140" s="127"/>
      <c r="V140" s="127"/>
      <c r="W140" s="874"/>
      <c r="X140" s="149"/>
      <c r="Y140" s="143"/>
      <c r="Z140" s="875"/>
      <c r="AA140" s="127"/>
      <c r="AB140" s="879"/>
      <c r="AC140" s="127"/>
    </row>
    <row r="141" spans="2:29">
      <c r="B141" s="189"/>
      <c r="C141" s="149"/>
      <c r="D141" s="872"/>
      <c r="E141" s="873"/>
      <c r="F141" s="873"/>
      <c r="G141" s="118"/>
      <c r="H141" s="883"/>
      <c r="I141" s="888"/>
      <c r="J141" s="873"/>
      <c r="K141" s="873"/>
      <c r="L141" s="873"/>
      <c r="M141" s="873"/>
      <c r="N141" s="873"/>
      <c r="O141" s="882"/>
      <c r="P141" s="878"/>
      <c r="Q141" s="446"/>
      <c r="R141" s="127"/>
      <c r="S141" s="127"/>
      <c r="T141" s="127"/>
      <c r="U141" s="127"/>
      <c r="V141" s="127"/>
      <c r="W141" s="874"/>
      <c r="X141" s="149"/>
      <c r="Y141" s="143"/>
      <c r="Z141" s="875"/>
      <c r="AA141" s="127"/>
      <c r="AB141" s="881"/>
      <c r="AC141" s="127"/>
    </row>
    <row r="142" spans="2:29">
      <c r="B142" s="189"/>
      <c r="C142" s="149"/>
      <c r="D142" s="872"/>
      <c r="E142" s="632"/>
      <c r="F142" s="873"/>
      <c r="G142" s="873"/>
      <c r="H142" s="873"/>
      <c r="I142" s="873"/>
      <c r="J142" s="873"/>
      <c r="K142" s="873"/>
      <c r="L142" s="873"/>
      <c r="M142" s="873"/>
      <c r="N142" s="873"/>
      <c r="O142" s="872"/>
      <c r="P142" s="878"/>
      <c r="Q142" s="446"/>
      <c r="R142" s="127"/>
      <c r="S142" s="127"/>
      <c r="T142" s="127"/>
      <c r="U142" s="127"/>
      <c r="V142" s="127"/>
      <c r="W142" s="874"/>
      <c r="X142" s="149"/>
      <c r="Y142" s="143"/>
      <c r="Z142" s="875"/>
      <c r="AA142" s="127"/>
      <c r="AB142" s="876"/>
      <c r="AC142" s="127"/>
    </row>
    <row r="143" spans="2:29">
      <c r="B143" s="189"/>
      <c r="C143" s="149"/>
      <c r="D143" s="872"/>
      <c r="E143" s="632"/>
      <c r="F143" s="873"/>
      <c r="G143" s="873"/>
      <c r="H143" s="873"/>
      <c r="I143" s="873"/>
      <c r="J143" s="873"/>
      <c r="K143" s="873"/>
      <c r="L143" s="873"/>
      <c r="M143" s="873"/>
      <c r="N143" s="873"/>
      <c r="O143" s="872"/>
      <c r="P143" s="878"/>
      <c r="Q143" s="446"/>
      <c r="R143" s="127"/>
      <c r="S143" s="127"/>
      <c r="T143" s="127"/>
      <c r="U143" s="127"/>
      <c r="V143" s="127"/>
      <c r="W143" s="874"/>
      <c r="X143" s="149"/>
      <c r="Y143" s="143"/>
      <c r="Z143" s="875"/>
      <c r="AA143" s="127"/>
      <c r="AB143" s="876"/>
      <c r="AC143" s="127"/>
    </row>
    <row r="144" spans="2:29">
      <c r="B144" s="189"/>
      <c r="C144" s="149"/>
      <c r="D144" s="872"/>
      <c r="E144" s="632"/>
      <c r="F144" s="873"/>
      <c r="G144" s="873"/>
      <c r="H144" s="873"/>
      <c r="I144" s="873"/>
      <c r="J144" s="873"/>
      <c r="K144" s="873"/>
      <c r="L144" s="873"/>
      <c r="M144" s="873"/>
      <c r="N144" s="873"/>
      <c r="O144" s="872"/>
      <c r="P144" s="878"/>
      <c r="Q144" s="446"/>
      <c r="R144" s="127"/>
      <c r="S144" s="127"/>
      <c r="T144" s="127"/>
      <c r="U144" s="127"/>
      <c r="V144" s="127"/>
      <c r="W144" s="874"/>
      <c r="X144" s="149"/>
      <c r="Y144" s="143"/>
      <c r="Z144" s="875"/>
      <c r="AA144" s="127"/>
      <c r="AB144" s="876"/>
      <c r="AC144" s="127"/>
    </row>
    <row r="145" spans="2:29">
      <c r="B145" s="189"/>
      <c r="C145" s="149"/>
      <c r="D145" s="872"/>
      <c r="E145" s="632"/>
      <c r="F145" s="873"/>
      <c r="G145" s="873"/>
      <c r="H145" s="873"/>
      <c r="I145" s="873"/>
      <c r="J145" s="873"/>
      <c r="K145" s="873"/>
      <c r="L145" s="873"/>
      <c r="M145" s="873"/>
      <c r="N145" s="873"/>
      <c r="O145" s="872"/>
      <c r="P145" s="878"/>
      <c r="Q145" s="446"/>
      <c r="R145" s="127"/>
      <c r="S145" s="127"/>
      <c r="T145" s="127"/>
      <c r="U145" s="127"/>
      <c r="V145" s="127"/>
      <c r="W145" s="874"/>
      <c r="X145" s="149"/>
      <c r="Y145" s="143"/>
      <c r="Z145" s="875"/>
      <c r="AA145" s="127"/>
      <c r="AB145" s="876"/>
      <c r="AC145" s="127"/>
    </row>
    <row r="146" spans="2:29">
      <c r="B146" s="189"/>
      <c r="C146" s="149"/>
      <c r="D146" s="872"/>
      <c r="E146" s="632"/>
      <c r="F146" s="873"/>
      <c r="G146" s="873"/>
      <c r="H146" s="873"/>
      <c r="I146" s="873"/>
      <c r="J146" s="873"/>
      <c r="K146" s="873"/>
      <c r="L146" s="873"/>
      <c r="M146" s="873"/>
      <c r="N146" s="873"/>
      <c r="O146" s="872"/>
      <c r="P146" s="878"/>
      <c r="Q146" s="446"/>
      <c r="R146" s="127"/>
      <c r="S146" s="127"/>
      <c r="T146" s="127"/>
      <c r="U146" s="127"/>
      <c r="V146" s="127"/>
      <c r="W146" s="874"/>
      <c r="X146" s="149"/>
      <c r="Y146" s="143"/>
      <c r="Z146" s="875"/>
      <c r="AA146" s="127"/>
      <c r="AB146" s="876"/>
      <c r="AC146" s="127"/>
    </row>
    <row r="147" spans="2:29">
      <c r="B147" s="189"/>
      <c r="C147" s="149"/>
      <c r="D147" s="872"/>
      <c r="E147" s="632"/>
      <c r="F147" s="873"/>
      <c r="G147" s="873"/>
      <c r="H147" s="873"/>
      <c r="I147" s="873"/>
      <c r="J147" s="873"/>
      <c r="K147" s="873"/>
      <c r="L147" s="873"/>
      <c r="M147" s="873"/>
      <c r="N147" s="873"/>
      <c r="O147" s="872"/>
      <c r="P147" s="878"/>
      <c r="Q147" s="446"/>
      <c r="R147" s="127"/>
      <c r="S147" s="127"/>
      <c r="T147" s="127"/>
      <c r="U147" s="127"/>
      <c r="V147" s="127"/>
      <c r="W147" s="874"/>
      <c r="X147" s="149"/>
      <c r="Y147" s="143"/>
      <c r="Z147" s="875"/>
      <c r="AA147" s="127"/>
      <c r="AB147" s="876"/>
      <c r="AC147" s="127"/>
    </row>
    <row r="148" spans="2:29" ht="13.5" customHeight="1">
      <c r="B148" s="189"/>
      <c r="C148" s="149"/>
      <c r="D148" s="872"/>
      <c r="E148" s="632"/>
      <c r="F148" s="873"/>
      <c r="G148" s="873"/>
      <c r="H148" s="873"/>
      <c r="I148" s="873"/>
      <c r="J148" s="873"/>
      <c r="K148" s="873"/>
      <c r="L148" s="873"/>
      <c r="M148" s="873"/>
      <c r="N148" s="873"/>
      <c r="O148" s="872"/>
      <c r="P148" s="878"/>
      <c r="Q148" s="446"/>
      <c r="R148" s="127"/>
      <c r="S148" s="127"/>
      <c r="T148" s="127"/>
      <c r="U148" s="127"/>
      <c r="V148" s="127"/>
      <c r="W148" s="874"/>
      <c r="X148" s="149"/>
      <c r="Y148" s="143"/>
      <c r="Z148" s="875"/>
      <c r="AA148" s="127"/>
      <c r="AB148" s="876"/>
      <c r="AC148" s="127"/>
    </row>
    <row r="149" spans="2:29">
      <c r="B149" s="189"/>
      <c r="C149" s="149"/>
      <c r="D149" s="872"/>
      <c r="E149" s="632"/>
      <c r="F149" s="873"/>
      <c r="G149" s="873"/>
      <c r="H149" s="873"/>
      <c r="I149" s="873"/>
      <c r="J149" s="873"/>
      <c r="K149" s="873"/>
      <c r="L149" s="873"/>
      <c r="M149" s="873"/>
      <c r="N149" s="873"/>
      <c r="O149" s="872"/>
      <c r="P149" s="878"/>
      <c r="Q149" s="446"/>
      <c r="R149" s="127"/>
      <c r="S149" s="127"/>
      <c r="T149" s="127"/>
      <c r="U149" s="127"/>
      <c r="V149" s="127"/>
      <c r="W149" s="874"/>
      <c r="X149" s="149"/>
      <c r="Y149" s="143"/>
      <c r="Z149" s="875"/>
      <c r="AA149" s="127"/>
      <c r="AB149" s="879"/>
      <c r="AC149" s="127"/>
    </row>
    <row r="150" spans="2:29" ht="12.75" customHeight="1">
      <c r="B150" s="189"/>
      <c r="C150" s="149"/>
      <c r="D150" s="872"/>
      <c r="E150" s="632"/>
      <c r="F150" s="883"/>
      <c r="G150" s="884"/>
      <c r="H150" s="873"/>
      <c r="I150" s="873"/>
      <c r="J150" s="873"/>
      <c r="K150" s="873"/>
      <c r="L150" s="883"/>
      <c r="M150" s="883"/>
      <c r="N150" s="873"/>
      <c r="O150" s="877"/>
      <c r="P150" s="878"/>
      <c r="Q150" s="446"/>
      <c r="R150" s="127"/>
      <c r="S150" s="127"/>
      <c r="T150" s="127"/>
      <c r="U150" s="127"/>
      <c r="V150" s="127"/>
      <c r="W150" s="874"/>
      <c r="X150" s="149"/>
      <c r="Y150" s="143"/>
      <c r="Z150" s="875"/>
      <c r="AA150" s="127"/>
      <c r="AB150" s="885"/>
      <c r="AC150" s="127"/>
    </row>
    <row r="151" spans="2:29">
      <c r="B151" s="189"/>
      <c r="C151" s="149"/>
      <c r="D151" s="872"/>
      <c r="E151" s="632"/>
      <c r="F151" s="883"/>
      <c r="G151" s="884"/>
      <c r="H151" s="873"/>
      <c r="I151" s="873"/>
      <c r="J151" s="873"/>
      <c r="K151" s="873"/>
      <c r="L151" s="883"/>
      <c r="M151" s="883"/>
      <c r="N151" s="873"/>
      <c r="O151" s="872"/>
      <c r="P151" s="878"/>
      <c r="Q151" s="446"/>
      <c r="R151" s="127"/>
      <c r="S151" s="127"/>
      <c r="T151" s="127"/>
      <c r="U151" s="127"/>
      <c r="V151" s="127"/>
      <c r="W151" s="874"/>
      <c r="X151" s="149"/>
      <c r="Y151" s="143"/>
      <c r="Z151" s="875"/>
      <c r="AA151" s="127"/>
      <c r="AB151" s="876"/>
      <c r="AC151" s="127"/>
    </row>
    <row r="152" spans="2:29" ht="12.75" customHeight="1">
      <c r="B152" s="189"/>
      <c r="C152" s="149"/>
      <c r="D152" s="872"/>
      <c r="E152" s="632"/>
      <c r="F152" s="883"/>
      <c r="G152" s="884"/>
      <c r="H152" s="873"/>
      <c r="I152" s="873"/>
      <c r="J152" s="873"/>
      <c r="K152" s="873"/>
      <c r="L152" s="883"/>
      <c r="M152" s="883"/>
      <c r="N152" s="873"/>
      <c r="O152" s="872"/>
      <c r="P152" s="878"/>
      <c r="Q152" s="446"/>
      <c r="R152" s="127"/>
      <c r="S152" s="127"/>
      <c r="T152" s="127"/>
      <c r="U152" s="127"/>
      <c r="V152" s="127"/>
      <c r="W152" s="874"/>
      <c r="X152" s="149"/>
      <c r="Y152" s="143"/>
      <c r="Z152" s="875"/>
      <c r="AA152" s="127"/>
      <c r="AB152" s="876"/>
      <c r="AC152" s="127"/>
    </row>
    <row r="153" spans="2:29">
      <c r="B153" s="189"/>
      <c r="C153" s="149"/>
      <c r="D153" s="872"/>
      <c r="E153" s="897"/>
      <c r="F153" s="883"/>
      <c r="G153" s="884"/>
      <c r="H153" s="873"/>
      <c r="I153" s="895"/>
      <c r="J153" s="873"/>
      <c r="K153" s="895"/>
      <c r="L153" s="888"/>
      <c r="M153" s="888"/>
      <c r="N153" s="873"/>
      <c r="O153" s="872"/>
      <c r="P153" s="878"/>
      <c r="Q153" s="446"/>
      <c r="R153" s="127"/>
      <c r="S153" s="127"/>
      <c r="T153" s="127"/>
      <c r="U153" s="127"/>
      <c r="V153" s="127"/>
      <c r="W153" s="874"/>
      <c r="X153" s="149"/>
      <c r="Y153" s="143"/>
      <c r="Z153" s="875"/>
      <c r="AA153" s="127"/>
      <c r="AB153" s="881"/>
      <c r="AC153" s="127"/>
    </row>
    <row r="154" spans="2:29">
      <c r="B154" s="189"/>
      <c r="C154" s="149"/>
      <c r="D154" s="872"/>
      <c r="E154" s="632"/>
      <c r="F154" s="888"/>
      <c r="G154" s="884"/>
      <c r="H154" s="873"/>
      <c r="I154" s="873"/>
      <c r="J154" s="873"/>
      <c r="K154" s="873"/>
      <c r="L154" s="888"/>
      <c r="M154" s="888"/>
      <c r="N154" s="873"/>
      <c r="O154" s="872"/>
      <c r="P154" s="878"/>
      <c r="Q154" s="446"/>
      <c r="R154" s="127"/>
      <c r="S154" s="127"/>
      <c r="T154" s="127"/>
      <c r="U154" s="127"/>
      <c r="V154" s="127"/>
      <c r="W154" s="874"/>
      <c r="X154" s="149"/>
      <c r="Y154" s="143"/>
      <c r="Z154" s="875"/>
      <c r="AA154" s="127"/>
      <c r="AB154" s="876"/>
      <c r="AC154" s="127"/>
    </row>
    <row r="155" spans="2:29">
      <c r="B155" s="189"/>
      <c r="C155" s="149"/>
      <c r="D155" s="872"/>
      <c r="E155" s="632"/>
      <c r="F155" s="883"/>
      <c r="G155" s="884"/>
      <c r="H155" s="873"/>
      <c r="I155" s="873"/>
      <c r="J155" s="873"/>
      <c r="K155" s="873"/>
      <c r="L155" s="888"/>
      <c r="M155" s="883"/>
      <c r="N155" s="873"/>
      <c r="O155" s="872"/>
      <c r="P155" s="878"/>
      <c r="Q155" s="446"/>
      <c r="R155" s="127"/>
      <c r="S155" s="127"/>
      <c r="T155" s="127"/>
      <c r="U155" s="127"/>
      <c r="V155" s="127"/>
      <c r="W155" s="874"/>
      <c r="X155" s="149"/>
      <c r="Y155" s="143"/>
      <c r="Z155" s="875"/>
      <c r="AA155" s="127"/>
      <c r="AB155" s="876"/>
      <c r="AC155" s="127"/>
    </row>
    <row r="156" spans="2:29">
      <c r="B156" s="189"/>
      <c r="C156" s="149"/>
      <c r="D156" s="872"/>
      <c r="E156" s="632"/>
      <c r="F156" s="888"/>
      <c r="G156" s="884"/>
      <c r="H156" s="873"/>
      <c r="I156" s="873"/>
      <c r="J156" s="873"/>
      <c r="K156" s="873"/>
      <c r="L156" s="884"/>
      <c r="M156" s="884"/>
      <c r="N156" s="118"/>
      <c r="O156" s="872"/>
      <c r="P156" s="878"/>
      <c r="Q156" s="446"/>
      <c r="R156" s="127"/>
      <c r="S156" s="127"/>
      <c r="T156" s="127"/>
      <c r="U156" s="127"/>
      <c r="V156" s="127"/>
      <c r="W156" s="874"/>
      <c r="X156" s="149"/>
      <c r="Y156" s="143"/>
      <c r="Z156" s="875"/>
      <c r="AA156" s="127"/>
      <c r="AB156" s="876"/>
      <c r="AC156" s="127"/>
    </row>
    <row r="157" spans="2:29">
      <c r="B157" s="189"/>
      <c r="C157" s="149"/>
      <c r="D157" s="872"/>
      <c r="E157" s="632"/>
      <c r="F157" s="888"/>
      <c r="G157" s="888"/>
      <c r="H157" s="873"/>
      <c r="I157" s="873"/>
      <c r="J157" s="873"/>
      <c r="K157" s="883"/>
      <c r="L157" s="895"/>
      <c r="M157" s="888"/>
      <c r="N157" s="884"/>
      <c r="O157" s="872"/>
      <c r="P157" s="878"/>
      <c r="Q157" s="446"/>
      <c r="R157" s="127"/>
      <c r="S157" s="127"/>
      <c r="T157" s="127"/>
      <c r="U157" s="127"/>
      <c r="V157" s="127"/>
      <c r="W157" s="874"/>
      <c r="X157" s="149"/>
      <c r="Y157" s="143"/>
      <c r="Z157" s="875"/>
      <c r="AA157" s="127"/>
      <c r="AB157" s="876"/>
      <c r="AC157" s="127"/>
    </row>
    <row r="158" spans="2:29" ht="10.5" customHeight="1">
      <c r="B158" s="189"/>
      <c r="C158" s="149"/>
      <c r="D158" s="872"/>
      <c r="E158" s="632"/>
      <c r="F158" s="883"/>
      <c r="G158" s="884"/>
      <c r="H158" s="873"/>
      <c r="I158" s="873"/>
      <c r="J158" s="873"/>
      <c r="K158" s="873"/>
      <c r="L158" s="883"/>
      <c r="M158" s="883"/>
      <c r="N158" s="873"/>
      <c r="O158" s="872"/>
      <c r="P158" s="878"/>
      <c r="Q158" s="446"/>
      <c r="R158" s="127"/>
      <c r="S158" s="127"/>
      <c r="T158" s="127"/>
      <c r="U158" s="127"/>
      <c r="V158" s="127"/>
      <c r="W158" s="874"/>
      <c r="X158" s="149"/>
      <c r="Y158" s="143"/>
      <c r="Z158" s="875"/>
      <c r="AA158" s="127"/>
      <c r="AB158" s="876"/>
      <c r="AC158" s="127"/>
    </row>
    <row r="159" spans="2:29" ht="12.75" customHeight="1">
      <c r="B159" s="189"/>
      <c r="C159" s="149"/>
      <c r="D159" s="872"/>
      <c r="E159" s="632"/>
      <c r="F159" s="888"/>
      <c r="G159" s="884"/>
      <c r="H159" s="873"/>
      <c r="I159" s="873"/>
      <c r="J159" s="873"/>
      <c r="K159" s="873"/>
      <c r="L159" s="884"/>
      <c r="M159" s="884"/>
      <c r="N159" s="873"/>
      <c r="O159" s="872"/>
      <c r="P159" s="886"/>
      <c r="Q159" s="446"/>
      <c r="R159" s="127"/>
      <c r="S159" s="127"/>
      <c r="T159" s="127"/>
      <c r="U159" s="127"/>
      <c r="V159" s="127"/>
      <c r="W159" s="874"/>
      <c r="X159" s="149"/>
      <c r="Y159" s="143"/>
      <c r="Z159" s="875"/>
      <c r="AA159" s="127"/>
      <c r="AB159" s="887"/>
      <c r="AC159" s="127"/>
    </row>
    <row r="160" spans="2:29">
      <c r="B160" s="189"/>
      <c r="C160" s="149"/>
      <c r="D160" s="872"/>
      <c r="E160" s="632"/>
      <c r="F160" s="883"/>
      <c r="G160" s="884"/>
      <c r="H160" s="873"/>
      <c r="I160" s="873"/>
      <c r="J160" s="873"/>
      <c r="K160" s="873"/>
      <c r="L160" s="884"/>
      <c r="M160" s="884"/>
      <c r="N160" s="873"/>
      <c r="O160" s="872"/>
      <c r="P160" s="878"/>
      <c r="Q160" s="446"/>
      <c r="R160" s="127"/>
      <c r="S160" s="127"/>
      <c r="T160" s="127"/>
      <c r="U160" s="127"/>
      <c r="V160" s="127"/>
      <c r="W160" s="874"/>
      <c r="X160" s="149"/>
      <c r="Y160" s="143"/>
      <c r="Z160" s="875"/>
      <c r="AA160" s="127"/>
      <c r="AB160" s="876"/>
      <c r="AC160" s="127"/>
    </row>
    <row r="161" spans="2:29" ht="12.75" customHeight="1">
      <c r="B161" s="189"/>
      <c r="C161" s="149"/>
      <c r="D161" s="872"/>
      <c r="E161" s="632"/>
      <c r="F161" s="884"/>
      <c r="G161" s="888"/>
      <c r="H161" s="873"/>
      <c r="I161" s="873"/>
      <c r="J161" s="873"/>
      <c r="K161" s="873"/>
      <c r="L161" s="895"/>
      <c r="M161" s="888"/>
      <c r="N161" s="873"/>
      <c r="O161" s="872"/>
      <c r="P161" s="886"/>
      <c r="Q161" s="446"/>
      <c r="R161" s="127"/>
      <c r="S161" s="127"/>
      <c r="T161" s="127"/>
      <c r="U161" s="127"/>
      <c r="V161" s="127"/>
      <c r="W161" s="874"/>
      <c r="X161" s="149"/>
      <c r="Y161" s="143"/>
      <c r="Z161" s="875"/>
      <c r="AA161" s="127"/>
      <c r="AB161" s="887"/>
      <c r="AC161" s="127"/>
    </row>
    <row r="162" spans="2:29" hidden="1">
      <c r="B162" s="189"/>
      <c r="C162" s="149"/>
      <c r="D162" s="872"/>
      <c r="E162" s="632"/>
      <c r="F162" s="888"/>
      <c r="G162" s="884"/>
      <c r="H162" s="873"/>
      <c r="I162" s="873"/>
      <c r="J162" s="873"/>
      <c r="K162" s="873"/>
      <c r="L162" s="883"/>
      <c r="M162" s="883"/>
      <c r="N162" s="873"/>
      <c r="O162" s="872"/>
      <c r="P162" s="878"/>
      <c r="Q162" s="446"/>
      <c r="R162" s="127"/>
      <c r="S162" s="127"/>
      <c r="T162" s="127"/>
      <c r="U162" s="127"/>
      <c r="V162" s="127"/>
      <c r="W162" s="874"/>
      <c r="X162" s="149"/>
      <c r="Y162" s="143"/>
      <c r="Z162" s="875"/>
      <c r="AA162" s="127"/>
      <c r="AB162" s="881"/>
      <c r="AC162" s="127"/>
    </row>
    <row r="163" spans="2:29" ht="13.5" customHeight="1">
      <c r="B163" s="189"/>
      <c r="C163" s="122"/>
      <c r="D163" s="872"/>
      <c r="E163" s="632"/>
      <c r="F163" s="884"/>
      <c r="G163" s="884"/>
      <c r="H163" s="873"/>
      <c r="I163" s="873"/>
      <c r="J163" s="873"/>
      <c r="K163" s="873"/>
      <c r="L163" s="888"/>
      <c r="M163" s="888"/>
      <c r="N163" s="873"/>
      <c r="O163" s="872"/>
      <c r="P163" s="878"/>
      <c r="Q163" s="446"/>
      <c r="R163" s="127"/>
      <c r="S163" s="127"/>
      <c r="T163" s="127"/>
      <c r="U163" s="127"/>
      <c r="V163" s="127"/>
      <c r="W163" s="874"/>
      <c r="X163" s="149"/>
      <c r="Y163" s="143"/>
      <c r="Z163" s="875"/>
      <c r="AA163" s="127"/>
      <c r="AB163" s="876"/>
      <c r="AC163" s="127"/>
    </row>
    <row r="164" spans="2:29" ht="12.75" customHeight="1">
      <c r="B164" s="189"/>
      <c r="C164" s="149"/>
      <c r="D164" s="872"/>
      <c r="E164" s="632"/>
      <c r="F164" s="883"/>
      <c r="G164" s="884"/>
      <c r="H164" s="895"/>
      <c r="I164" s="873"/>
      <c r="J164" s="873"/>
      <c r="K164" s="873"/>
      <c r="L164" s="883"/>
      <c r="M164" s="884"/>
      <c r="N164" s="873"/>
      <c r="O164" s="877"/>
      <c r="P164" s="886"/>
      <c r="Q164" s="446"/>
      <c r="R164" s="127"/>
      <c r="S164" s="127"/>
      <c r="T164" s="127"/>
      <c r="U164" s="127"/>
      <c r="V164" s="127"/>
      <c r="W164" s="874"/>
      <c r="X164" s="149"/>
      <c r="Y164" s="143"/>
      <c r="Z164" s="875"/>
      <c r="AA164" s="127"/>
      <c r="AB164" s="887"/>
      <c r="AC164" s="127"/>
    </row>
    <row r="165" spans="2:29" ht="12.75" customHeight="1">
      <c r="B165" s="189"/>
      <c r="C165" s="149"/>
      <c r="D165" s="872"/>
      <c r="E165" s="632"/>
      <c r="F165" s="895"/>
      <c r="G165" s="895"/>
      <c r="H165" s="873"/>
      <c r="I165" s="873"/>
      <c r="J165" s="873"/>
      <c r="K165" s="873"/>
      <c r="L165" s="896"/>
      <c r="M165" s="895"/>
      <c r="N165" s="873"/>
      <c r="O165" s="877"/>
      <c r="P165" s="878"/>
      <c r="Q165" s="446"/>
      <c r="R165" s="127"/>
      <c r="S165" s="127"/>
      <c r="T165" s="127"/>
      <c r="U165" s="127"/>
      <c r="V165" s="127"/>
      <c r="W165" s="874"/>
      <c r="X165" s="149"/>
      <c r="Y165" s="143"/>
      <c r="Z165" s="875"/>
      <c r="AA165" s="127"/>
      <c r="AB165" s="890"/>
      <c r="AC165" s="127"/>
    </row>
    <row r="166" spans="2:29" ht="12.75" customHeight="1">
      <c r="B166" s="189"/>
      <c r="C166" s="149"/>
      <c r="D166" s="872"/>
      <c r="E166" s="891"/>
      <c r="F166" s="185"/>
      <c r="G166" s="185"/>
      <c r="H166" s="185"/>
      <c r="I166" s="185"/>
      <c r="J166" s="185"/>
      <c r="K166" s="185"/>
      <c r="L166" s="185"/>
      <c r="M166" s="185"/>
      <c r="N166" s="185"/>
      <c r="O166" s="877"/>
      <c r="P166" s="878"/>
      <c r="Q166" s="446"/>
      <c r="R166" s="127"/>
      <c r="S166" s="127"/>
      <c r="T166" s="127"/>
      <c r="U166" s="127"/>
      <c r="V166" s="127"/>
      <c r="W166" s="874"/>
      <c r="X166" s="149"/>
      <c r="Y166" s="143"/>
      <c r="Z166" s="875"/>
      <c r="AA166" s="127"/>
      <c r="AB166" s="876"/>
      <c r="AC166" s="127"/>
    </row>
    <row r="167" spans="2:29" ht="12.75" customHeight="1">
      <c r="B167" s="189"/>
      <c r="C167" s="149"/>
      <c r="D167" s="872"/>
      <c r="E167" s="891"/>
      <c r="F167" s="185"/>
      <c r="G167" s="185"/>
      <c r="H167" s="185"/>
      <c r="I167" s="185"/>
      <c r="J167" s="185"/>
      <c r="K167" s="185"/>
      <c r="L167" s="185"/>
      <c r="M167" s="185"/>
      <c r="N167" s="185"/>
      <c r="O167" s="877"/>
      <c r="P167" s="878"/>
      <c r="Q167" s="446"/>
      <c r="R167" s="127"/>
      <c r="S167" s="127"/>
      <c r="T167" s="127"/>
      <c r="U167" s="127"/>
      <c r="V167" s="127"/>
      <c r="W167" s="874"/>
      <c r="X167" s="149"/>
      <c r="Y167" s="143"/>
      <c r="Z167" s="875"/>
      <c r="AA167" s="127"/>
      <c r="AB167" s="876"/>
      <c r="AC167" s="127"/>
    </row>
    <row r="168" spans="2:29" ht="11.25" customHeight="1">
      <c r="B168" s="189"/>
      <c r="C168" s="149"/>
      <c r="D168" s="872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877"/>
      <c r="P168" s="878"/>
      <c r="Q168" s="446"/>
      <c r="R168" s="127"/>
      <c r="S168" s="127"/>
      <c r="T168" s="127"/>
      <c r="U168" s="127"/>
      <c r="V168" s="127"/>
      <c r="W168" s="874"/>
      <c r="X168" s="149"/>
      <c r="Y168" s="143"/>
      <c r="Z168" s="875"/>
      <c r="AA168" s="127"/>
      <c r="AB168" s="876"/>
      <c r="AC168" s="127"/>
    </row>
    <row r="169" spans="2:29" ht="12.75" customHeight="1">
      <c r="B169" s="189"/>
      <c r="C169" s="149"/>
      <c r="D169" s="872"/>
      <c r="E169" s="185"/>
      <c r="F169" s="185"/>
      <c r="G169" s="185"/>
      <c r="H169" s="185"/>
      <c r="I169" s="185"/>
      <c r="J169" s="185"/>
      <c r="K169" s="892"/>
      <c r="L169" s="185"/>
      <c r="M169" s="185"/>
      <c r="N169" s="185"/>
      <c r="O169" s="880"/>
      <c r="P169" s="878"/>
      <c r="Q169" s="446"/>
      <c r="R169" s="127"/>
      <c r="S169" s="127"/>
      <c r="T169" s="127"/>
      <c r="U169" s="127"/>
      <c r="V169" s="127"/>
      <c r="W169" s="893"/>
      <c r="X169" s="149"/>
      <c r="Y169" s="894"/>
      <c r="Z169" s="875"/>
      <c r="AA169" s="127"/>
      <c r="AB169" s="876"/>
      <c r="AC169" s="127"/>
    </row>
    <row r="170" spans="2:29" ht="11.25" customHeight="1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</row>
    <row r="171" spans="2:29" ht="12.75" customHeight="1">
      <c r="B171" s="248"/>
      <c r="C171" s="127"/>
      <c r="D171" s="248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245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</row>
    <row r="172" spans="2:29">
      <c r="B172" s="127"/>
      <c r="C172" s="149"/>
      <c r="D172" s="446"/>
      <c r="E172" s="252"/>
      <c r="F172" s="252"/>
      <c r="G172" s="252"/>
      <c r="H172" s="252"/>
      <c r="I172" s="252"/>
      <c r="J172" s="252"/>
      <c r="K172" s="252"/>
      <c r="L172" s="252"/>
      <c r="M172" s="149"/>
      <c r="N172" s="149"/>
      <c r="O172" s="118"/>
      <c r="P172" s="118"/>
      <c r="Q172" s="149"/>
      <c r="R172" s="446"/>
      <c r="S172" s="127"/>
      <c r="T172" s="446"/>
      <c r="U172" s="149"/>
      <c r="V172" s="127"/>
      <c r="W172" s="127"/>
      <c r="X172" s="127"/>
      <c r="Y172" s="127"/>
      <c r="Z172" s="127"/>
      <c r="AA172" s="127"/>
      <c r="AB172" s="127"/>
      <c r="AC172" s="127"/>
    </row>
    <row r="173" spans="2:29">
      <c r="B173" s="127"/>
      <c r="C173" s="149"/>
      <c r="D173" s="118"/>
      <c r="E173" s="252"/>
      <c r="F173" s="252"/>
      <c r="G173" s="252"/>
      <c r="H173" s="252"/>
      <c r="I173" s="252"/>
      <c r="J173" s="252"/>
      <c r="K173" s="252"/>
      <c r="L173" s="252"/>
      <c r="M173" s="149"/>
      <c r="N173" s="149"/>
      <c r="O173" s="118"/>
      <c r="P173" s="118"/>
      <c r="Q173" s="149"/>
      <c r="R173" s="446"/>
      <c r="S173" s="127"/>
      <c r="T173" s="446"/>
      <c r="U173" s="149"/>
      <c r="V173" s="127"/>
      <c r="W173" s="127"/>
      <c r="X173" s="127"/>
      <c r="Y173" s="127"/>
      <c r="Z173" s="127"/>
      <c r="AA173" s="127"/>
      <c r="AB173" s="127"/>
      <c r="AC173" s="127"/>
    </row>
    <row r="174" spans="2:29">
      <c r="B174" s="127"/>
      <c r="C174" s="446"/>
      <c r="D174" s="446"/>
      <c r="E174" s="252"/>
      <c r="F174" s="252"/>
      <c r="G174" s="252"/>
      <c r="H174" s="252"/>
      <c r="I174" s="127"/>
      <c r="J174" s="127"/>
      <c r="K174" s="252"/>
      <c r="L174" s="125"/>
      <c r="M174" s="149"/>
      <c r="N174" s="149"/>
      <c r="O174" s="118"/>
      <c r="P174" s="118"/>
      <c r="Q174" s="446"/>
      <c r="R174" s="446"/>
      <c r="S174" s="127"/>
      <c r="T174" s="446"/>
      <c r="U174" s="149"/>
      <c r="V174" s="127"/>
      <c r="W174" s="127"/>
      <c r="X174" s="127"/>
      <c r="Y174" s="127"/>
      <c r="Z174" s="127"/>
      <c r="AA174" s="127"/>
      <c r="AB174" s="869"/>
      <c r="AC174" s="127"/>
    </row>
    <row r="175" spans="2:29">
      <c r="B175" s="127"/>
      <c r="C175" s="149"/>
      <c r="D175" s="149"/>
      <c r="E175" s="446"/>
      <c r="F175" s="446"/>
      <c r="G175" s="446"/>
      <c r="H175" s="446"/>
      <c r="I175" s="446"/>
      <c r="J175" s="446"/>
      <c r="K175" s="446"/>
      <c r="L175" s="446"/>
      <c r="M175" s="446"/>
      <c r="N175" s="446"/>
      <c r="O175" s="118"/>
      <c r="P175" s="118"/>
      <c r="Q175" s="446"/>
      <c r="R175" s="446"/>
      <c r="S175" s="127"/>
      <c r="T175" s="446"/>
      <c r="U175" s="149"/>
      <c r="V175" s="127"/>
      <c r="W175" s="127"/>
      <c r="X175" s="127"/>
      <c r="Y175" s="127"/>
      <c r="Z175" s="401"/>
      <c r="AA175" s="127"/>
      <c r="AB175" s="869"/>
      <c r="AC175" s="127"/>
    </row>
    <row r="176" spans="2:29">
      <c r="B176" s="127"/>
      <c r="C176" s="446"/>
      <c r="D176" s="127"/>
      <c r="E176" s="446"/>
      <c r="F176" s="446"/>
      <c r="G176" s="446"/>
      <c r="H176" s="446"/>
      <c r="I176" s="446"/>
      <c r="J176" s="446"/>
      <c r="K176" s="446"/>
      <c r="L176" s="446"/>
      <c r="M176" s="446"/>
      <c r="N176" s="446"/>
      <c r="O176" s="118"/>
      <c r="P176" s="118"/>
      <c r="Q176" s="149"/>
      <c r="R176" s="446"/>
      <c r="S176" s="127"/>
      <c r="T176" s="446"/>
      <c r="U176" s="149"/>
      <c r="V176" s="127"/>
      <c r="W176" s="127"/>
      <c r="X176" s="127"/>
      <c r="Y176" s="127"/>
      <c r="Z176" s="401"/>
      <c r="AA176" s="127"/>
      <c r="AB176" s="870"/>
      <c r="AC176" s="127"/>
    </row>
    <row r="177" spans="2:29">
      <c r="B177" s="127"/>
      <c r="C177" s="149"/>
      <c r="D177" s="252"/>
      <c r="E177" s="149"/>
      <c r="F177" s="149"/>
      <c r="G177" s="149"/>
      <c r="H177" s="149"/>
      <c r="I177" s="122"/>
      <c r="J177" s="149"/>
      <c r="K177" s="149"/>
      <c r="L177" s="149"/>
      <c r="M177" s="149"/>
      <c r="N177" s="122"/>
      <c r="O177" s="118"/>
      <c r="P177" s="118"/>
      <c r="Q177" s="252"/>
      <c r="R177" s="446"/>
      <c r="S177" s="149"/>
      <c r="T177" s="446"/>
      <c r="U177" s="149"/>
      <c r="V177" s="127"/>
      <c r="W177" s="336"/>
      <c r="X177" s="446"/>
      <c r="Y177" s="189"/>
      <c r="Z177" s="871"/>
      <c r="AA177" s="127"/>
      <c r="AB177" s="870"/>
      <c r="AC177" s="127"/>
    </row>
    <row r="178" spans="2:29">
      <c r="B178" s="189"/>
      <c r="C178" s="149"/>
      <c r="D178" s="872"/>
      <c r="E178" s="888"/>
      <c r="F178" s="873"/>
      <c r="G178" s="873"/>
      <c r="H178" s="873"/>
      <c r="I178" s="873"/>
      <c r="J178" s="873"/>
      <c r="K178" s="873"/>
      <c r="L178" s="873"/>
      <c r="M178" s="873"/>
      <c r="N178" s="873"/>
      <c r="O178" s="872"/>
      <c r="P178" s="446"/>
      <c r="Q178" s="446"/>
      <c r="R178" s="127"/>
      <c r="S178" s="645"/>
      <c r="T178" s="127"/>
      <c r="U178" s="127"/>
      <c r="V178" s="127"/>
      <c r="W178" s="874"/>
      <c r="X178" s="149"/>
      <c r="Y178" s="143"/>
      <c r="Z178" s="875"/>
      <c r="AA178" s="127"/>
      <c r="AB178" s="876"/>
      <c r="AC178" s="127"/>
    </row>
    <row r="179" spans="2:29">
      <c r="B179" s="189"/>
      <c r="C179" s="149"/>
      <c r="D179" s="872"/>
      <c r="E179" s="888"/>
      <c r="F179" s="873"/>
      <c r="G179" s="873"/>
      <c r="H179" s="873"/>
      <c r="I179" s="873"/>
      <c r="J179" s="873"/>
      <c r="K179" s="873"/>
      <c r="L179" s="873"/>
      <c r="M179" s="873"/>
      <c r="N179" s="873"/>
      <c r="O179" s="877"/>
      <c r="P179" s="878"/>
      <c r="Q179" s="446"/>
      <c r="R179" s="127"/>
      <c r="S179" s="127"/>
      <c r="T179" s="127"/>
      <c r="U179" s="127"/>
      <c r="V179" s="127"/>
      <c r="W179" s="874"/>
      <c r="X179" s="149"/>
      <c r="Y179" s="143"/>
      <c r="Z179" s="875"/>
      <c r="AA179" s="127"/>
      <c r="AB179" s="876"/>
      <c r="AC179" s="127"/>
    </row>
    <row r="180" spans="2:29" ht="12" customHeight="1">
      <c r="B180" s="189"/>
      <c r="C180" s="149"/>
      <c r="D180" s="872"/>
      <c r="E180" s="888"/>
      <c r="F180" s="873"/>
      <c r="G180" s="873"/>
      <c r="H180" s="888"/>
      <c r="I180" s="873"/>
      <c r="J180" s="873"/>
      <c r="K180" s="888"/>
      <c r="L180" s="873"/>
      <c r="M180" s="873"/>
      <c r="N180" s="873"/>
      <c r="O180" s="872"/>
      <c r="P180" s="878"/>
      <c r="Q180" s="446"/>
      <c r="R180" s="127"/>
      <c r="S180" s="127"/>
      <c r="T180" s="127"/>
      <c r="U180" s="127"/>
      <c r="V180" s="127"/>
      <c r="W180" s="874"/>
      <c r="X180" s="149"/>
      <c r="Y180" s="143"/>
      <c r="Z180" s="875"/>
      <c r="AA180" s="127"/>
      <c r="AB180" s="879"/>
      <c r="AC180" s="127"/>
    </row>
    <row r="181" spans="2:29">
      <c r="B181" s="189"/>
      <c r="C181" s="149"/>
      <c r="D181" s="872"/>
      <c r="E181" s="888"/>
      <c r="F181" s="873"/>
      <c r="G181" s="873"/>
      <c r="H181" s="873"/>
      <c r="I181" s="873"/>
      <c r="J181" s="873"/>
      <c r="K181" s="873"/>
      <c r="L181" s="873"/>
      <c r="M181" s="873"/>
      <c r="N181" s="888"/>
      <c r="O181" s="880"/>
      <c r="P181" s="878"/>
      <c r="Q181" s="446"/>
      <c r="R181" s="127"/>
      <c r="S181" s="127"/>
      <c r="T181" s="127"/>
      <c r="U181" s="127"/>
      <c r="V181" s="127"/>
      <c r="W181" s="874"/>
      <c r="X181" s="149"/>
      <c r="Y181" s="143"/>
      <c r="Z181" s="875"/>
      <c r="AA181" s="127"/>
      <c r="AB181" s="876"/>
      <c r="AC181" s="127"/>
    </row>
    <row r="182" spans="2:29" ht="12.75" customHeight="1">
      <c r="B182" s="189"/>
      <c r="C182" s="149"/>
      <c r="D182" s="872"/>
      <c r="E182" s="888"/>
      <c r="F182" s="873"/>
      <c r="G182" s="873"/>
      <c r="H182" s="873"/>
      <c r="I182" s="873"/>
      <c r="J182" s="873"/>
      <c r="K182" s="873"/>
      <c r="L182" s="873"/>
      <c r="M182" s="873"/>
      <c r="N182" s="873"/>
      <c r="O182" s="872"/>
      <c r="P182" s="878"/>
      <c r="Q182" s="446"/>
      <c r="R182" s="127"/>
      <c r="S182" s="127"/>
      <c r="T182" s="127"/>
      <c r="U182" s="127"/>
      <c r="V182" s="127"/>
      <c r="W182" s="874"/>
      <c r="X182" s="149"/>
      <c r="Y182" s="143"/>
      <c r="Z182" s="875"/>
      <c r="AA182" s="127"/>
      <c r="AB182" s="881"/>
      <c r="AC182" s="127"/>
    </row>
    <row r="183" spans="2:29">
      <c r="B183" s="189"/>
      <c r="C183" s="149"/>
      <c r="D183" s="872"/>
      <c r="E183" s="888"/>
      <c r="F183" s="873"/>
      <c r="G183" s="873"/>
      <c r="H183" s="873"/>
      <c r="I183" s="873"/>
      <c r="J183" s="873"/>
      <c r="K183" s="873"/>
      <c r="L183" s="873"/>
      <c r="M183" s="873"/>
      <c r="N183" s="873"/>
      <c r="O183" s="872"/>
      <c r="P183" s="878"/>
      <c r="Q183" s="446"/>
      <c r="R183" s="127"/>
      <c r="S183" s="127"/>
      <c r="T183" s="127"/>
      <c r="U183" s="127"/>
      <c r="V183" s="127"/>
      <c r="W183" s="874"/>
      <c r="X183" s="149"/>
      <c r="Y183" s="143"/>
      <c r="Z183" s="875"/>
      <c r="AA183" s="127"/>
      <c r="AB183" s="879"/>
      <c r="AC183" s="127"/>
    </row>
    <row r="184" spans="2:29" ht="15" customHeight="1">
      <c r="B184" s="189"/>
      <c r="C184" s="149"/>
      <c r="D184" s="872"/>
      <c r="E184" s="888"/>
      <c r="F184" s="873"/>
      <c r="G184" s="118"/>
      <c r="H184" s="883"/>
      <c r="I184" s="888"/>
      <c r="J184" s="873"/>
      <c r="K184" s="873"/>
      <c r="L184" s="873"/>
      <c r="M184" s="873"/>
      <c r="N184" s="873"/>
      <c r="O184" s="882"/>
      <c r="P184" s="878"/>
      <c r="Q184" s="446"/>
      <c r="R184" s="127"/>
      <c r="S184" s="127"/>
      <c r="T184" s="127"/>
      <c r="U184" s="127"/>
      <c r="V184" s="127"/>
      <c r="W184" s="874"/>
      <c r="X184" s="149"/>
      <c r="Y184" s="143"/>
      <c r="Z184" s="875"/>
      <c r="AA184" s="127"/>
      <c r="AB184" s="881"/>
      <c r="AC184" s="127"/>
    </row>
    <row r="185" spans="2:29">
      <c r="B185" s="189"/>
      <c r="C185" s="149"/>
      <c r="D185" s="872"/>
      <c r="E185" s="888"/>
      <c r="F185" s="873"/>
      <c r="G185" s="873"/>
      <c r="H185" s="873"/>
      <c r="I185" s="873"/>
      <c r="J185" s="873"/>
      <c r="K185" s="873"/>
      <c r="L185" s="873"/>
      <c r="M185" s="873"/>
      <c r="N185" s="873"/>
      <c r="O185" s="872"/>
      <c r="P185" s="878"/>
      <c r="Q185" s="446"/>
      <c r="R185" s="127"/>
      <c r="S185" s="127"/>
      <c r="T185" s="127"/>
      <c r="U185" s="127"/>
      <c r="V185" s="127"/>
      <c r="W185" s="874"/>
      <c r="X185" s="149"/>
      <c r="Y185" s="143"/>
      <c r="Z185" s="875"/>
      <c r="AA185" s="127"/>
      <c r="AB185" s="876"/>
      <c r="AC185" s="127"/>
    </row>
    <row r="186" spans="2:29">
      <c r="B186" s="189"/>
      <c r="C186" s="149"/>
      <c r="D186" s="872"/>
      <c r="E186" s="888"/>
      <c r="F186" s="873"/>
      <c r="G186" s="873"/>
      <c r="H186" s="873"/>
      <c r="I186" s="873"/>
      <c r="J186" s="873"/>
      <c r="K186" s="873"/>
      <c r="L186" s="873"/>
      <c r="M186" s="873"/>
      <c r="N186" s="873"/>
      <c r="O186" s="872"/>
      <c r="P186" s="878"/>
      <c r="Q186" s="446"/>
      <c r="R186" s="127"/>
      <c r="S186" s="127"/>
      <c r="T186" s="127"/>
      <c r="U186" s="127"/>
      <c r="V186" s="127"/>
      <c r="W186" s="874"/>
      <c r="X186" s="149"/>
      <c r="Y186" s="143"/>
      <c r="Z186" s="875"/>
      <c r="AA186" s="127"/>
      <c r="AB186" s="876"/>
      <c r="AC186" s="127"/>
    </row>
    <row r="187" spans="2:29">
      <c r="B187" s="189"/>
      <c r="C187" s="149"/>
      <c r="D187" s="872"/>
      <c r="E187" s="888"/>
      <c r="F187" s="873"/>
      <c r="G187" s="873"/>
      <c r="H187" s="873"/>
      <c r="I187" s="873"/>
      <c r="J187" s="873"/>
      <c r="K187" s="873"/>
      <c r="L187" s="873"/>
      <c r="M187" s="873"/>
      <c r="N187" s="873"/>
      <c r="O187" s="872"/>
      <c r="P187" s="878"/>
      <c r="Q187" s="446"/>
      <c r="R187" s="127"/>
      <c r="S187" s="127"/>
      <c r="T187" s="127"/>
      <c r="U187" s="127"/>
      <c r="V187" s="127"/>
      <c r="W187" s="874"/>
      <c r="X187" s="149"/>
      <c r="Y187" s="143"/>
      <c r="Z187" s="875"/>
      <c r="AA187" s="127"/>
      <c r="AB187" s="876"/>
      <c r="AC187" s="127"/>
    </row>
    <row r="188" spans="2:29">
      <c r="B188" s="189"/>
      <c r="C188" s="149"/>
      <c r="D188" s="872"/>
      <c r="E188" s="888"/>
      <c r="F188" s="873"/>
      <c r="G188" s="873"/>
      <c r="H188" s="873"/>
      <c r="I188" s="873"/>
      <c r="J188" s="873"/>
      <c r="K188" s="873"/>
      <c r="L188" s="873"/>
      <c r="M188" s="873"/>
      <c r="N188" s="873"/>
      <c r="O188" s="872"/>
      <c r="P188" s="878"/>
      <c r="Q188" s="446"/>
      <c r="R188" s="127"/>
      <c r="S188" s="127"/>
      <c r="T188" s="127"/>
      <c r="U188" s="127"/>
      <c r="V188" s="127"/>
      <c r="W188" s="874"/>
      <c r="X188" s="149"/>
      <c r="Y188" s="143"/>
      <c r="Z188" s="875"/>
      <c r="AA188" s="127"/>
      <c r="AB188" s="876"/>
      <c r="AC188" s="127"/>
    </row>
    <row r="189" spans="2:29">
      <c r="B189" s="189"/>
      <c r="C189" s="149"/>
      <c r="D189" s="872"/>
      <c r="E189" s="888"/>
      <c r="F189" s="873"/>
      <c r="G189" s="873"/>
      <c r="H189" s="873"/>
      <c r="I189" s="873"/>
      <c r="J189" s="873"/>
      <c r="K189" s="873"/>
      <c r="L189" s="873"/>
      <c r="M189" s="873"/>
      <c r="N189" s="873"/>
      <c r="O189" s="872"/>
      <c r="P189" s="878"/>
      <c r="Q189" s="446"/>
      <c r="R189" s="127"/>
      <c r="S189" s="127"/>
      <c r="T189" s="127"/>
      <c r="U189" s="127"/>
      <c r="V189" s="127"/>
      <c r="W189" s="874"/>
      <c r="X189" s="149"/>
      <c r="Y189" s="143"/>
      <c r="Z189" s="875"/>
      <c r="AA189" s="127"/>
      <c r="AB189" s="876"/>
      <c r="AC189" s="127"/>
    </row>
    <row r="190" spans="2:29">
      <c r="B190" s="189"/>
      <c r="C190" s="149"/>
      <c r="D190" s="872"/>
      <c r="E190" s="888"/>
      <c r="F190" s="873"/>
      <c r="G190" s="873"/>
      <c r="H190" s="873"/>
      <c r="I190" s="873"/>
      <c r="J190" s="873"/>
      <c r="K190" s="873"/>
      <c r="L190" s="873"/>
      <c r="M190" s="873"/>
      <c r="N190" s="873"/>
      <c r="O190" s="872"/>
      <c r="P190" s="878"/>
      <c r="Q190" s="446"/>
      <c r="R190" s="127"/>
      <c r="S190" s="127"/>
      <c r="T190" s="127"/>
      <c r="U190" s="127"/>
      <c r="V190" s="127"/>
      <c r="W190" s="874"/>
      <c r="X190" s="149"/>
      <c r="Y190" s="143"/>
      <c r="Z190" s="875"/>
      <c r="AA190" s="127"/>
      <c r="AB190" s="876"/>
      <c r="AC190" s="127"/>
    </row>
    <row r="191" spans="2:29">
      <c r="B191" s="189"/>
      <c r="C191" s="149"/>
      <c r="D191" s="872"/>
      <c r="E191" s="888"/>
      <c r="F191" s="873"/>
      <c r="G191" s="873"/>
      <c r="H191" s="873"/>
      <c r="I191" s="873"/>
      <c r="J191" s="873"/>
      <c r="K191" s="873"/>
      <c r="L191" s="873"/>
      <c r="M191" s="873"/>
      <c r="N191" s="873"/>
      <c r="O191" s="872"/>
      <c r="P191" s="878"/>
      <c r="Q191" s="446"/>
      <c r="R191" s="127"/>
      <c r="S191" s="127"/>
      <c r="T191" s="127"/>
      <c r="U191" s="127"/>
      <c r="V191" s="127"/>
      <c r="W191" s="874"/>
      <c r="X191" s="149"/>
      <c r="Y191" s="143"/>
      <c r="Z191" s="875"/>
      <c r="AA191" s="127"/>
      <c r="AB191" s="876"/>
      <c r="AC191" s="127"/>
    </row>
    <row r="192" spans="2:29" ht="13.5" customHeight="1">
      <c r="B192" s="189"/>
      <c r="C192" s="149"/>
      <c r="D192" s="872"/>
      <c r="E192" s="888"/>
      <c r="F192" s="873"/>
      <c r="G192" s="873"/>
      <c r="H192" s="873"/>
      <c r="I192" s="873"/>
      <c r="J192" s="873"/>
      <c r="K192" s="873"/>
      <c r="L192" s="873"/>
      <c r="M192" s="873"/>
      <c r="N192" s="873"/>
      <c r="O192" s="872"/>
      <c r="P192" s="878"/>
      <c r="Q192" s="446"/>
      <c r="R192" s="127"/>
      <c r="S192" s="127"/>
      <c r="T192" s="127"/>
      <c r="U192" s="127"/>
      <c r="V192" s="127"/>
      <c r="W192" s="874"/>
      <c r="X192" s="149"/>
      <c r="Y192" s="143"/>
      <c r="Z192" s="875"/>
      <c r="AA192" s="127"/>
      <c r="AB192" s="879"/>
      <c r="AC192" s="127"/>
    </row>
    <row r="193" spans="2:29" ht="12" customHeight="1">
      <c r="B193" s="189"/>
      <c r="C193" s="149"/>
      <c r="D193" s="872"/>
      <c r="E193" s="891"/>
      <c r="F193" s="883"/>
      <c r="G193" s="884"/>
      <c r="H193" s="873"/>
      <c r="I193" s="873"/>
      <c r="J193" s="873"/>
      <c r="K193" s="873"/>
      <c r="L193" s="883"/>
      <c r="M193" s="883"/>
      <c r="N193" s="873"/>
      <c r="O193" s="877"/>
      <c r="P193" s="878"/>
      <c r="Q193" s="446"/>
      <c r="R193" s="127"/>
      <c r="S193" s="127"/>
      <c r="T193" s="127"/>
      <c r="U193" s="127"/>
      <c r="V193" s="127"/>
      <c r="W193" s="874"/>
      <c r="X193" s="149"/>
      <c r="Y193" s="143"/>
      <c r="Z193" s="875"/>
      <c r="AA193" s="127"/>
      <c r="AB193" s="885"/>
      <c r="AC193" s="127"/>
    </row>
    <row r="194" spans="2:29">
      <c r="B194" s="189"/>
      <c r="C194" s="149"/>
      <c r="D194" s="872"/>
      <c r="E194" s="891"/>
      <c r="F194" s="883"/>
      <c r="G194" s="884"/>
      <c r="H194" s="873"/>
      <c r="I194" s="873"/>
      <c r="J194" s="873"/>
      <c r="K194" s="873"/>
      <c r="L194" s="883"/>
      <c r="M194" s="883"/>
      <c r="N194" s="873"/>
      <c r="O194" s="872"/>
      <c r="P194" s="878"/>
      <c r="Q194" s="446"/>
      <c r="R194" s="127"/>
      <c r="S194" s="127"/>
      <c r="T194" s="127"/>
      <c r="U194" s="127"/>
      <c r="V194" s="127"/>
      <c r="W194" s="874"/>
      <c r="X194" s="149"/>
      <c r="Y194" s="143"/>
      <c r="Z194" s="875"/>
      <c r="AA194" s="127"/>
      <c r="AB194" s="876"/>
      <c r="AC194" s="127"/>
    </row>
    <row r="195" spans="2:29" ht="13.5" customHeight="1">
      <c r="B195" s="189"/>
      <c r="C195" s="149"/>
      <c r="D195" s="872"/>
      <c r="E195" s="891"/>
      <c r="F195" s="883"/>
      <c r="G195" s="884"/>
      <c r="H195" s="873"/>
      <c r="I195" s="873"/>
      <c r="J195" s="873"/>
      <c r="K195" s="873"/>
      <c r="L195" s="883"/>
      <c r="M195" s="883"/>
      <c r="N195" s="873"/>
      <c r="O195" s="872"/>
      <c r="P195" s="878"/>
      <c r="Q195" s="446"/>
      <c r="R195" s="127"/>
      <c r="S195" s="127"/>
      <c r="T195" s="127"/>
      <c r="U195" s="127"/>
      <c r="V195" s="127"/>
      <c r="W195" s="874"/>
      <c r="X195" s="149"/>
      <c r="Y195" s="143"/>
      <c r="Z195" s="875"/>
      <c r="AA195" s="127"/>
      <c r="AB195" s="876"/>
      <c r="AC195" s="127"/>
    </row>
    <row r="196" spans="2:29">
      <c r="B196" s="189"/>
      <c r="C196" s="149"/>
      <c r="D196" s="872"/>
      <c r="E196" s="891"/>
      <c r="F196" s="883"/>
      <c r="G196" s="884"/>
      <c r="H196" s="873"/>
      <c r="I196" s="895"/>
      <c r="J196" s="873"/>
      <c r="K196" s="895"/>
      <c r="L196" s="888"/>
      <c r="M196" s="888"/>
      <c r="N196" s="873"/>
      <c r="O196" s="872"/>
      <c r="P196" s="878"/>
      <c r="Q196" s="446"/>
      <c r="R196" s="127"/>
      <c r="S196" s="127"/>
      <c r="T196" s="127"/>
      <c r="U196" s="127"/>
      <c r="V196" s="127"/>
      <c r="W196" s="874"/>
      <c r="X196" s="149"/>
      <c r="Y196" s="143"/>
      <c r="Z196" s="875"/>
      <c r="AA196" s="127"/>
      <c r="AB196" s="881"/>
      <c r="AC196" s="127"/>
    </row>
    <row r="197" spans="2:29">
      <c r="B197" s="189"/>
      <c r="C197" s="149"/>
      <c r="D197" s="872"/>
      <c r="E197" s="891"/>
      <c r="F197" s="888"/>
      <c r="G197" s="884"/>
      <c r="H197" s="873"/>
      <c r="I197" s="873"/>
      <c r="J197" s="873"/>
      <c r="K197" s="873"/>
      <c r="L197" s="888"/>
      <c r="M197" s="888"/>
      <c r="N197" s="873"/>
      <c r="O197" s="872"/>
      <c r="P197" s="878"/>
      <c r="Q197" s="446"/>
      <c r="R197" s="127"/>
      <c r="S197" s="127"/>
      <c r="T197" s="127"/>
      <c r="U197" s="127"/>
      <c r="V197" s="127"/>
      <c r="W197" s="874"/>
      <c r="X197" s="149"/>
      <c r="Y197" s="143"/>
      <c r="Z197" s="875"/>
      <c r="AA197" s="127"/>
      <c r="AB197" s="876"/>
      <c r="AC197" s="127"/>
    </row>
    <row r="198" spans="2:29" ht="12" customHeight="1">
      <c r="B198" s="189"/>
      <c r="C198" s="149"/>
      <c r="D198" s="872"/>
      <c r="E198" s="891"/>
      <c r="F198" s="883"/>
      <c r="G198" s="884"/>
      <c r="H198" s="873"/>
      <c r="I198" s="873"/>
      <c r="J198" s="873"/>
      <c r="K198" s="873"/>
      <c r="L198" s="888"/>
      <c r="M198" s="883"/>
      <c r="N198" s="873"/>
      <c r="O198" s="872"/>
      <c r="P198" s="878"/>
      <c r="Q198" s="446"/>
      <c r="R198" s="127"/>
      <c r="S198" s="127"/>
      <c r="T198" s="127"/>
      <c r="U198" s="127"/>
      <c r="V198" s="127"/>
      <c r="W198" s="874"/>
      <c r="X198" s="149"/>
      <c r="Y198" s="143"/>
      <c r="Z198" s="875"/>
      <c r="AA198" s="127"/>
      <c r="AB198" s="876"/>
      <c r="AC198" s="127"/>
    </row>
    <row r="199" spans="2:29" ht="12.75" customHeight="1">
      <c r="B199" s="189"/>
      <c r="C199" s="149"/>
      <c r="D199" s="872"/>
      <c r="E199" s="891"/>
      <c r="F199" s="888"/>
      <c r="G199" s="884"/>
      <c r="H199" s="873"/>
      <c r="I199" s="873"/>
      <c r="J199" s="873"/>
      <c r="K199" s="873"/>
      <c r="L199" s="884"/>
      <c r="M199" s="884"/>
      <c r="N199" s="118"/>
      <c r="O199" s="872"/>
      <c r="P199" s="878"/>
      <c r="Q199" s="446"/>
      <c r="R199" s="127"/>
      <c r="S199" s="127"/>
      <c r="T199" s="127"/>
      <c r="U199" s="127"/>
      <c r="V199" s="127"/>
      <c r="W199" s="874"/>
      <c r="X199" s="149"/>
      <c r="Y199" s="143"/>
      <c r="Z199" s="875"/>
      <c r="AA199" s="127"/>
      <c r="AB199" s="876"/>
      <c r="AC199" s="127"/>
    </row>
    <row r="200" spans="2:29" ht="11.25" customHeight="1">
      <c r="B200" s="189"/>
      <c r="C200" s="149"/>
      <c r="D200" s="872"/>
      <c r="E200" s="891"/>
      <c r="F200" s="888"/>
      <c r="G200" s="888"/>
      <c r="H200" s="873"/>
      <c r="I200" s="873"/>
      <c r="J200" s="873"/>
      <c r="K200" s="883"/>
      <c r="L200" s="895"/>
      <c r="M200" s="888"/>
      <c r="N200" s="884"/>
      <c r="O200" s="872"/>
      <c r="P200" s="878"/>
      <c r="Q200" s="446"/>
      <c r="R200" s="127"/>
      <c r="S200" s="127"/>
      <c r="T200" s="127"/>
      <c r="U200" s="127"/>
      <c r="V200" s="127"/>
      <c r="W200" s="874"/>
      <c r="X200" s="149"/>
      <c r="Y200" s="143"/>
      <c r="Z200" s="875"/>
      <c r="AA200" s="127"/>
      <c r="AB200" s="876"/>
      <c r="AC200" s="127"/>
    </row>
    <row r="201" spans="2:29" ht="12" customHeight="1">
      <c r="B201" s="189"/>
      <c r="C201" s="149"/>
      <c r="D201" s="872"/>
      <c r="E201" s="891"/>
      <c r="F201" s="883"/>
      <c r="G201" s="884"/>
      <c r="H201" s="873"/>
      <c r="I201" s="873"/>
      <c r="J201" s="873"/>
      <c r="K201" s="873"/>
      <c r="L201" s="883"/>
      <c r="M201" s="883"/>
      <c r="N201" s="873"/>
      <c r="O201" s="872"/>
      <c r="P201" s="878"/>
      <c r="Q201" s="446"/>
      <c r="R201" s="127"/>
      <c r="S201" s="127"/>
      <c r="T201" s="127"/>
      <c r="U201" s="127"/>
      <c r="V201" s="127"/>
      <c r="W201" s="874"/>
      <c r="X201" s="149"/>
      <c r="Y201" s="143"/>
      <c r="Z201" s="875"/>
      <c r="AA201" s="127"/>
      <c r="AB201" s="876"/>
      <c r="AC201" s="127"/>
    </row>
    <row r="202" spans="2:29">
      <c r="B202" s="189"/>
      <c r="C202" s="149"/>
      <c r="D202" s="872"/>
      <c r="E202" s="891"/>
      <c r="F202" s="888"/>
      <c r="G202" s="884"/>
      <c r="H202" s="873"/>
      <c r="I202" s="873"/>
      <c r="J202" s="873"/>
      <c r="K202" s="873"/>
      <c r="L202" s="884"/>
      <c r="M202" s="884"/>
      <c r="N202" s="873"/>
      <c r="O202" s="872"/>
      <c r="P202" s="886"/>
      <c r="Q202" s="446"/>
      <c r="R202" s="127"/>
      <c r="S202" s="127"/>
      <c r="T202" s="127"/>
      <c r="U202" s="127"/>
      <c r="V202" s="127"/>
      <c r="W202" s="874"/>
      <c r="X202" s="149"/>
      <c r="Y202" s="143"/>
      <c r="Z202" s="875"/>
      <c r="AA202" s="127"/>
      <c r="AB202" s="887"/>
      <c r="AC202" s="127"/>
    </row>
    <row r="203" spans="2:29" ht="13.5" customHeight="1">
      <c r="B203" s="189"/>
      <c r="C203" s="149"/>
      <c r="D203" s="872"/>
      <c r="E203" s="891"/>
      <c r="F203" s="883"/>
      <c r="G203" s="884"/>
      <c r="H203" s="873"/>
      <c r="I203" s="873"/>
      <c r="J203" s="873"/>
      <c r="K203" s="873"/>
      <c r="L203" s="884"/>
      <c r="M203" s="884"/>
      <c r="N203" s="873"/>
      <c r="O203" s="872"/>
      <c r="P203" s="878"/>
      <c r="Q203" s="446"/>
      <c r="R203" s="127"/>
      <c r="S203" s="127"/>
      <c r="T203" s="127"/>
      <c r="U203" s="127"/>
      <c r="V203" s="127"/>
      <c r="W203" s="874"/>
      <c r="X203" s="149"/>
      <c r="Y203" s="143"/>
      <c r="Z203" s="875"/>
      <c r="AA203" s="127"/>
      <c r="AB203" s="876"/>
      <c r="AC203" s="127"/>
    </row>
    <row r="204" spans="2:29" ht="13.5" customHeight="1">
      <c r="B204" s="189"/>
      <c r="C204" s="149"/>
      <c r="D204" s="872"/>
      <c r="E204" s="891"/>
      <c r="F204" s="884"/>
      <c r="G204" s="888"/>
      <c r="H204" s="873"/>
      <c r="I204" s="873"/>
      <c r="J204" s="873"/>
      <c r="K204" s="873"/>
      <c r="L204" s="895"/>
      <c r="M204" s="888"/>
      <c r="N204" s="873"/>
      <c r="O204" s="872"/>
      <c r="P204" s="886"/>
      <c r="Q204" s="446"/>
      <c r="R204" s="127"/>
      <c r="S204" s="127"/>
      <c r="T204" s="127"/>
      <c r="U204" s="127"/>
      <c r="V204" s="127"/>
      <c r="W204" s="874"/>
      <c r="X204" s="149"/>
      <c r="Y204" s="143"/>
      <c r="Z204" s="875"/>
      <c r="AA204" s="127"/>
      <c r="AB204" s="887"/>
      <c r="AC204" s="127"/>
    </row>
    <row r="205" spans="2:29" hidden="1">
      <c r="B205" s="189"/>
      <c r="C205" s="149"/>
      <c r="D205" s="872"/>
      <c r="E205" s="891"/>
      <c r="F205" s="888"/>
      <c r="G205" s="884"/>
      <c r="H205" s="873"/>
      <c r="I205" s="873"/>
      <c r="J205" s="873"/>
      <c r="K205" s="873"/>
      <c r="L205" s="883"/>
      <c r="M205" s="883"/>
      <c r="N205" s="873"/>
      <c r="O205" s="872"/>
      <c r="P205" s="878"/>
      <c r="Q205" s="446"/>
      <c r="R205" s="127"/>
      <c r="S205" s="127"/>
      <c r="T205" s="127"/>
      <c r="U205" s="127"/>
      <c r="V205" s="127"/>
      <c r="W205" s="874"/>
      <c r="X205" s="149"/>
      <c r="Y205" s="143"/>
      <c r="Z205" s="875"/>
      <c r="AA205" s="127"/>
      <c r="AB205" s="881"/>
      <c r="AC205" s="127"/>
    </row>
    <row r="206" spans="2:29" ht="13.5" customHeight="1">
      <c r="B206" s="189"/>
      <c r="C206" s="122"/>
      <c r="D206" s="872"/>
      <c r="E206" s="891"/>
      <c r="F206" s="884"/>
      <c r="G206" s="884"/>
      <c r="H206" s="873"/>
      <c r="I206" s="873"/>
      <c r="J206" s="873"/>
      <c r="K206" s="873"/>
      <c r="L206" s="888"/>
      <c r="M206" s="888"/>
      <c r="N206" s="873"/>
      <c r="O206" s="872"/>
      <c r="P206" s="878"/>
      <c r="Q206" s="446"/>
      <c r="R206" s="127"/>
      <c r="S206" s="127"/>
      <c r="T206" s="127"/>
      <c r="U206" s="127"/>
      <c r="V206" s="127"/>
      <c r="W206" s="874"/>
      <c r="X206" s="149"/>
      <c r="Y206" s="143"/>
      <c r="Z206" s="875"/>
      <c r="AA206" s="127"/>
      <c r="AB206" s="876"/>
      <c r="AC206" s="127"/>
    </row>
    <row r="207" spans="2:29" ht="12" customHeight="1">
      <c r="B207" s="189"/>
      <c r="C207" s="149"/>
      <c r="D207" s="872"/>
      <c r="E207" s="891"/>
      <c r="F207" s="883"/>
      <c r="G207" s="884"/>
      <c r="H207" s="895"/>
      <c r="I207" s="873"/>
      <c r="J207" s="873"/>
      <c r="K207" s="873"/>
      <c r="L207" s="883"/>
      <c r="M207" s="884"/>
      <c r="N207" s="873"/>
      <c r="O207" s="877"/>
      <c r="P207" s="886"/>
      <c r="Q207" s="446"/>
      <c r="R207" s="127"/>
      <c r="S207" s="127"/>
      <c r="T207" s="127"/>
      <c r="U207" s="127"/>
      <c r="V207" s="127"/>
      <c r="W207" s="874"/>
      <c r="X207" s="149"/>
      <c r="Y207" s="143"/>
      <c r="Z207" s="875"/>
      <c r="AA207" s="127"/>
      <c r="AB207" s="887"/>
      <c r="AC207" s="127"/>
    </row>
    <row r="208" spans="2:29" ht="13.5" customHeight="1">
      <c r="B208" s="189"/>
      <c r="C208" s="149"/>
      <c r="D208" s="872"/>
      <c r="E208" s="891"/>
      <c r="F208" s="895"/>
      <c r="G208" s="895"/>
      <c r="H208" s="873"/>
      <c r="I208" s="873"/>
      <c r="J208" s="873"/>
      <c r="K208" s="873"/>
      <c r="L208" s="896"/>
      <c r="M208" s="895"/>
      <c r="N208" s="873"/>
      <c r="O208" s="877"/>
      <c r="P208" s="878"/>
      <c r="Q208" s="446"/>
      <c r="R208" s="127"/>
      <c r="S208" s="127"/>
      <c r="T208" s="127"/>
      <c r="U208" s="127"/>
      <c r="V208" s="127"/>
      <c r="W208" s="874"/>
      <c r="X208" s="149"/>
      <c r="Y208" s="143"/>
      <c r="Z208" s="875"/>
      <c r="AA208" s="127"/>
      <c r="AB208" s="890"/>
      <c r="AC208" s="127"/>
    </row>
    <row r="209" spans="2:29">
      <c r="B209" s="189"/>
      <c r="C209" s="149"/>
      <c r="D209" s="872"/>
      <c r="E209" s="891"/>
      <c r="F209" s="185"/>
      <c r="G209" s="185"/>
      <c r="H209" s="185"/>
      <c r="I209" s="185"/>
      <c r="J209" s="185"/>
      <c r="K209" s="185"/>
      <c r="L209" s="185"/>
      <c r="M209" s="185"/>
      <c r="N209" s="185"/>
      <c r="O209" s="877"/>
      <c r="P209" s="878"/>
      <c r="Q209" s="446"/>
      <c r="R209" s="127"/>
      <c r="S209" s="127"/>
      <c r="T209" s="127"/>
      <c r="U209" s="127"/>
      <c r="V209" s="127"/>
      <c r="W209" s="874"/>
      <c r="X209" s="149"/>
      <c r="Y209" s="143"/>
      <c r="Z209" s="875"/>
      <c r="AA209" s="127"/>
      <c r="AB209" s="876"/>
      <c r="AC209" s="127"/>
    </row>
    <row r="210" spans="2:29" ht="12.75" customHeight="1">
      <c r="B210" s="189"/>
      <c r="C210" s="149"/>
      <c r="D210" s="872"/>
      <c r="E210" s="891"/>
      <c r="F210" s="185"/>
      <c r="G210" s="185"/>
      <c r="H210" s="185"/>
      <c r="I210" s="185"/>
      <c r="J210" s="185"/>
      <c r="K210" s="185"/>
      <c r="L210" s="185"/>
      <c r="M210" s="185"/>
      <c r="N210" s="185"/>
      <c r="O210" s="877"/>
      <c r="P210" s="878"/>
      <c r="Q210" s="446"/>
      <c r="R210" s="127"/>
      <c r="S210" s="127"/>
      <c r="T210" s="127"/>
      <c r="U210" s="127"/>
      <c r="V210" s="127"/>
      <c r="W210" s="874"/>
      <c r="X210" s="149"/>
      <c r="Y210" s="143"/>
      <c r="Z210" s="875"/>
      <c r="AA210" s="127"/>
      <c r="AB210" s="876"/>
      <c r="AC210" s="127"/>
    </row>
    <row r="211" spans="2:29" ht="12" customHeight="1">
      <c r="B211" s="189"/>
      <c r="C211" s="149"/>
      <c r="D211" s="872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877"/>
      <c r="P211" s="878"/>
      <c r="Q211" s="446"/>
      <c r="R211" s="127"/>
      <c r="S211" s="127"/>
      <c r="T211" s="127"/>
      <c r="U211" s="127"/>
      <c r="V211" s="127"/>
      <c r="W211" s="874"/>
      <c r="X211" s="149"/>
      <c r="Y211" s="143"/>
      <c r="Z211" s="875"/>
      <c r="AA211" s="127"/>
      <c r="AB211" s="876"/>
      <c r="AC211" s="127"/>
    </row>
    <row r="212" spans="2:29" ht="12.75" customHeight="1">
      <c r="B212" s="189"/>
      <c r="C212" s="149"/>
      <c r="D212" s="872"/>
      <c r="E212" s="185"/>
      <c r="F212" s="185"/>
      <c r="G212" s="185"/>
      <c r="H212" s="185"/>
      <c r="I212" s="185"/>
      <c r="J212" s="185"/>
      <c r="K212" s="892"/>
      <c r="L212" s="185"/>
      <c r="M212" s="185"/>
      <c r="N212" s="185"/>
      <c r="O212" s="880"/>
      <c r="P212" s="878"/>
      <c r="Q212" s="446"/>
      <c r="R212" s="127"/>
      <c r="S212" s="127"/>
      <c r="T212" s="127"/>
      <c r="U212" s="127"/>
      <c r="V212" s="127"/>
      <c r="W212" s="893"/>
      <c r="X212" s="149"/>
      <c r="Y212" s="894"/>
      <c r="Z212" s="875"/>
      <c r="AA212" s="127"/>
      <c r="AB212" s="876"/>
      <c r="AC212" s="127"/>
    </row>
    <row r="213" spans="2:29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</row>
    <row r="214" spans="2:29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</row>
    <row r="215" spans="2:29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</row>
    <row r="216" spans="2:29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</row>
    <row r="217" spans="2:29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</row>
    <row r="218" spans="2:29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</row>
    <row r="219" spans="2:29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</row>
    <row r="220" spans="2:29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</row>
    <row r="221" spans="2:29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</row>
    <row r="222" spans="2:29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</row>
    <row r="223" spans="2:29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</row>
    <row r="224" spans="2:29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</row>
    <row r="225" spans="2:29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</row>
    <row r="226" spans="2:29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</row>
    <row r="227" spans="2:29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</row>
    <row r="228" spans="2:29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</row>
    <row r="229" spans="2:29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</row>
    <row r="230" spans="2:29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</row>
    <row r="231" spans="2:29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</row>
    <row r="232" spans="2:29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</row>
    <row r="233" spans="2:29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</row>
    <row r="234" spans="2:29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</row>
    <row r="235" spans="2:29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</row>
    <row r="236" spans="2:29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</row>
    <row r="237" spans="2:29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</row>
    <row r="238" spans="2:29"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</row>
    <row r="239" spans="2:29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</row>
    <row r="240" spans="2:29"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</row>
    <row r="241" spans="2:29"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</row>
    <row r="242" spans="2:29"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</row>
    <row r="243" spans="2:29"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</row>
    <row r="244" spans="2:29"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</row>
    <row r="245" spans="2:29"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</row>
    <row r="246" spans="2:29"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</row>
    <row r="247" spans="2:29"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</row>
    <row r="248" spans="2:29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</row>
    <row r="249" spans="2:29"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</row>
    <row r="250" spans="2:29"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</row>
    <row r="251" spans="2:29"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</row>
    <row r="252" spans="2:29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</row>
    <row r="253" spans="2:29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</row>
    <row r="254" spans="2:29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</row>
    <row r="255" spans="2:29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</row>
    <row r="256" spans="2:29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</row>
    <row r="257" spans="2:29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</row>
    <row r="258" spans="2:29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</row>
    <row r="259" spans="2:29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</row>
    <row r="260" spans="2:29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</row>
    <row r="261" spans="2:29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</row>
    <row r="262" spans="2:29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</row>
    <row r="263" spans="2:29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</row>
    <row r="264" spans="2:29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</row>
    <row r="265" spans="2:29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</row>
    <row r="266" spans="2:29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</row>
    <row r="267" spans="2:29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</row>
    <row r="268" spans="2:29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</row>
    <row r="269" spans="2:29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</row>
    <row r="270" spans="2:29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</row>
    <row r="271" spans="2:29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</row>
    <row r="272" spans="2:29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</row>
    <row r="273" spans="2:29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</row>
    <row r="274" spans="2:29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</row>
    <row r="275" spans="2:29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</row>
    <row r="276" spans="2:29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</row>
    <row r="277" spans="2:29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</row>
    <row r="278" spans="2:29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</row>
    <row r="279" spans="2:29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</row>
    <row r="280" spans="2:29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</row>
    <row r="281" spans="2:29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</row>
    <row r="282" spans="2:29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</row>
    <row r="283" spans="2:29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</row>
    <row r="284" spans="2:29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</row>
    <row r="285" spans="2:29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</row>
    <row r="286" spans="2:29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</row>
    <row r="287" spans="2:29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</row>
    <row r="288" spans="2:29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</row>
    <row r="289" spans="2:29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</row>
    <row r="290" spans="2:29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</row>
    <row r="291" spans="2:29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</row>
    <row r="292" spans="2:29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</row>
    <row r="293" spans="2:29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</row>
    <row r="294" spans="2:29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</row>
    <row r="295" spans="2:29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</row>
    <row r="296" spans="2:29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7"/>
      <c r="AC296" s="127"/>
    </row>
    <row r="297" spans="2:29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7"/>
      <c r="AC297" s="127"/>
    </row>
    <row r="298" spans="2:29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7"/>
      <c r="AB298" s="127"/>
      <c r="AC298" s="127"/>
    </row>
    <row r="299" spans="2:29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7"/>
      <c r="AB299" s="127"/>
      <c r="AC299" s="127"/>
    </row>
    <row r="300" spans="2:29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  <c r="AA300" s="127"/>
      <c r="AB300" s="127"/>
      <c r="AC300" s="127"/>
    </row>
    <row r="301" spans="2:29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  <c r="AA301" s="127"/>
      <c r="AB301" s="127"/>
      <c r="AC301" s="127"/>
    </row>
    <row r="302" spans="2:29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</row>
    <row r="303" spans="2:29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7"/>
      <c r="AC303" s="127"/>
    </row>
    <row r="304" spans="2:29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  <c r="AA304" s="127"/>
      <c r="AB304" s="127"/>
      <c r="AC304" s="127"/>
    </row>
    <row r="305" spans="2:29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  <c r="AC305" s="127"/>
    </row>
    <row r="306" spans="2:29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7"/>
      <c r="AC306" s="127"/>
    </row>
    <row r="307" spans="2:29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  <c r="AA307" s="127"/>
      <c r="AB307" s="127"/>
      <c r="AC307" s="127"/>
    </row>
    <row r="308" spans="2:29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7"/>
      <c r="AC308" s="127"/>
    </row>
    <row r="309" spans="2:29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7"/>
      <c r="AB309" s="127"/>
      <c r="AC309" s="127"/>
    </row>
    <row r="310" spans="2:29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  <c r="AC310" s="127"/>
    </row>
    <row r="311" spans="2:29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  <c r="AA311" s="127"/>
      <c r="AB311" s="127"/>
      <c r="AC311" s="127"/>
    </row>
    <row r="312" spans="2:29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7"/>
      <c r="AB312" s="127"/>
      <c r="AC312" s="127"/>
    </row>
    <row r="313" spans="2:29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</row>
    <row r="314" spans="2:29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27"/>
      <c r="AC314" s="127"/>
    </row>
    <row r="315" spans="2:29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  <c r="AC315" s="127"/>
    </row>
    <row r="316" spans="2:29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7"/>
      <c r="AC316" s="127"/>
    </row>
    <row r="317" spans="2:29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7"/>
      <c r="AC317" s="127"/>
    </row>
    <row r="318" spans="2:29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7"/>
      <c r="AB318" s="127"/>
      <c r="AC318" s="127"/>
    </row>
    <row r="319" spans="2:29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  <c r="AA319" s="127"/>
      <c r="AB319" s="127"/>
      <c r="AC319" s="127"/>
    </row>
    <row r="320" spans="2:29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</row>
    <row r="321" spans="2:29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  <c r="AA321" s="127"/>
      <c r="AB321" s="127"/>
      <c r="AC321" s="127"/>
    </row>
    <row r="322" spans="2:29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  <c r="AC322" s="127"/>
    </row>
    <row r="323" spans="2:29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7"/>
      <c r="AC323" s="127"/>
    </row>
    <row r="324" spans="2:29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</row>
    <row r="325" spans="2:29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</row>
    <row r="326" spans="2:29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7"/>
      <c r="AC326" s="127"/>
    </row>
    <row r="327" spans="2:29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7"/>
      <c r="AC327" s="127"/>
    </row>
    <row r="328" spans="2:29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</row>
    <row r="329" spans="2:29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</row>
    <row r="330" spans="2:29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127"/>
    </row>
    <row r="331" spans="2:29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  <c r="AC331" s="127"/>
    </row>
    <row r="332" spans="2:29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/>
    </row>
    <row r="333" spans="2:29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7"/>
      <c r="AC333" s="127"/>
    </row>
    <row r="334" spans="2:29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</row>
    <row r="335" spans="2:29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</row>
    <row r="336" spans="2:29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7"/>
      <c r="AC336" s="127"/>
    </row>
    <row r="337" spans="2:29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</row>
    <row r="338" spans="2:29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/>
    </row>
    <row r="339" spans="2:29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/>
    </row>
    <row r="340" spans="2:29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  <c r="AA340" s="127"/>
      <c r="AB340" s="127"/>
      <c r="AC340" s="127"/>
    </row>
    <row r="341" spans="2:29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</row>
    <row r="342" spans="2:29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/>
    </row>
    <row r="343" spans="2:29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  <c r="AC343" s="127"/>
    </row>
    <row r="344" spans="2:29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7"/>
      <c r="AC344" s="127"/>
    </row>
    <row r="345" spans="2:29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</row>
    <row r="346" spans="2:29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</row>
    <row r="347" spans="2:29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7"/>
      <c r="AC347" s="127"/>
    </row>
    <row r="348" spans="2:29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  <c r="AA348" s="127"/>
      <c r="AB348" s="127"/>
      <c r="AC348" s="127"/>
    </row>
    <row r="349" spans="2:29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  <c r="AA349" s="127"/>
      <c r="AB349" s="127"/>
      <c r="AC349" s="127"/>
    </row>
    <row r="350" spans="2:29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/>
    </row>
    <row r="351" spans="2:29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  <c r="AA351" s="127"/>
      <c r="AB351" s="127"/>
      <c r="AC351" s="127"/>
    </row>
    <row r="352" spans="2:29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  <c r="AA352" s="127"/>
      <c r="AB352" s="127"/>
      <c r="AC352" s="127"/>
    </row>
    <row r="353" spans="2:29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  <c r="AA353" s="127"/>
      <c r="AB353" s="127"/>
      <c r="AC353" s="127"/>
    </row>
    <row r="354" spans="2:29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  <c r="AA354" s="127"/>
      <c r="AB354" s="127"/>
      <c r="AC354" s="127"/>
    </row>
    <row r="355" spans="2:29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  <c r="AA355" s="127"/>
      <c r="AB355" s="127"/>
      <c r="AC355" s="127"/>
    </row>
    <row r="356" spans="2:29"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  <c r="AA356" s="127"/>
      <c r="AB356" s="127"/>
      <c r="AC356" s="127"/>
    </row>
    <row r="357" spans="2:29"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</row>
    <row r="358" spans="2:29"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</row>
    <row r="359" spans="2:29"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  <c r="AA359" s="127"/>
      <c r="AB359" s="127"/>
      <c r="AC359" s="127"/>
    </row>
    <row r="360" spans="2:29"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</row>
    <row r="361" spans="2:29"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7"/>
      <c r="AB361" s="127"/>
      <c r="AC361" s="127"/>
    </row>
    <row r="362" spans="2:29"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  <c r="AA362" s="127"/>
      <c r="AB362" s="127"/>
      <c r="AC362" s="127"/>
    </row>
    <row r="363" spans="2:29"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  <c r="AA363" s="127"/>
      <c r="AB363" s="127"/>
      <c r="AC363" s="127"/>
    </row>
    <row r="364" spans="2:29"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7"/>
      <c r="AB364" s="127"/>
      <c r="AC364" s="127"/>
    </row>
    <row r="365" spans="2:29"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  <c r="AA365" s="127"/>
      <c r="AB365" s="127"/>
      <c r="AC365" s="127"/>
    </row>
    <row r="366" spans="2:29"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  <c r="AA366" s="127"/>
      <c r="AB366" s="127"/>
      <c r="AC366" s="127"/>
    </row>
    <row r="367" spans="2:29"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  <c r="AA367" s="127"/>
      <c r="AB367" s="127"/>
      <c r="AC367" s="127"/>
    </row>
    <row r="368" spans="2:29"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  <c r="AA368" s="127"/>
      <c r="AB368" s="127"/>
      <c r="AC368" s="127"/>
    </row>
    <row r="369" spans="2:29"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</row>
    <row r="370" spans="2:29">
      <c r="B370" s="127"/>
      <c r="C370" s="127"/>
      <c r="D370" s="127"/>
      <c r="E370" s="127"/>
      <c r="F370" s="127"/>
      <c r="G370" s="127"/>
      <c r="H370" s="127"/>
      <c r="I370" s="127"/>
      <c r="J370" s="127"/>
      <c r="K370" s="127"/>
      <c r="L370" s="127"/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</row>
    <row r="371" spans="2:29">
      <c r="B371" s="127"/>
      <c r="C371" s="127"/>
      <c r="D371" s="127"/>
      <c r="E371" s="127"/>
      <c r="F371" s="127"/>
      <c r="G371" s="127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</row>
    <row r="372" spans="2:29">
      <c r="B372" s="127"/>
      <c r="C372" s="127"/>
      <c r="D372" s="127"/>
      <c r="E372" s="127"/>
      <c r="F372" s="127"/>
      <c r="G372" s="127"/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/>
      <c r="AA372" s="127"/>
      <c r="AB372" s="127"/>
      <c r="AC372" s="127"/>
    </row>
    <row r="373" spans="2:29">
      <c r="B373" s="127"/>
      <c r="C373" s="127"/>
      <c r="D373" s="127"/>
      <c r="E373" s="127"/>
      <c r="F373" s="127"/>
      <c r="G373" s="127"/>
      <c r="H373" s="127"/>
      <c r="I373" s="127"/>
      <c r="J373" s="127"/>
      <c r="K373" s="127"/>
      <c r="L373" s="127"/>
      <c r="M373" s="127"/>
      <c r="N373" s="127"/>
      <c r="O373" s="127"/>
      <c r="P373" s="127"/>
      <c r="Q373" s="127"/>
      <c r="R373" s="127"/>
      <c r="S373" s="127"/>
      <c r="T373" s="127"/>
      <c r="U373" s="127"/>
      <c r="V373" s="127"/>
      <c r="W373" s="127"/>
      <c r="X373" s="127"/>
      <c r="Y373" s="127"/>
      <c r="Z373" s="127"/>
      <c r="AA373" s="127"/>
      <c r="AB373" s="127"/>
      <c r="AC373" s="127"/>
    </row>
    <row r="374" spans="2:29">
      <c r="B374" s="127"/>
      <c r="C374" s="127"/>
      <c r="D374" s="127"/>
      <c r="E374" s="127"/>
      <c r="F374" s="127"/>
      <c r="G374" s="127"/>
      <c r="H374" s="127"/>
      <c r="I374" s="127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  <c r="AA374" s="127"/>
      <c r="AB374" s="127"/>
      <c r="AC374" s="127"/>
    </row>
    <row r="375" spans="2:29">
      <c r="B375" s="127"/>
      <c r="C375" s="127"/>
      <c r="D375" s="127"/>
      <c r="E375" s="127"/>
      <c r="F375" s="127"/>
      <c r="G375" s="127"/>
      <c r="H375" s="127"/>
      <c r="I375" s="127"/>
      <c r="J375" s="127"/>
      <c r="K375" s="127"/>
      <c r="L375" s="127"/>
      <c r="M375" s="127"/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</row>
    <row r="376" spans="2:29">
      <c r="B376" s="127"/>
      <c r="C376" s="127"/>
      <c r="D376" s="127"/>
      <c r="E376" s="127"/>
      <c r="F376" s="127"/>
      <c r="G376" s="127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</row>
    <row r="377" spans="2:29">
      <c r="B377" s="127"/>
      <c r="C377" s="127"/>
      <c r="D377" s="127"/>
      <c r="E377" s="127"/>
      <c r="F377" s="127"/>
      <c r="G377" s="127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</row>
    <row r="378" spans="2:29">
      <c r="B378" s="127"/>
      <c r="C378" s="127"/>
      <c r="D378" s="127"/>
      <c r="E378" s="127"/>
      <c r="F378" s="127"/>
      <c r="G378" s="127"/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</row>
    <row r="379" spans="2:29">
      <c r="B379" s="127"/>
      <c r="C379" s="127"/>
      <c r="D379" s="127"/>
      <c r="E379" s="127"/>
      <c r="F379" s="127"/>
      <c r="G379" s="127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</row>
    <row r="380" spans="2:29">
      <c r="B380" s="127"/>
      <c r="C380" s="127"/>
      <c r="D380" s="127"/>
      <c r="E380" s="127"/>
      <c r="F380" s="127"/>
      <c r="G380" s="127"/>
      <c r="H380" s="127"/>
      <c r="I380" s="127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</row>
    <row r="381" spans="2:29">
      <c r="B381" s="127"/>
      <c r="C381" s="127"/>
      <c r="D381" s="127"/>
      <c r="E381" s="127"/>
      <c r="F381" s="127"/>
      <c r="G381" s="127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</row>
    <row r="382" spans="2:29">
      <c r="B382" s="127"/>
      <c r="C382" s="127"/>
      <c r="D382" s="127"/>
      <c r="E382" s="127"/>
      <c r="F382" s="127"/>
      <c r="G382" s="127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</row>
    <row r="383" spans="2:29">
      <c r="B383" s="127"/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  <c r="AC383" s="127"/>
    </row>
    <row r="384" spans="2:29">
      <c r="B384" s="127"/>
      <c r="C384" s="127"/>
      <c r="D384" s="127"/>
      <c r="E384" s="127"/>
      <c r="F384" s="127"/>
      <c r="G384" s="127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  <c r="AA384" s="127"/>
      <c r="AB384" s="127"/>
      <c r="AC384" s="127"/>
    </row>
    <row r="385" spans="2:29">
      <c r="B385" s="127"/>
      <c r="C385" s="127"/>
      <c r="D385" s="127"/>
      <c r="E385" s="127"/>
      <c r="F385" s="127"/>
      <c r="G385" s="127"/>
      <c r="H385" s="127"/>
      <c r="I385" s="127"/>
      <c r="J385" s="127"/>
      <c r="K385" s="127"/>
      <c r="L385" s="127"/>
      <c r="M385" s="127"/>
      <c r="N385" s="127"/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  <c r="AA385" s="127"/>
      <c r="AB385" s="127"/>
      <c r="AC385" s="127"/>
    </row>
    <row r="386" spans="2:29">
      <c r="B386" s="127"/>
      <c r="C386" s="127"/>
      <c r="D386" s="127"/>
      <c r="E386" s="127"/>
      <c r="F386" s="127"/>
      <c r="G386" s="127"/>
      <c r="H386" s="127"/>
      <c r="I386" s="127"/>
      <c r="J386" s="127"/>
      <c r="K386" s="127"/>
      <c r="L386" s="127"/>
      <c r="M386" s="127"/>
      <c r="N386" s="127"/>
      <c r="O386" s="127"/>
      <c r="P386" s="127"/>
      <c r="Q386" s="127"/>
      <c r="R386" s="127"/>
      <c r="S386" s="127"/>
      <c r="T386" s="127"/>
      <c r="U386" s="127"/>
      <c r="V386" s="127"/>
      <c r="W386" s="127"/>
      <c r="X386" s="127"/>
      <c r="Y386" s="127"/>
      <c r="Z386" s="127"/>
      <c r="AA386" s="127"/>
      <c r="AB386" s="127"/>
      <c r="AC386" s="127"/>
    </row>
    <row r="387" spans="2:29">
      <c r="B387" s="127"/>
      <c r="C387" s="127"/>
      <c r="D387" s="127"/>
      <c r="E387" s="127"/>
      <c r="F387" s="127"/>
      <c r="G387" s="127"/>
      <c r="H387" s="127"/>
      <c r="I387" s="127"/>
      <c r="J387" s="127"/>
      <c r="K387" s="127"/>
      <c r="L387" s="127"/>
      <c r="M387" s="127"/>
      <c r="N387" s="127"/>
      <c r="O387" s="127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  <c r="AA387" s="127"/>
      <c r="AB387" s="127"/>
      <c r="AC387" s="127"/>
    </row>
    <row r="388" spans="2:29">
      <c r="B388" s="127"/>
      <c r="C388" s="127"/>
      <c r="D388" s="127"/>
      <c r="E388" s="127"/>
      <c r="F388" s="127"/>
      <c r="G388" s="127"/>
      <c r="H388" s="127"/>
      <c r="I388" s="127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  <c r="AA388" s="127"/>
      <c r="AB388" s="127"/>
      <c r="AC388" s="127"/>
    </row>
    <row r="389" spans="2:29">
      <c r="B389" s="127"/>
      <c r="C389" s="127"/>
      <c r="D389" s="127"/>
      <c r="E389" s="127"/>
      <c r="F389" s="127"/>
      <c r="G389" s="127"/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  <c r="AA389" s="127"/>
      <c r="AB389" s="127"/>
      <c r="AC389" s="127"/>
    </row>
    <row r="390" spans="2:29">
      <c r="B390" s="127"/>
      <c r="C390" s="127"/>
      <c r="D390" s="127"/>
      <c r="E390" s="127"/>
      <c r="F390" s="127"/>
      <c r="G390" s="127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  <c r="AA390" s="127"/>
      <c r="AB390" s="127"/>
      <c r="AC390" s="127"/>
    </row>
    <row r="391" spans="2:29">
      <c r="B391" s="127"/>
      <c r="C391" s="127"/>
      <c r="D391" s="127"/>
      <c r="E391" s="127"/>
      <c r="F391" s="127"/>
      <c r="G391" s="127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  <c r="AC391" s="127"/>
    </row>
    <row r="392" spans="2:29">
      <c r="B392" s="127"/>
      <c r="C392" s="127"/>
      <c r="D392" s="127"/>
      <c r="E392" s="127"/>
      <c r="F392" s="127"/>
      <c r="G392" s="127"/>
      <c r="H392" s="127"/>
      <c r="I392" s="127"/>
      <c r="J392" s="127"/>
      <c r="K392" s="127"/>
      <c r="L392" s="127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  <c r="AA392" s="127"/>
      <c r="AB392" s="127"/>
      <c r="AC392" s="127"/>
    </row>
    <row r="393" spans="2:29">
      <c r="B393" s="127"/>
      <c r="C393" s="127"/>
      <c r="D393" s="127"/>
      <c r="E393" s="127"/>
      <c r="F393" s="127"/>
      <c r="G393" s="127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  <c r="AA393" s="127"/>
      <c r="AB393" s="127"/>
      <c r="AC393" s="127"/>
    </row>
    <row r="394" spans="2:29">
      <c r="B394" s="127"/>
      <c r="C394" s="127"/>
      <c r="D394" s="127"/>
      <c r="E394" s="127"/>
      <c r="F394" s="127"/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</row>
    <row r="395" spans="2:29">
      <c r="B395" s="127"/>
      <c r="C395" s="127"/>
      <c r="D395" s="127"/>
      <c r="E395" s="127"/>
      <c r="F395" s="127"/>
      <c r="G395" s="127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  <c r="AA395" s="127"/>
      <c r="AB395" s="127"/>
      <c r="AC395" s="127"/>
    </row>
    <row r="396" spans="2:29">
      <c r="B396" s="127"/>
      <c r="C396" s="127"/>
      <c r="D396" s="127"/>
      <c r="E396" s="127"/>
      <c r="F396" s="127"/>
      <c r="G396" s="127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7"/>
      <c r="AB396" s="127"/>
      <c r="AC396" s="127"/>
    </row>
    <row r="397" spans="2:29">
      <c r="B397" s="127"/>
      <c r="C397" s="127"/>
      <c r="D397" s="127"/>
      <c r="E397" s="127"/>
      <c r="F397" s="127"/>
      <c r="G397" s="127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</row>
    <row r="398" spans="2:29">
      <c r="B398" s="127"/>
      <c r="C398" s="127"/>
      <c r="D398" s="127"/>
      <c r="E398" s="127"/>
      <c r="F398" s="127"/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</row>
    <row r="399" spans="2:29">
      <c r="B399" s="127"/>
      <c r="C399" s="127"/>
      <c r="D399" s="127"/>
      <c r="E399" s="127"/>
      <c r="F399" s="127"/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</row>
    <row r="400" spans="2:29">
      <c r="B400" s="127"/>
      <c r="C400" s="127"/>
      <c r="D400" s="127"/>
      <c r="E400" s="127"/>
      <c r="F400" s="127"/>
      <c r="G400" s="127"/>
      <c r="H400" s="127"/>
      <c r="I400" s="127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7"/>
      <c r="AB400" s="127"/>
      <c r="AC400" s="127"/>
    </row>
    <row r="401" spans="2:29">
      <c r="B401" s="127"/>
      <c r="C401" s="127"/>
      <c r="D401" s="127"/>
      <c r="E401" s="127"/>
      <c r="F401" s="127"/>
      <c r="G401" s="127"/>
      <c r="H401" s="127"/>
      <c r="I401" s="127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  <c r="AA401" s="127"/>
      <c r="AB401" s="127"/>
      <c r="AC401" s="127"/>
    </row>
    <row r="402" spans="2:29">
      <c r="B402" s="127"/>
      <c r="C402" s="127"/>
      <c r="D402" s="127"/>
      <c r="E402" s="127"/>
      <c r="F402" s="127"/>
      <c r="G402" s="127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/>
      <c r="W402" s="127"/>
      <c r="X402" s="127"/>
      <c r="Y402" s="127"/>
      <c r="Z402" s="127"/>
      <c r="AA402" s="127"/>
      <c r="AB402" s="127"/>
      <c r="AC402" s="127"/>
    </row>
    <row r="403" spans="2:29">
      <c r="B403" s="127"/>
      <c r="C403" s="127"/>
      <c r="D403" s="127"/>
      <c r="E403" s="127"/>
      <c r="F403" s="127"/>
      <c r="G403" s="127"/>
      <c r="H403" s="127"/>
      <c r="I403" s="127"/>
      <c r="J403" s="127"/>
      <c r="K403" s="127"/>
      <c r="L403" s="127"/>
      <c r="M403" s="127"/>
      <c r="N403" s="127"/>
      <c r="O403" s="127"/>
      <c r="P403" s="127"/>
      <c r="Q403" s="127"/>
      <c r="R403" s="127"/>
      <c r="S403" s="127"/>
      <c r="T403" s="127"/>
      <c r="U403" s="127"/>
      <c r="V403" s="127"/>
      <c r="W403" s="127"/>
      <c r="X403" s="127"/>
      <c r="Y403" s="127"/>
      <c r="Z403" s="127"/>
      <c r="AA403" s="127"/>
      <c r="AB403" s="127"/>
      <c r="AC403" s="127"/>
    </row>
    <row r="404" spans="2:29">
      <c r="B404" s="127"/>
      <c r="C404" s="127"/>
      <c r="D404" s="127"/>
      <c r="E404" s="127"/>
      <c r="F404" s="127"/>
      <c r="G404" s="127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  <c r="AA404" s="127"/>
      <c r="AB404" s="127"/>
      <c r="AC404" s="127"/>
    </row>
    <row r="405" spans="2:29">
      <c r="B405" s="127"/>
      <c r="C405" s="127"/>
      <c r="D405" s="127"/>
      <c r="E405" s="127"/>
      <c r="F405" s="127"/>
      <c r="G405" s="127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  <c r="AA405" s="127"/>
      <c r="AB405" s="127"/>
      <c r="AC405" s="127"/>
    </row>
    <row r="406" spans="2:29">
      <c r="B406" s="127"/>
      <c r="C406" s="127"/>
      <c r="D406" s="127"/>
      <c r="E406" s="127"/>
      <c r="F406" s="127"/>
      <c r="G406" s="127"/>
      <c r="H406" s="127"/>
      <c r="I406" s="127"/>
      <c r="J406" s="127"/>
      <c r="K406" s="127"/>
      <c r="L406" s="127"/>
      <c r="M406" s="127"/>
      <c r="N406" s="127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  <c r="AA406" s="127"/>
      <c r="AB406" s="127"/>
      <c r="AC406" s="127"/>
    </row>
    <row r="407" spans="2:29">
      <c r="B407" s="127"/>
      <c r="C407" s="127"/>
      <c r="D407" s="127"/>
      <c r="E407" s="127"/>
      <c r="F407" s="127"/>
      <c r="G407" s="127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/>
      <c r="AB407" s="127"/>
      <c r="AC407" s="127"/>
    </row>
    <row r="408" spans="2:29">
      <c r="B408" s="127"/>
      <c r="C408" s="127"/>
      <c r="D408" s="127"/>
      <c r="E408" s="127"/>
      <c r="F408" s="127"/>
      <c r="G408" s="127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  <c r="AA408" s="127"/>
      <c r="AB408" s="127"/>
      <c r="AC408" s="127"/>
    </row>
    <row r="409" spans="2:29">
      <c r="B409" s="127"/>
      <c r="C409" s="127"/>
      <c r="D409" s="127"/>
      <c r="E409" s="127"/>
      <c r="F409" s="127"/>
      <c r="G409" s="127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  <c r="AA409" s="127"/>
      <c r="AB409" s="127"/>
      <c r="AC409" s="127"/>
    </row>
    <row r="410" spans="2:29">
      <c r="B410" s="127"/>
      <c r="C410" s="127"/>
      <c r="D410" s="127"/>
      <c r="E410" s="127"/>
      <c r="F410" s="127"/>
      <c r="G410" s="127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  <c r="AA410" s="127"/>
      <c r="AB410" s="127"/>
      <c r="AC410" s="127"/>
    </row>
    <row r="411" spans="2:29">
      <c r="B411" s="127"/>
      <c r="C411" s="127"/>
      <c r="D411" s="127"/>
      <c r="E411" s="127"/>
      <c r="F411" s="127"/>
      <c r="G411" s="127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  <c r="AA411" s="127"/>
      <c r="AB411" s="127"/>
      <c r="AC411" s="127"/>
    </row>
    <row r="412" spans="2:29">
      <c r="B412" s="127"/>
      <c r="C412" s="127"/>
      <c r="D412" s="127"/>
      <c r="E412" s="127"/>
      <c r="F412" s="127"/>
      <c r="G412" s="127"/>
      <c r="H412" s="127"/>
      <c r="I412" s="127"/>
      <c r="J412" s="127"/>
      <c r="K412" s="127"/>
      <c r="L412" s="127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  <c r="AA412" s="127"/>
      <c r="AB412" s="127"/>
      <c r="AC412" s="127"/>
    </row>
    <row r="413" spans="2:29">
      <c r="B413" s="127"/>
      <c r="C413" s="127"/>
      <c r="D413" s="127"/>
      <c r="E413" s="127"/>
      <c r="F413" s="127"/>
      <c r="G413" s="127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  <c r="AA413" s="127"/>
      <c r="AB413" s="127"/>
      <c r="AC413" s="127"/>
    </row>
    <row r="414" spans="2:29">
      <c r="B414" s="127"/>
      <c r="C414" s="127"/>
      <c r="D414" s="127"/>
      <c r="E414" s="127"/>
      <c r="F414" s="127"/>
      <c r="G414" s="127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  <c r="AA414" s="127"/>
      <c r="AB414" s="127"/>
      <c r="AC414" s="127"/>
    </row>
    <row r="415" spans="2:29">
      <c r="B415" s="127"/>
      <c r="C415" s="127"/>
      <c r="D415" s="127"/>
      <c r="E415" s="127"/>
      <c r="F415" s="127"/>
      <c r="G415" s="127"/>
      <c r="H415" s="127"/>
      <c r="I415" s="127"/>
      <c r="J415" s="127"/>
      <c r="K415" s="127"/>
      <c r="L415" s="127"/>
      <c r="M415" s="127"/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  <c r="AA415" s="127"/>
      <c r="AB415" s="127"/>
      <c r="AC415" s="127"/>
    </row>
    <row r="416" spans="2:29">
      <c r="B416" s="127"/>
      <c r="C416" s="127"/>
      <c r="D416" s="127"/>
      <c r="E416" s="127"/>
      <c r="F416" s="127"/>
      <c r="G416" s="127"/>
      <c r="H416" s="127"/>
      <c r="I416" s="127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  <c r="AA416" s="127"/>
      <c r="AB416" s="127"/>
      <c r="AC416" s="127"/>
    </row>
    <row r="417" spans="2:29">
      <c r="B417" s="127"/>
      <c r="C417" s="127"/>
      <c r="D417" s="127"/>
      <c r="E417" s="127"/>
      <c r="F417" s="127"/>
      <c r="G417" s="127"/>
      <c r="H417" s="127"/>
      <c r="I417" s="127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/>
      <c r="V417" s="127"/>
      <c r="W417" s="127"/>
      <c r="X417" s="127"/>
      <c r="Y417" s="127"/>
      <c r="Z417" s="127"/>
      <c r="AA417" s="127"/>
      <c r="AB417" s="127"/>
      <c r="AC417" s="127"/>
    </row>
    <row r="418" spans="2:29">
      <c r="B418" s="127"/>
      <c r="C418" s="127"/>
      <c r="D418" s="127"/>
      <c r="E418" s="127"/>
      <c r="F418" s="127"/>
      <c r="G418" s="127"/>
      <c r="H418" s="127"/>
      <c r="I418" s="127"/>
      <c r="J418" s="127"/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  <c r="AA418" s="127"/>
      <c r="AB418" s="127"/>
      <c r="AC418" s="127"/>
    </row>
    <row r="419" spans="2:29">
      <c r="B419" s="127"/>
      <c r="C419" s="127"/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  <c r="AA419" s="127"/>
      <c r="AB419" s="127"/>
      <c r="AC419" s="127"/>
    </row>
    <row r="420" spans="2:29">
      <c r="B420" s="127"/>
      <c r="C420" s="127"/>
      <c r="D420" s="127"/>
      <c r="E420" s="127"/>
      <c r="F420" s="127"/>
      <c r="G420" s="127"/>
      <c r="H420" s="127"/>
      <c r="I420" s="127"/>
      <c r="J420" s="127"/>
      <c r="K420" s="127"/>
      <c r="L420" s="127"/>
      <c r="M420" s="127"/>
      <c r="N420" s="127"/>
      <c r="O420" s="127"/>
      <c r="P420" s="127"/>
      <c r="Q420" s="127"/>
      <c r="R420" s="127"/>
      <c r="S420" s="127"/>
      <c r="T420" s="127"/>
      <c r="U420" s="127"/>
      <c r="V420" s="127"/>
      <c r="W420" s="127"/>
      <c r="X420" s="127"/>
      <c r="Y420" s="127"/>
      <c r="Z420" s="127"/>
      <c r="AA420" s="127"/>
      <c r="AB420" s="127"/>
      <c r="AC420" s="127"/>
    </row>
    <row r="421" spans="2:29">
      <c r="B421" s="127"/>
      <c r="C421" s="127"/>
      <c r="D421" s="127"/>
      <c r="E421" s="127"/>
      <c r="F421" s="127"/>
      <c r="G421" s="127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  <c r="AA421" s="127"/>
      <c r="AB421" s="127"/>
      <c r="AC421" s="127"/>
    </row>
    <row r="422" spans="2:29">
      <c r="B422" s="127"/>
      <c r="C422" s="127"/>
      <c r="D422" s="127"/>
      <c r="E422" s="127"/>
      <c r="F422" s="127"/>
      <c r="G422" s="127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27"/>
      <c r="X422" s="127"/>
      <c r="Y422" s="127"/>
      <c r="Z422" s="127"/>
      <c r="AA422" s="127"/>
      <c r="AB422" s="127"/>
      <c r="AC422" s="127"/>
    </row>
    <row r="423" spans="2:29">
      <c r="B423" s="127"/>
      <c r="C423" s="127"/>
      <c r="D423" s="127"/>
      <c r="E423" s="127"/>
      <c r="F423" s="127"/>
      <c r="G423" s="127"/>
      <c r="H423" s="127"/>
      <c r="I423" s="127"/>
      <c r="J423" s="127"/>
      <c r="K423" s="127"/>
      <c r="L423" s="127"/>
      <c r="M423" s="127"/>
      <c r="N423" s="127"/>
      <c r="O423" s="127"/>
      <c r="P423" s="127"/>
      <c r="Q423" s="127"/>
      <c r="R423" s="127"/>
      <c r="S423" s="127"/>
      <c r="T423" s="127"/>
      <c r="U423" s="127"/>
      <c r="V423" s="127"/>
      <c r="W423" s="127"/>
      <c r="X423" s="127"/>
      <c r="Y423" s="127"/>
      <c r="Z423" s="127"/>
      <c r="AA423" s="127"/>
      <c r="AB423" s="127"/>
      <c r="AC423" s="127"/>
    </row>
    <row r="424" spans="2:29">
      <c r="B424" s="127"/>
      <c r="C424" s="127"/>
      <c r="D424" s="127"/>
      <c r="E424" s="127"/>
      <c r="F424" s="127"/>
      <c r="G424" s="127"/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  <c r="T424" s="127"/>
      <c r="U424" s="127"/>
      <c r="V424" s="127"/>
      <c r="W424" s="127"/>
      <c r="X424" s="127"/>
      <c r="Y424" s="127"/>
      <c r="Z424" s="127"/>
      <c r="AA424" s="127"/>
      <c r="AB424" s="127"/>
      <c r="AC424" s="127"/>
    </row>
    <row r="425" spans="2:29">
      <c r="B425" s="127"/>
      <c r="C425" s="127"/>
      <c r="D425" s="127"/>
      <c r="E425" s="127"/>
      <c r="F425" s="127"/>
      <c r="G425" s="127"/>
      <c r="H425" s="127"/>
      <c r="I425" s="127"/>
      <c r="J425" s="127"/>
      <c r="K425" s="127"/>
      <c r="L425" s="127"/>
      <c r="M425" s="127"/>
      <c r="N425" s="127"/>
      <c r="O425" s="127"/>
      <c r="P425" s="127"/>
      <c r="Q425" s="127"/>
      <c r="R425" s="127"/>
      <c r="S425" s="127"/>
      <c r="T425" s="127"/>
      <c r="U425" s="127"/>
      <c r="V425" s="127"/>
      <c r="W425" s="127"/>
      <c r="X425" s="127"/>
      <c r="Y425" s="127"/>
      <c r="Z425" s="127"/>
      <c r="AA425" s="127"/>
      <c r="AB425" s="127"/>
      <c r="AC425" s="127"/>
    </row>
    <row r="426" spans="2:29">
      <c r="B426" s="127"/>
      <c r="C426" s="127"/>
      <c r="D426" s="127"/>
      <c r="E426" s="127"/>
      <c r="F426" s="127"/>
      <c r="G426" s="127"/>
      <c r="H426" s="127"/>
      <c r="I426" s="127"/>
      <c r="J426" s="127"/>
      <c r="K426" s="127"/>
      <c r="L426" s="127"/>
      <c r="M426" s="127"/>
      <c r="N426" s="127"/>
      <c r="O426" s="127"/>
      <c r="P426" s="127"/>
      <c r="Q426" s="127"/>
      <c r="R426" s="127"/>
      <c r="S426" s="127"/>
      <c r="T426" s="127"/>
      <c r="U426" s="127"/>
      <c r="V426" s="127"/>
      <c r="W426" s="127"/>
      <c r="X426" s="127"/>
      <c r="Y426" s="127"/>
      <c r="Z426" s="127"/>
      <c r="AA426" s="127"/>
      <c r="AB426" s="127"/>
      <c r="AC426" s="127"/>
    </row>
    <row r="427" spans="2:29">
      <c r="B427" s="127"/>
      <c r="C427" s="127"/>
      <c r="D427" s="127"/>
      <c r="E427" s="127"/>
      <c r="F427" s="127"/>
      <c r="G427" s="127"/>
      <c r="H427" s="127"/>
      <c r="I427" s="127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/>
      <c r="Z427" s="127"/>
      <c r="AA427" s="127"/>
      <c r="AB427" s="127"/>
      <c r="AC427" s="127"/>
    </row>
    <row r="428" spans="2:29">
      <c r="B428" s="127"/>
      <c r="C428" s="127"/>
      <c r="D428" s="127"/>
      <c r="E428" s="127"/>
      <c r="F428" s="127"/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  <c r="Z428" s="127"/>
      <c r="AA428" s="127"/>
      <c r="AB428" s="127"/>
      <c r="AC428" s="127"/>
    </row>
    <row r="429" spans="2:29">
      <c r="B429" s="127"/>
      <c r="C429" s="127"/>
      <c r="D429" s="127"/>
      <c r="E429" s="127"/>
      <c r="F429" s="127"/>
      <c r="G429" s="127"/>
      <c r="H429" s="127"/>
      <c r="I429" s="127"/>
      <c r="J429" s="127"/>
      <c r="K429" s="127"/>
      <c r="L429" s="127"/>
      <c r="M429" s="127"/>
      <c r="N429" s="127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  <c r="AA429" s="127"/>
      <c r="AB429" s="127"/>
      <c r="AC429" s="127"/>
    </row>
    <row r="430" spans="2:29">
      <c r="B430" s="127"/>
      <c r="C430" s="127"/>
      <c r="D430" s="127"/>
      <c r="E430" s="127"/>
      <c r="F430" s="127"/>
      <c r="G430" s="127"/>
      <c r="H430" s="127"/>
      <c r="I430" s="127"/>
      <c r="J430" s="127"/>
      <c r="K430" s="127"/>
      <c r="L430" s="127"/>
      <c r="M430" s="127"/>
      <c r="N430" s="127"/>
      <c r="O430" s="127"/>
      <c r="P430" s="127"/>
      <c r="Q430" s="127"/>
      <c r="R430" s="127"/>
      <c r="S430" s="127"/>
      <c r="T430" s="127"/>
      <c r="U430" s="127"/>
      <c r="V430" s="127"/>
      <c r="W430" s="127"/>
      <c r="X430" s="127"/>
      <c r="Y430" s="127"/>
      <c r="Z430" s="127"/>
      <c r="AA430" s="127"/>
      <c r="AB430" s="127"/>
      <c r="AC430" s="127"/>
    </row>
    <row r="431" spans="2:29">
      <c r="B431" s="127"/>
      <c r="C431" s="127"/>
      <c r="D431" s="127"/>
      <c r="E431" s="127"/>
      <c r="F431" s="127"/>
      <c r="G431" s="127"/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/>
      <c r="AA431" s="127"/>
      <c r="AB431" s="127"/>
      <c r="AC431" s="127"/>
    </row>
    <row r="432" spans="2:29">
      <c r="B432" s="127"/>
      <c r="C432" s="127"/>
      <c r="D432" s="127"/>
      <c r="E432" s="127"/>
      <c r="F432" s="127"/>
      <c r="G432" s="127"/>
      <c r="H432" s="127"/>
      <c r="I432" s="127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/>
      <c r="AA432" s="127"/>
      <c r="AB432" s="127"/>
      <c r="AC432" s="127"/>
    </row>
    <row r="433" spans="2:29">
      <c r="B433" s="127"/>
      <c r="C433" s="127"/>
      <c r="D433" s="127"/>
      <c r="E433" s="127"/>
      <c r="F433" s="127"/>
      <c r="G433" s="127"/>
      <c r="H433" s="127"/>
      <c r="I433" s="127"/>
      <c r="J433" s="127"/>
      <c r="K433" s="127"/>
      <c r="L433" s="127"/>
      <c r="M433" s="127"/>
      <c r="N433" s="127"/>
      <c r="O433" s="127"/>
      <c r="P433" s="127"/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  <c r="AA433" s="127"/>
      <c r="AB433" s="127"/>
      <c r="AC433" s="127"/>
    </row>
    <row r="434" spans="2:29">
      <c r="B434" s="127"/>
      <c r="C434" s="127"/>
      <c r="D434" s="127"/>
      <c r="E434" s="127"/>
      <c r="F434" s="127"/>
      <c r="G434" s="127"/>
      <c r="H434" s="127"/>
      <c r="I434" s="127"/>
      <c r="J434" s="127"/>
      <c r="K434" s="127"/>
      <c r="L434" s="127"/>
      <c r="M434" s="127"/>
      <c r="N434" s="127"/>
      <c r="O434" s="127"/>
      <c r="P434" s="127"/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  <c r="AA434" s="127"/>
      <c r="AB434" s="127"/>
      <c r="AC434" s="127"/>
    </row>
    <row r="435" spans="2:29">
      <c r="B435" s="127"/>
      <c r="C435" s="127"/>
      <c r="D435" s="127"/>
      <c r="E435" s="127"/>
      <c r="F435" s="127"/>
      <c r="G435" s="127"/>
      <c r="H435" s="127"/>
      <c r="I435" s="127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  <c r="AA435" s="127"/>
      <c r="AB435" s="127"/>
      <c r="AC435" s="127"/>
    </row>
    <row r="436" spans="2:29">
      <c r="B436" s="127"/>
      <c r="C436" s="127"/>
      <c r="D436" s="127"/>
      <c r="E436" s="127"/>
      <c r="F436" s="127"/>
      <c r="G436" s="127"/>
      <c r="H436" s="127"/>
      <c r="I436" s="127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  <c r="T436" s="127"/>
      <c r="U436" s="127"/>
      <c r="V436" s="127"/>
      <c r="W436" s="127"/>
      <c r="X436" s="127"/>
      <c r="Y436" s="127"/>
      <c r="Z436" s="127"/>
      <c r="AA436" s="127"/>
      <c r="AB436" s="127"/>
      <c r="AC436" s="127"/>
    </row>
    <row r="437" spans="2:29">
      <c r="B437" s="127"/>
      <c r="C437" s="127"/>
      <c r="D437" s="127"/>
      <c r="E437" s="127"/>
      <c r="F437" s="127"/>
      <c r="G437" s="127"/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Y437" s="127"/>
      <c r="Z437" s="127"/>
      <c r="AA437" s="127"/>
      <c r="AB437" s="127"/>
      <c r="AC437" s="127"/>
    </row>
    <row r="438" spans="2:29">
      <c r="B438" s="127"/>
      <c r="C438" s="127"/>
      <c r="D438" s="127"/>
      <c r="E438" s="127"/>
      <c r="F438" s="127"/>
      <c r="G438" s="127"/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  <c r="AA438" s="127"/>
      <c r="AB438" s="127"/>
      <c r="AC438" s="127"/>
    </row>
    <row r="439" spans="2:29">
      <c r="B439" s="127"/>
      <c r="C439" s="127"/>
      <c r="D439" s="127"/>
      <c r="E439" s="127"/>
      <c r="F439" s="127"/>
      <c r="G439" s="127"/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Y439" s="127"/>
      <c r="Z439" s="127"/>
      <c r="AA439" s="127"/>
      <c r="AB439" s="127"/>
      <c r="AC439" s="127"/>
    </row>
    <row r="440" spans="2:29">
      <c r="B440" s="127"/>
      <c r="C440" s="127"/>
      <c r="D440" s="127"/>
      <c r="E440" s="127"/>
      <c r="F440" s="127"/>
      <c r="G440" s="127"/>
      <c r="H440" s="127"/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Y440" s="127"/>
      <c r="Z440" s="127"/>
      <c r="AA440" s="127"/>
      <c r="AB440" s="127"/>
      <c r="AC440" s="127"/>
    </row>
    <row r="441" spans="2:29">
      <c r="B441" s="127"/>
      <c r="C441" s="127"/>
      <c r="D441" s="127"/>
      <c r="E441" s="127"/>
      <c r="F441" s="127"/>
      <c r="G441" s="127"/>
      <c r="H441" s="127"/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Y441" s="127"/>
      <c r="Z441" s="127"/>
      <c r="AA441" s="127"/>
      <c r="AB441" s="127"/>
      <c r="AC441" s="127"/>
    </row>
    <row r="442" spans="2:29">
      <c r="B442" s="127"/>
      <c r="C442" s="127"/>
      <c r="D442" s="127"/>
      <c r="E442" s="127"/>
      <c r="F442" s="127"/>
      <c r="G442" s="127"/>
      <c r="H442" s="127"/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  <c r="AA442" s="127"/>
      <c r="AB442" s="127"/>
      <c r="AC442" s="127"/>
    </row>
    <row r="443" spans="2:29">
      <c r="B443" s="127"/>
      <c r="C443" s="127"/>
      <c r="D443" s="127"/>
      <c r="E443" s="127"/>
      <c r="F443" s="127"/>
      <c r="G443" s="127"/>
      <c r="H443" s="127"/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Y443" s="127"/>
      <c r="Z443" s="127"/>
      <c r="AA443" s="127"/>
      <c r="AB443" s="127"/>
      <c r="AC443" s="127"/>
    </row>
    <row r="444" spans="2:29">
      <c r="B444" s="127"/>
      <c r="C444" s="127"/>
      <c r="D444" s="127"/>
      <c r="E444" s="127"/>
      <c r="F444" s="127"/>
      <c r="G444" s="127"/>
      <c r="H444" s="127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  <c r="AA444" s="127"/>
      <c r="AB444" s="127"/>
      <c r="AC444" s="127"/>
    </row>
    <row r="445" spans="2:29">
      <c r="B445" s="127"/>
      <c r="C445" s="127"/>
      <c r="D445" s="127"/>
      <c r="E445" s="127"/>
      <c r="F445" s="127"/>
      <c r="G445" s="127"/>
      <c r="H445" s="127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Y445" s="127"/>
      <c r="Z445" s="127"/>
      <c r="AA445" s="127"/>
      <c r="AB445" s="127"/>
      <c r="AC445" s="127"/>
    </row>
    <row r="446" spans="2:29">
      <c r="B446" s="127"/>
      <c r="C446" s="127"/>
      <c r="D446" s="127"/>
      <c r="E446" s="127"/>
      <c r="F446" s="127"/>
      <c r="G446" s="127"/>
      <c r="H446" s="127"/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  <c r="AA446" s="127"/>
      <c r="AB446" s="127"/>
      <c r="AC446" s="127"/>
    </row>
    <row r="447" spans="2:29">
      <c r="B447" s="127"/>
      <c r="C447" s="127"/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Y447" s="127"/>
      <c r="Z447" s="127"/>
      <c r="AA447" s="127"/>
      <c r="AB447" s="127"/>
      <c r="AC447" s="127"/>
    </row>
    <row r="448" spans="2:29">
      <c r="B448" s="127"/>
      <c r="C448" s="127"/>
      <c r="D448" s="127"/>
      <c r="E448" s="127"/>
      <c r="F448" s="127"/>
      <c r="G448" s="127"/>
      <c r="H448" s="127"/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Y448" s="127"/>
      <c r="Z448" s="127"/>
      <c r="AA448" s="127"/>
      <c r="AB448" s="127"/>
      <c r="AC448" s="127"/>
    </row>
    <row r="449" spans="2:29">
      <c r="B449" s="127"/>
      <c r="C449" s="127"/>
      <c r="D449" s="127"/>
      <c r="E449" s="127"/>
      <c r="F449" s="127"/>
      <c r="G449" s="127"/>
      <c r="H449" s="127"/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Y449" s="127"/>
      <c r="Z449" s="127"/>
      <c r="AA449" s="127"/>
      <c r="AB449" s="127"/>
      <c r="AC449" s="127"/>
    </row>
    <row r="450" spans="2:29">
      <c r="B450" s="127"/>
      <c r="C450" s="127"/>
      <c r="D450" s="127"/>
      <c r="E450" s="127"/>
      <c r="F450" s="127"/>
      <c r="G450" s="127"/>
      <c r="H450" s="127"/>
      <c r="I450" s="127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Y450" s="127"/>
      <c r="Z450" s="127"/>
      <c r="AA450" s="127"/>
      <c r="AB450" s="127"/>
      <c r="AC450" s="127"/>
    </row>
    <row r="451" spans="2:29">
      <c r="B451" s="127"/>
      <c r="C451" s="127"/>
      <c r="D451" s="127"/>
      <c r="E451" s="127"/>
      <c r="F451" s="127"/>
      <c r="G451" s="127"/>
      <c r="H451" s="127"/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7"/>
      <c r="Z451" s="127"/>
      <c r="AA451" s="127"/>
      <c r="AB451" s="127"/>
      <c r="AC451" s="127"/>
    </row>
    <row r="452" spans="2:29">
      <c r="B452" s="127"/>
      <c r="C452" s="127"/>
      <c r="D452" s="127"/>
      <c r="E452" s="127"/>
      <c r="F452" s="127"/>
      <c r="G452" s="127"/>
      <c r="H452" s="127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  <c r="AA452" s="127"/>
      <c r="AB452" s="127"/>
      <c r="AC452" s="127"/>
    </row>
    <row r="453" spans="2:29">
      <c r="B453" s="127"/>
      <c r="C453" s="127"/>
      <c r="D453" s="127"/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  <c r="Z453" s="127"/>
      <c r="AA453" s="127"/>
      <c r="AB453" s="127"/>
      <c r="AC453" s="127"/>
    </row>
    <row r="454" spans="2:29">
      <c r="B454" s="127"/>
      <c r="C454" s="127"/>
      <c r="D454" s="127"/>
      <c r="E454" s="127"/>
      <c r="F454" s="127"/>
      <c r="G454" s="127"/>
      <c r="H454" s="127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Y454" s="127"/>
      <c r="Z454" s="127"/>
      <c r="AA454" s="127"/>
      <c r="AB454" s="127"/>
      <c r="AC454" s="127"/>
    </row>
    <row r="455" spans="2:29">
      <c r="B455" s="127"/>
      <c r="C455" s="127"/>
      <c r="D455" s="127"/>
      <c r="E455" s="127"/>
      <c r="F455" s="127"/>
      <c r="G455" s="127"/>
      <c r="H455" s="127"/>
      <c r="I455" s="127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Y455" s="127"/>
      <c r="Z455" s="127"/>
      <c r="AA455" s="127"/>
      <c r="AB455" s="127"/>
      <c r="AC455" s="127"/>
    </row>
    <row r="456" spans="2:29">
      <c r="B456" s="127"/>
      <c r="C456" s="127"/>
      <c r="D456" s="127"/>
      <c r="E456" s="127"/>
      <c r="F456" s="127"/>
      <c r="G456" s="127"/>
      <c r="H456" s="127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  <c r="AA456" s="127"/>
      <c r="AB456" s="127"/>
      <c r="AC456" s="127"/>
    </row>
    <row r="457" spans="2:29">
      <c r="B457" s="127"/>
      <c r="C457" s="127"/>
      <c r="D457" s="127"/>
      <c r="E457" s="127"/>
      <c r="F457" s="127"/>
      <c r="G457" s="127"/>
      <c r="H457" s="127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Y457" s="127"/>
      <c r="Z457" s="127"/>
      <c r="AA457" s="127"/>
      <c r="AB457" s="127"/>
      <c r="AC457" s="127"/>
    </row>
    <row r="458" spans="2:29">
      <c r="B458" s="127"/>
      <c r="C458" s="127"/>
      <c r="D458" s="127"/>
      <c r="E458" s="127"/>
      <c r="F458" s="127"/>
      <c r="G458" s="127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  <c r="AA458" s="127"/>
      <c r="AB458" s="127"/>
      <c r="AC458" s="127"/>
    </row>
    <row r="459" spans="2:29">
      <c r="B459" s="127"/>
      <c r="C459" s="127"/>
      <c r="D459" s="127"/>
      <c r="E459" s="127"/>
      <c r="F459" s="127"/>
      <c r="G459" s="127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  <c r="AA459" s="127"/>
      <c r="AB459" s="127"/>
      <c r="AC459" s="127"/>
    </row>
    <row r="460" spans="2:29">
      <c r="B460" s="127"/>
      <c r="C460" s="127"/>
      <c r="D460" s="127"/>
      <c r="E460" s="127"/>
      <c r="F460" s="127"/>
      <c r="G460" s="127"/>
      <c r="H460" s="127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  <c r="AA460" s="127"/>
      <c r="AB460" s="127"/>
      <c r="AC460" s="127"/>
    </row>
    <row r="461" spans="2:29">
      <c r="B461" s="127"/>
      <c r="C461" s="127"/>
      <c r="D461" s="127"/>
      <c r="E461" s="127"/>
      <c r="F461" s="127"/>
      <c r="G461" s="127"/>
      <c r="H461" s="127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Y461" s="127"/>
      <c r="Z461" s="127"/>
      <c r="AA461" s="127"/>
      <c r="AB461" s="127"/>
      <c r="AC461" s="127"/>
    </row>
    <row r="462" spans="2:29">
      <c r="B462" s="127"/>
      <c r="C462" s="127"/>
      <c r="D462" s="127"/>
      <c r="E462" s="127"/>
      <c r="F462" s="127"/>
      <c r="G462" s="127"/>
      <c r="H462" s="127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Y462" s="127"/>
      <c r="Z462" s="127"/>
      <c r="AA462" s="127"/>
      <c r="AB462" s="127"/>
      <c r="AC462" s="127"/>
    </row>
    <row r="463" spans="2:29">
      <c r="B463" s="127"/>
      <c r="C463" s="127"/>
      <c r="D463" s="127"/>
      <c r="E463" s="127"/>
      <c r="F463" s="127"/>
      <c r="G463" s="127"/>
      <c r="H463" s="127"/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Y463" s="127"/>
      <c r="Z463" s="127"/>
      <c r="AA463" s="127"/>
      <c r="AB463" s="127"/>
      <c r="AC463" s="127"/>
    </row>
    <row r="464" spans="2:29">
      <c r="B464" s="127"/>
      <c r="C464" s="127"/>
      <c r="D464" s="127"/>
      <c r="E464" s="127"/>
      <c r="F464" s="127"/>
      <c r="G464" s="127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  <c r="AA464" s="127"/>
      <c r="AB464" s="127"/>
      <c r="AC464" s="127"/>
    </row>
    <row r="465" spans="2:29">
      <c r="B465" s="127"/>
      <c r="C465" s="127"/>
      <c r="D465" s="127"/>
      <c r="E465" s="127"/>
      <c r="F465" s="127"/>
      <c r="G465" s="127"/>
      <c r="H465" s="127"/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  <c r="AA465" s="127"/>
      <c r="AB465" s="127"/>
      <c r="AC465" s="127"/>
    </row>
    <row r="466" spans="2:29">
      <c r="B466" s="127"/>
      <c r="C466" s="127"/>
      <c r="D466" s="127"/>
      <c r="E466" s="127"/>
      <c r="F466" s="127"/>
      <c r="G466" s="127"/>
      <c r="H466" s="127"/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Y466" s="127"/>
      <c r="Z466" s="127"/>
      <c r="AA466" s="127"/>
      <c r="AB466" s="127"/>
      <c r="AC466" s="127"/>
    </row>
    <row r="467" spans="2:29">
      <c r="B467" s="127"/>
      <c r="C467" s="127"/>
      <c r="D467" s="127"/>
      <c r="E467" s="127"/>
      <c r="F467" s="127"/>
      <c r="G467" s="127"/>
      <c r="H467" s="127"/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  <c r="AA467" s="127"/>
      <c r="AB467" s="127"/>
      <c r="AC467" s="127"/>
    </row>
    <row r="468" spans="2:29">
      <c r="B468" s="127"/>
      <c r="C468" s="127"/>
      <c r="D468" s="127"/>
      <c r="E468" s="127"/>
      <c r="F468" s="127"/>
      <c r="G468" s="127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  <c r="AA468" s="127"/>
      <c r="AB468" s="127"/>
      <c r="AC468" s="127"/>
    </row>
    <row r="469" spans="2:29">
      <c r="B469" s="127"/>
      <c r="C469" s="127"/>
      <c r="D469" s="127"/>
      <c r="E469" s="127"/>
      <c r="F469" s="127"/>
      <c r="G469" s="127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  <c r="AA469" s="127"/>
      <c r="AB469" s="127"/>
      <c r="AC469" s="127"/>
    </row>
    <row r="470" spans="2:29">
      <c r="B470" s="127"/>
      <c r="C470" s="127"/>
      <c r="D470" s="127"/>
      <c r="E470" s="127"/>
      <c r="F470" s="127"/>
      <c r="G470" s="127"/>
      <c r="H470" s="127"/>
      <c r="I470" s="127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  <c r="AA470" s="127"/>
      <c r="AB470" s="127"/>
      <c r="AC470" s="127"/>
    </row>
    <row r="471" spans="2:29">
      <c r="B471" s="127"/>
      <c r="C471" s="127"/>
      <c r="D471" s="127"/>
      <c r="E471" s="127"/>
      <c r="F471" s="127"/>
      <c r="G471" s="127"/>
      <c r="H471" s="127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  <c r="AA471" s="127"/>
      <c r="AB471" s="127"/>
      <c r="AC471" s="127"/>
    </row>
    <row r="472" spans="2:29">
      <c r="B472" s="127"/>
      <c r="C472" s="127"/>
      <c r="D472" s="127"/>
      <c r="E472" s="127"/>
      <c r="F472" s="127"/>
      <c r="G472" s="127"/>
      <c r="H472" s="127"/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Y472" s="127"/>
      <c r="Z472" s="127"/>
      <c r="AA472" s="127"/>
      <c r="AB472" s="127"/>
      <c r="AC472" s="127"/>
    </row>
    <row r="473" spans="2:29">
      <c r="B473" s="127"/>
      <c r="C473" s="127"/>
      <c r="D473" s="127"/>
      <c r="E473" s="127"/>
      <c r="F473" s="127"/>
      <c r="G473" s="127"/>
      <c r="H473" s="127"/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Y473" s="127"/>
      <c r="Z473" s="127"/>
      <c r="AA473" s="127"/>
      <c r="AB473" s="127"/>
      <c r="AC473" s="127"/>
    </row>
    <row r="474" spans="2:29">
      <c r="B474" s="127"/>
      <c r="C474" s="127"/>
      <c r="D474" s="127"/>
      <c r="E474" s="127"/>
      <c r="F474" s="127"/>
      <c r="G474" s="127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  <c r="AA474" s="127"/>
      <c r="AB474" s="127"/>
      <c r="AC474" s="127"/>
    </row>
    <row r="475" spans="2:29">
      <c r="B475" s="127"/>
      <c r="C475" s="127"/>
      <c r="D475" s="127"/>
      <c r="E475" s="127"/>
      <c r="F475" s="127"/>
      <c r="G475" s="127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Y475" s="127"/>
      <c r="Z475" s="127"/>
      <c r="AA475" s="127"/>
      <c r="AB475" s="127"/>
      <c r="AC475" s="127"/>
    </row>
    <row r="476" spans="2:29">
      <c r="B476" s="127"/>
      <c r="C476" s="127"/>
      <c r="D476" s="127"/>
      <c r="E476" s="127"/>
      <c r="F476" s="127"/>
      <c r="G476" s="127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Y476" s="127"/>
      <c r="Z476" s="127"/>
      <c r="AA476" s="127"/>
      <c r="AB476" s="127"/>
      <c r="AC476" s="127"/>
    </row>
    <row r="477" spans="2:29">
      <c r="B477" s="127"/>
      <c r="C477" s="127"/>
      <c r="D477" s="127"/>
      <c r="E477" s="127"/>
      <c r="F477" s="127"/>
      <c r="G477" s="127"/>
      <c r="H477" s="127"/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  <c r="AA477" s="127"/>
      <c r="AB477" s="127"/>
      <c r="AC477" s="127"/>
    </row>
    <row r="478" spans="2:29">
      <c r="B478" s="127"/>
      <c r="C478" s="127"/>
      <c r="D478" s="127"/>
      <c r="E478" s="127"/>
      <c r="F478" s="127"/>
      <c r="G478" s="127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  <c r="AA478" s="127"/>
      <c r="AB478" s="127"/>
      <c r="AC478" s="127"/>
    </row>
    <row r="479" spans="2:29">
      <c r="B479" s="127"/>
      <c r="C479" s="127"/>
      <c r="D479" s="127"/>
      <c r="E479" s="127"/>
      <c r="F479" s="127"/>
      <c r="G479" s="127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Y479" s="127"/>
      <c r="Z479" s="127"/>
      <c r="AA479" s="127"/>
      <c r="AB479" s="127"/>
      <c r="AC479" s="127"/>
    </row>
    <row r="480" spans="2:29">
      <c r="B480" s="127"/>
      <c r="C480" s="127"/>
      <c r="D480" s="127"/>
      <c r="E480" s="127"/>
      <c r="F480" s="127"/>
      <c r="G480" s="127"/>
      <c r="H480" s="127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Y480" s="127"/>
      <c r="Z480" s="127"/>
      <c r="AA480" s="127"/>
      <c r="AB480" s="127"/>
      <c r="AC480" s="127"/>
    </row>
    <row r="481" spans="2:29">
      <c r="B481" s="127"/>
      <c r="C481" s="127"/>
      <c r="D481" s="127"/>
      <c r="E481" s="127"/>
      <c r="F481" s="127"/>
      <c r="G481" s="127"/>
      <c r="H481" s="127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  <c r="AA481" s="127"/>
      <c r="AB481" s="127"/>
      <c r="AC481" s="127"/>
    </row>
    <row r="482" spans="2:29">
      <c r="B482" s="127"/>
      <c r="C482" s="127"/>
      <c r="D482" s="127"/>
      <c r="E482" s="127"/>
      <c r="F482" s="127"/>
      <c r="G482" s="127"/>
      <c r="H482" s="127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Y482" s="127"/>
      <c r="Z482" s="127"/>
      <c r="AA482" s="127"/>
      <c r="AB482" s="127"/>
      <c r="AC482" s="127"/>
    </row>
    <row r="483" spans="2:29">
      <c r="B483" s="127"/>
      <c r="C483" s="127"/>
      <c r="D483" s="127"/>
      <c r="E483" s="127"/>
      <c r="F483" s="127"/>
      <c r="G483" s="127"/>
      <c r="H483" s="127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  <c r="AA483" s="127"/>
      <c r="AB483" s="127"/>
      <c r="AC483" s="127"/>
    </row>
    <row r="484" spans="2:29">
      <c r="B484" s="127"/>
      <c r="C484" s="127"/>
      <c r="D484" s="127"/>
      <c r="E484" s="127"/>
      <c r="F484" s="127"/>
      <c r="G484" s="127"/>
      <c r="H484" s="127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Y484" s="127"/>
      <c r="Z484" s="127"/>
      <c r="AA484" s="127"/>
      <c r="AB484" s="127"/>
      <c r="AC484" s="127"/>
    </row>
    <row r="485" spans="2:29">
      <c r="B485" s="127"/>
      <c r="C485" s="127"/>
      <c r="D485" s="127"/>
      <c r="E485" s="127"/>
      <c r="F485" s="127"/>
      <c r="G485" s="127"/>
      <c r="H485" s="127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Y485" s="127"/>
      <c r="Z485" s="127"/>
      <c r="AA485" s="127"/>
      <c r="AB485" s="127"/>
      <c r="AC485" s="127"/>
    </row>
    <row r="486" spans="2:29">
      <c r="B486" s="127"/>
      <c r="C486" s="127"/>
      <c r="D486" s="127"/>
      <c r="E486" s="127"/>
      <c r="F486" s="127"/>
      <c r="G486" s="127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  <c r="AA486" s="127"/>
      <c r="AB486" s="127"/>
      <c r="AC486" s="127"/>
    </row>
    <row r="487" spans="2:29">
      <c r="B487" s="127"/>
      <c r="C487" s="127"/>
      <c r="D487" s="127"/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  <c r="Z487" s="127"/>
      <c r="AA487" s="127"/>
      <c r="AB487" s="127"/>
      <c r="AC487" s="127"/>
    </row>
    <row r="488" spans="2:29">
      <c r="B488" s="127"/>
      <c r="C488" s="127"/>
      <c r="D488" s="127"/>
      <c r="E488" s="127"/>
      <c r="F488" s="127"/>
      <c r="G488" s="127"/>
      <c r="H488" s="127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  <c r="AA488" s="127"/>
      <c r="AB488" s="127"/>
      <c r="AC488" s="127"/>
    </row>
    <row r="489" spans="2:29">
      <c r="B489" s="127"/>
      <c r="C489" s="127"/>
      <c r="D489" s="127"/>
      <c r="E489" s="127"/>
      <c r="F489" s="127"/>
      <c r="G489" s="127"/>
      <c r="H489" s="127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Y489" s="127"/>
      <c r="Z489" s="127"/>
      <c r="AA489" s="127"/>
      <c r="AB489" s="127"/>
      <c r="AC489" s="127"/>
    </row>
    <row r="490" spans="2:29">
      <c r="B490" s="127"/>
      <c r="C490" s="127"/>
      <c r="D490" s="127"/>
      <c r="E490" s="127"/>
      <c r="F490" s="127"/>
      <c r="G490" s="127"/>
      <c r="H490" s="127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/>
      <c r="Z490" s="127"/>
      <c r="AA490" s="127"/>
      <c r="AB490" s="127"/>
      <c r="AC490" s="127"/>
    </row>
    <row r="491" spans="2:29">
      <c r="B491" s="127"/>
      <c r="C491" s="127"/>
      <c r="D491" s="127"/>
      <c r="E491" s="127"/>
      <c r="F491" s="127"/>
      <c r="G491" s="127"/>
      <c r="H491" s="127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  <c r="AA491" s="127"/>
      <c r="AB491" s="127"/>
      <c r="AC491" s="127"/>
    </row>
    <row r="492" spans="2:29">
      <c r="B492" s="127"/>
      <c r="C492" s="127"/>
      <c r="D492" s="127"/>
      <c r="E492" s="127"/>
      <c r="F492" s="127"/>
      <c r="G492" s="127"/>
      <c r="H492" s="127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Y492" s="127"/>
      <c r="Z492" s="127"/>
      <c r="AA492" s="127"/>
      <c r="AB492" s="127"/>
      <c r="AC492" s="127"/>
    </row>
    <row r="493" spans="2:29">
      <c r="B493" s="127"/>
      <c r="C493" s="127"/>
      <c r="D493" s="127"/>
      <c r="E493" s="127"/>
      <c r="F493" s="127"/>
      <c r="G493" s="127"/>
      <c r="H493" s="127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Y493" s="127"/>
      <c r="Z493" s="127"/>
      <c r="AA493" s="127"/>
      <c r="AB493" s="127"/>
      <c r="AC493" s="127"/>
    </row>
    <row r="494" spans="2:29">
      <c r="B494" s="127"/>
      <c r="C494" s="127"/>
      <c r="D494" s="127"/>
      <c r="E494" s="127"/>
      <c r="F494" s="127"/>
      <c r="G494" s="127"/>
      <c r="H494" s="127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Y494" s="127"/>
      <c r="Z494" s="127"/>
      <c r="AA494" s="127"/>
      <c r="AB494" s="127"/>
      <c r="AC494" s="127"/>
    </row>
    <row r="495" spans="2:29">
      <c r="B495" s="127"/>
      <c r="C495" s="127"/>
      <c r="D495" s="127"/>
      <c r="E495" s="127"/>
      <c r="F495" s="127"/>
      <c r="G495" s="127"/>
      <c r="H495" s="127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/>
      <c r="W495" s="127"/>
      <c r="X495" s="127"/>
      <c r="Y495" s="127"/>
      <c r="Z495" s="127"/>
      <c r="AA495" s="127"/>
      <c r="AB495" s="127"/>
      <c r="AC495" s="127"/>
    </row>
    <row r="496" spans="2:29">
      <c r="B496" s="127"/>
      <c r="C496" s="127"/>
      <c r="D496" s="127"/>
      <c r="E496" s="127"/>
      <c r="F496" s="127"/>
      <c r="G496" s="127"/>
      <c r="H496" s="127"/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Y496" s="127"/>
      <c r="Z496" s="127"/>
      <c r="AA496" s="127"/>
      <c r="AB496" s="127"/>
      <c r="AC496" s="127"/>
    </row>
    <row r="497" spans="2:29">
      <c r="B497" s="127"/>
      <c r="C497" s="127"/>
      <c r="D497" s="127"/>
      <c r="E497" s="127"/>
      <c r="F497" s="127"/>
      <c r="G497" s="127"/>
      <c r="H497" s="127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  <c r="AA497" s="127"/>
      <c r="AB497" s="127"/>
      <c r="AC497" s="127"/>
    </row>
    <row r="498" spans="2:29">
      <c r="B498" s="127"/>
      <c r="C498" s="127"/>
      <c r="D498" s="127"/>
      <c r="E498" s="127"/>
      <c r="F498" s="127"/>
      <c r="G498" s="127"/>
      <c r="H498" s="127"/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  <c r="AA498" s="127"/>
      <c r="AB498" s="127"/>
      <c r="AC498" s="127"/>
    </row>
    <row r="499" spans="2:29">
      <c r="B499" s="127"/>
      <c r="C499" s="127"/>
      <c r="D499" s="127"/>
      <c r="E499" s="127"/>
      <c r="F499" s="127"/>
      <c r="G499" s="127"/>
      <c r="H499" s="127"/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  <c r="AA499" s="127"/>
      <c r="AB499" s="127"/>
      <c r="AC499" s="127"/>
    </row>
    <row r="500" spans="2:29">
      <c r="B500" s="127"/>
      <c r="C500" s="127"/>
      <c r="D500" s="127"/>
      <c r="E500" s="127"/>
      <c r="F500" s="127"/>
      <c r="G500" s="127"/>
      <c r="H500" s="127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Y500" s="127"/>
      <c r="Z500" s="127"/>
      <c r="AA500" s="127"/>
      <c r="AB500" s="127"/>
      <c r="AC500" s="127"/>
    </row>
    <row r="501" spans="2:29">
      <c r="B501" s="127"/>
      <c r="C501" s="127"/>
      <c r="D501" s="127"/>
      <c r="E501" s="127"/>
      <c r="F501" s="127"/>
      <c r="G501" s="127"/>
      <c r="H501" s="127"/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Y501" s="127"/>
      <c r="Z501" s="127"/>
      <c r="AA501" s="127"/>
      <c r="AB501" s="127"/>
      <c r="AC501" s="127"/>
    </row>
    <row r="502" spans="2:29">
      <c r="B502" s="127"/>
      <c r="C502" s="127"/>
      <c r="D502" s="127"/>
      <c r="E502" s="127"/>
      <c r="F502" s="127"/>
      <c r="G502" s="127"/>
      <c r="H502" s="127"/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Y502" s="127"/>
      <c r="Z502" s="127"/>
      <c r="AA502" s="127"/>
      <c r="AB502" s="127"/>
      <c r="AC502" s="127"/>
    </row>
    <row r="503" spans="2:29">
      <c r="B503" s="127"/>
      <c r="C503" s="127"/>
      <c r="D503" s="127"/>
      <c r="E503" s="127"/>
      <c r="F503" s="127"/>
      <c r="G503" s="127"/>
      <c r="H503" s="127"/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  <c r="AA503" s="127"/>
      <c r="AB503" s="127"/>
      <c r="AC503" s="127"/>
    </row>
    <row r="504" spans="2:29">
      <c r="B504" s="127"/>
      <c r="C504" s="127"/>
      <c r="D504" s="127"/>
      <c r="E504" s="127"/>
      <c r="F504" s="127"/>
      <c r="G504" s="127"/>
      <c r="H504" s="127"/>
      <c r="I504" s="127"/>
      <c r="J504" s="127"/>
      <c r="K504" s="127"/>
      <c r="L504" s="127"/>
      <c r="M504" s="127"/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  <c r="AA504" s="127"/>
      <c r="AB504" s="127"/>
      <c r="AC504" s="127"/>
    </row>
    <row r="505" spans="2:29">
      <c r="B505" s="127"/>
      <c r="C505" s="127"/>
      <c r="D505" s="127"/>
      <c r="E505" s="127"/>
      <c r="F505" s="127"/>
      <c r="G505" s="127"/>
      <c r="H505" s="127"/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  <c r="AA505" s="127"/>
      <c r="AB505" s="127"/>
      <c r="AC505" s="127"/>
    </row>
    <row r="506" spans="2:29">
      <c r="B506" s="127"/>
      <c r="C506" s="127"/>
      <c r="D506" s="127"/>
      <c r="E506" s="127"/>
      <c r="F506" s="127"/>
      <c r="G506" s="127"/>
      <c r="H506" s="127"/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Y506" s="127"/>
      <c r="Z506" s="127"/>
      <c r="AA506" s="127"/>
      <c r="AB506" s="127"/>
      <c r="AC506" s="127"/>
    </row>
    <row r="507" spans="2:29">
      <c r="B507" s="127"/>
      <c r="C507" s="127"/>
      <c r="D507" s="127"/>
      <c r="E507" s="127"/>
      <c r="F507" s="127"/>
      <c r="G507" s="127"/>
      <c r="H507" s="127"/>
      <c r="I507" s="127"/>
      <c r="J507" s="127"/>
      <c r="K507" s="127"/>
      <c r="L507" s="127"/>
      <c r="M507" s="127"/>
      <c r="N507" s="127"/>
      <c r="O507" s="127"/>
      <c r="P507" s="127"/>
      <c r="Q507" s="127"/>
      <c r="R507" s="127"/>
      <c r="S507" s="127"/>
      <c r="T507" s="127"/>
      <c r="U507" s="127"/>
      <c r="V507" s="127"/>
      <c r="W507" s="127"/>
      <c r="X507" s="127"/>
      <c r="Y507" s="127"/>
      <c r="Z507" s="127"/>
      <c r="AA507" s="127"/>
      <c r="AB507" s="127"/>
      <c r="AC507" s="127"/>
    </row>
    <row r="508" spans="2:29">
      <c r="B508" s="127"/>
      <c r="C508" s="127"/>
      <c r="D508" s="127"/>
      <c r="E508" s="127"/>
      <c r="F508" s="127"/>
      <c r="G508" s="127"/>
      <c r="H508" s="127"/>
      <c r="I508" s="127"/>
      <c r="J508" s="127"/>
      <c r="K508" s="127"/>
      <c r="L508" s="127"/>
      <c r="M508" s="127"/>
      <c r="N508" s="127"/>
      <c r="O508" s="127"/>
      <c r="P508" s="127"/>
      <c r="Q508" s="127"/>
      <c r="R508" s="127"/>
      <c r="S508" s="127"/>
      <c r="T508" s="127"/>
      <c r="U508" s="127"/>
      <c r="V508" s="127"/>
      <c r="W508" s="127"/>
      <c r="X508" s="127"/>
      <c r="Y508" s="127"/>
      <c r="Z508" s="127"/>
      <c r="AA508" s="127"/>
      <c r="AB508" s="127"/>
      <c r="AC508" s="127"/>
    </row>
    <row r="509" spans="2:29">
      <c r="B509" s="127"/>
      <c r="C509" s="127"/>
      <c r="D509" s="127"/>
      <c r="E509" s="127"/>
      <c r="F509" s="127"/>
      <c r="G509" s="127"/>
      <c r="H509" s="127"/>
      <c r="I509" s="127"/>
      <c r="J509" s="127"/>
      <c r="K509" s="127"/>
      <c r="L509" s="127"/>
      <c r="M509" s="127"/>
      <c r="N509" s="127"/>
      <c r="O509" s="127"/>
      <c r="P509" s="127"/>
      <c r="Q509" s="127"/>
      <c r="R509" s="127"/>
      <c r="S509" s="127"/>
      <c r="T509" s="127"/>
      <c r="U509" s="127"/>
      <c r="V509" s="127"/>
      <c r="W509" s="127"/>
      <c r="X509" s="127"/>
      <c r="Y509" s="127"/>
      <c r="Z509" s="127"/>
      <c r="AA509" s="127"/>
      <c r="AB509" s="127"/>
      <c r="AC509" s="127"/>
    </row>
    <row r="510" spans="2:29">
      <c r="B510" s="127"/>
      <c r="C510" s="127"/>
      <c r="D510" s="127"/>
      <c r="E510" s="127"/>
      <c r="F510" s="127"/>
      <c r="G510" s="127"/>
      <c r="H510" s="127"/>
      <c r="I510" s="127"/>
      <c r="J510" s="127"/>
      <c r="K510" s="127"/>
      <c r="L510" s="127"/>
      <c r="M510" s="127"/>
      <c r="N510" s="127"/>
      <c r="O510" s="127"/>
      <c r="P510" s="127"/>
      <c r="Q510" s="127"/>
      <c r="R510" s="127"/>
      <c r="S510" s="127"/>
      <c r="T510" s="127"/>
      <c r="U510" s="127"/>
      <c r="V510" s="127"/>
      <c r="W510" s="127"/>
      <c r="X510" s="127"/>
      <c r="Y510" s="127"/>
      <c r="Z510" s="127"/>
      <c r="AA510" s="127"/>
      <c r="AB510" s="127"/>
      <c r="AC510" s="127"/>
    </row>
    <row r="511" spans="2:29">
      <c r="B511" s="127"/>
      <c r="C511" s="127"/>
      <c r="D511" s="127"/>
      <c r="E511" s="127"/>
      <c r="F511" s="127"/>
      <c r="G511" s="127"/>
      <c r="H511" s="127"/>
      <c r="I511" s="127"/>
      <c r="J511" s="127"/>
      <c r="K511" s="127"/>
      <c r="L511" s="127"/>
      <c r="M511" s="127"/>
      <c r="N511" s="127"/>
      <c r="O511" s="127"/>
      <c r="P511" s="127"/>
      <c r="Q511" s="127"/>
      <c r="R511" s="127"/>
      <c r="S511" s="127"/>
      <c r="T511" s="127"/>
      <c r="U511" s="127"/>
      <c r="V511" s="127"/>
      <c r="W511" s="127"/>
      <c r="X511" s="127"/>
      <c r="Y511" s="127"/>
      <c r="Z511" s="127"/>
      <c r="AA511" s="127"/>
      <c r="AB511" s="127"/>
      <c r="AC511" s="127"/>
    </row>
    <row r="512" spans="2:29">
      <c r="B512" s="127"/>
      <c r="C512" s="127"/>
      <c r="D512" s="127"/>
      <c r="E512" s="127"/>
      <c r="F512" s="127"/>
      <c r="G512" s="127"/>
      <c r="H512" s="127"/>
      <c r="I512" s="127"/>
      <c r="J512" s="127"/>
      <c r="K512" s="127"/>
      <c r="L512" s="127"/>
      <c r="M512" s="127"/>
      <c r="N512" s="127"/>
      <c r="O512" s="127"/>
      <c r="P512" s="127"/>
      <c r="Q512" s="127"/>
      <c r="R512" s="127"/>
      <c r="S512" s="127"/>
      <c r="T512" s="127"/>
      <c r="U512" s="127"/>
      <c r="V512" s="127"/>
      <c r="W512" s="127"/>
      <c r="X512" s="127"/>
      <c r="Y512" s="127"/>
      <c r="Z512" s="127"/>
      <c r="AA512" s="127"/>
      <c r="AB512" s="127"/>
      <c r="AC512" s="127"/>
    </row>
    <row r="513" spans="2:29">
      <c r="B513" s="127"/>
      <c r="C513" s="127"/>
      <c r="D513" s="127"/>
      <c r="E513" s="127"/>
      <c r="F513" s="127"/>
      <c r="G513" s="127"/>
      <c r="H513" s="127"/>
      <c r="I513" s="127"/>
      <c r="J513" s="127"/>
      <c r="K513" s="127"/>
      <c r="L513" s="127"/>
      <c r="M513" s="127"/>
      <c r="N513" s="127"/>
      <c r="O513" s="127"/>
      <c r="P513" s="127"/>
      <c r="Q513" s="127"/>
      <c r="R513" s="127"/>
      <c r="S513" s="127"/>
      <c r="T513" s="127"/>
      <c r="U513" s="127"/>
      <c r="V513" s="127"/>
      <c r="W513" s="127"/>
      <c r="X513" s="127"/>
      <c r="Y513" s="127"/>
      <c r="Z513" s="127"/>
      <c r="AA513" s="127"/>
      <c r="AB513" s="127"/>
      <c r="AC513" s="127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740"/>
  <sheetViews>
    <sheetView topLeftCell="A5" zoomScaleNormal="100" workbookViewId="0">
      <pane xSplit="1" topLeftCell="B1" activePane="topRight" state="frozen"/>
      <selection pane="topRight" activeCell="U39" sqref="U39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7" max="7" width="6.28515625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6.5703125" customWidth="1"/>
    <col min="13" max="13" width="7" customWidth="1"/>
    <col min="14" max="14" width="6.28515625" customWidth="1"/>
    <col min="15" max="16" width="7.28515625" customWidth="1"/>
    <col min="17" max="17" width="5.42578125" customWidth="1"/>
    <col min="18" max="18" width="7.140625" customWidth="1"/>
    <col min="19" max="19" width="12" customWidth="1"/>
    <col min="23" max="23" width="7.7109375" customWidth="1"/>
    <col min="24" max="24" width="15.5703125" customWidth="1"/>
    <col min="25" max="25" width="8.140625" customWidth="1"/>
    <col min="26" max="26" width="7.28515625" customWidth="1"/>
    <col min="28" max="28" width="9.85546875" customWidth="1"/>
    <col min="29" max="29" width="11" customWidth="1"/>
    <col min="30" max="30" width="10.85546875" customWidth="1"/>
    <col min="31" max="31" width="8" customWidth="1"/>
  </cols>
  <sheetData>
    <row r="1" spans="2:36" ht="10.5" customHeight="1"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</row>
    <row r="2" spans="2:36" ht="15.75" thickBot="1">
      <c r="B2" s="119" t="s">
        <v>475</v>
      </c>
      <c r="D2" s="119" t="s">
        <v>18</v>
      </c>
      <c r="J2" t="s">
        <v>325</v>
      </c>
      <c r="O2" s="11"/>
      <c r="P2" s="11"/>
      <c r="Q2" s="127"/>
      <c r="R2" s="245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</row>
    <row r="3" spans="2:36" ht="13.5" customHeight="1">
      <c r="B3" s="97"/>
      <c r="C3" s="608"/>
      <c r="D3" s="1912" t="s">
        <v>19</v>
      </c>
      <c r="E3" s="575" t="s">
        <v>326</v>
      </c>
      <c r="F3" s="75"/>
      <c r="G3" s="75"/>
      <c r="H3" s="75"/>
      <c r="I3" s="75"/>
      <c r="J3" s="75"/>
      <c r="K3" s="75"/>
      <c r="L3" s="75"/>
      <c r="M3" s="58"/>
      <c r="N3" s="2566"/>
      <c r="O3" s="2564" t="s">
        <v>20</v>
      </c>
      <c r="P3" s="213" t="s">
        <v>21</v>
      </c>
      <c r="Q3" s="1988" t="s">
        <v>647</v>
      </c>
      <c r="R3" s="1988" t="s">
        <v>647</v>
      </c>
      <c r="S3" s="11"/>
      <c r="T3" s="446"/>
      <c r="U3" s="149"/>
      <c r="V3" s="127"/>
      <c r="W3" s="127"/>
      <c r="X3" s="127"/>
      <c r="Y3" s="127"/>
      <c r="Z3" s="127"/>
      <c r="AA3" s="127"/>
      <c r="AB3" s="127"/>
      <c r="AE3" s="127"/>
      <c r="AF3" s="127"/>
      <c r="AG3" s="127"/>
      <c r="AH3" s="127"/>
      <c r="AI3" s="127"/>
      <c r="AJ3" s="127"/>
    </row>
    <row r="4" spans="2:36" ht="13.5" customHeight="1">
      <c r="B4" s="68"/>
      <c r="C4" s="609"/>
      <c r="D4" s="2562" t="s">
        <v>266</v>
      </c>
      <c r="E4" s="2571" t="s">
        <v>750</v>
      </c>
      <c r="F4" s="20"/>
      <c r="G4" s="20"/>
      <c r="H4" s="20"/>
      <c r="I4" s="20"/>
      <c r="J4" s="20"/>
      <c r="K4" s="20"/>
      <c r="L4" s="20"/>
      <c r="M4" s="19"/>
      <c r="N4" s="2567"/>
      <c r="O4" s="2565" t="s">
        <v>283</v>
      </c>
      <c r="P4" s="610" t="s">
        <v>22</v>
      </c>
      <c r="Q4" s="1989" t="s">
        <v>120</v>
      </c>
      <c r="R4" s="1989" t="s">
        <v>120</v>
      </c>
      <c r="S4" s="11"/>
      <c r="T4" s="446"/>
      <c r="U4" s="149"/>
      <c r="V4" s="127"/>
      <c r="W4" s="127"/>
      <c r="X4" s="127"/>
      <c r="Y4" s="127"/>
      <c r="Z4" s="127"/>
      <c r="AA4" s="127"/>
      <c r="AB4" s="127"/>
      <c r="AE4" s="127"/>
      <c r="AF4" s="127"/>
      <c r="AG4" s="127"/>
      <c r="AH4" s="127"/>
      <c r="AI4" s="127"/>
      <c r="AJ4" s="127"/>
    </row>
    <row r="5" spans="2:36" ht="12.75" customHeight="1">
      <c r="B5" s="68"/>
      <c r="C5" s="611" t="s">
        <v>23</v>
      </c>
      <c r="D5" s="579" t="s">
        <v>20</v>
      </c>
      <c r="E5" s="2568" t="s">
        <v>282</v>
      </c>
      <c r="F5" s="20"/>
      <c r="G5" s="20"/>
      <c r="H5" s="20"/>
      <c r="I5" s="11"/>
      <c r="J5" s="11"/>
      <c r="K5" s="20"/>
      <c r="L5" s="56" t="s">
        <v>134</v>
      </c>
      <c r="M5" s="19"/>
      <c r="N5" s="2567"/>
      <c r="O5" s="2565" t="s">
        <v>25</v>
      </c>
      <c r="P5" s="610" t="s">
        <v>24</v>
      </c>
      <c r="Q5" s="1990" t="s">
        <v>648</v>
      </c>
      <c r="R5" s="1989" t="s">
        <v>648</v>
      </c>
      <c r="S5" s="704"/>
      <c r="T5" s="446"/>
      <c r="U5" s="149"/>
      <c r="V5" s="127"/>
      <c r="W5" s="127"/>
      <c r="X5" s="127"/>
      <c r="Y5" s="127"/>
      <c r="Z5" s="127"/>
      <c r="AA5" s="127"/>
      <c r="AB5" s="869"/>
      <c r="AE5" s="127"/>
      <c r="AF5" s="127"/>
      <c r="AG5" s="127"/>
      <c r="AH5" s="127"/>
      <c r="AI5" s="127"/>
      <c r="AJ5" s="127"/>
    </row>
    <row r="6" spans="2:36" ht="12.75" customHeight="1" thickBot="1">
      <c r="B6" s="68" t="s">
        <v>267</v>
      </c>
      <c r="C6" s="609"/>
      <c r="D6" s="2563" t="s">
        <v>37</v>
      </c>
      <c r="E6" s="64"/>
      <c r="F6" s="38"/>
      <c r="G6" s="38"/>
      <c r="H6" s="38"/>
      <c r="I6" s="38" t="s">
        <v>281</v>
      </c>
      <c r="J6" s="38"/>
      <c r="K6" s="38"/>
      <c r="L6" s="38" t="s">
        <v>749</v>
      </c>
      <c r="M6" s="38"/>
      <c r="N6" s="82"/>
      <c r="O6" s="2565">
        <v>10</v>
      </c>
      <c r="P6" s="610" t="s">
        <v>36</v>
      </c>
      <c r="Q6" s="610" t="s">
        <v>25</v>
      </c>
      <c r="R6" s="1991" t="s">
        <v>649</v>
      </c>
      <c r="S6" s="11"/>
      <c r="T6" s="446"/>
      <c r="U6" s="149"/>
      <c r="V6" s="127"/>
      <c r="W6" s="127"/>
      <c r="X6" s="127"/>
      <c r="Y6" s="127"/>
      <c r="Z6" s="401"/>
      <c r="AA6" s="127"/>
      <c r="AB6" s="869"/>
      <c r="AE6" s="127"/>
      <c r="AF6" s="127"/>
      <c r="AG6" s="127"/>
      <c r="AH6" s="127"/>
      <c r="AI6" s="127"/>
      <c r="AJ6" s="127"/>
    </row>
    <row r="7" spans="2:36" ht="14.25" customHeight="1">
      <c r="B7" s="68"/>
      <c r="C7" s="611" t="s">
        <v>268</v>
      </c>
      <c r="E7" s="36" t="s">
        <v>26</v>
      </c>
      <c r="F7" s="36" t="s">
        <v>27</v>
      </c>
      <c r="G7" s="36" t="s">
        <v>28</v>
      </c>
      <c r="H7" s="36" t="s">
        <v>29</v>
      </c>
      <c r="I7" s="35" t="s">
        <v>30</v>
      </c>
      <c r="J7" s="36" t="s">
        <v>31</v>
      </c>
      <c r="K7" s="35" t="s">
        <v>32</v>
      </c>
      <c r="L7" s="36" t="s">
        <v>33</v>
      </c>
      <c r="M7" s="35" t="s">
        <v>34</v>
      </c>
      <c r="N7" s="36" t="s">
        <v>35</v>
      </c>
      <c r="O7" s="610" t="s">
        <v>650</v>
      </c>
      <c r="P7" s="610" t="s">
        <v>258</v>
      </c>
      <c r="Q7" s="610" t="s">
        <v>651</v>
      </c>
      <c r="R7" s="1991"/>
      <c r="S7" s="704"/>
      <c r="T7" s="446"/>
      <c r="U7" s="149"/>
      <c r="V7" s="127"/>
      <c r="W7" s="127"/>
      <c r="X7" s="127"/>
      <c r="Y7" s="127"/>
      <c r="Z7" s="401"/>
      <c r="AA7" s="127"/>
      <c r="AB7" s="870"/>
      <c r="AE7" s="127"/>
      <c r="AF7" s="127"/>
      <c r="AG7" s="127"/>
      <c r="AH7" s="127"/>
      <c r="AI7" s="127"/>
      <c r="AJ7" s="127"/>
    </row>
    <row r="8" spans="2:36" ht="14.25" customHeight="1" thickBot="1">
      <c r="B8" s="68"/>
      <c r="C8" s="612"/>
      <c r="D8" s="81" t="s">
        <v>269</v>
      </c>
      <c r="E8" s="2569" t="s">
        <v>38</v>
      </c>
      <c r="F8" s="2569" t="s">
        <v>38</v>
      </c>
      <c r="G8" s="2569" t="s">
        <v>38</v>
      </c>
      <c r="H8" s="2569" t="s">
        <v>38</v>
      </c>
      <c r="I8" s="2570" t="s">
        <v>38</v>
      </c>
      <c r="J8" s="2569" t="s">
        <v>38</v>
      </c>
      <c r="K8" s="2569" t="s">
        <v>38</v>
      </c>
      <c r="L8" s="2570" t="s">
        <v>38</v>
      </c>
      <c r="M8" s="2569" t="s">
        <v>38</v>
      </c>
      <c r="N8" s="2569" t="s">
        <v>38</v>
      </c>
      <c r="O8" s="610"/>
      <c r="P8" s="610" t="s">
        <v>259</v>
      </c>
      <c r="Q8" s="2012">
        <v>0.7</v>
      </c>
      <c r="R8" s="1992">
        <v>1</v>
      </c>
      <c r="S8" s="4"/>
      <c r="T8" s="446"/>
      <c r="U8" s="149"/>
      <c r="V8" s="127"/>
      <c r="W8" s="336"/>
      <c r="X8" s="446"/>
      <c r="Y8" s="189"/>
      <c r="Z8" s="871"/>
      <c r="AA8" s="127"/>
      <c r="AB8" s="870"/>
      <c r="AE8" s="127"/>
      <c r="AF8" s="127"/>
      <c r="AG8" s="127"/>
      <c r="AH8" s="127"/>
      <c r="AI8" s="127"/>
      <c r="AJ8" s="127"/>
    </row>
    <row r="9" spans="2:36">
      <c r="B9" s="613">
        <v>1</v>
      </c>
      <c r="C9" s="614" t="s">
        <v>270</v>
      </c>
      <c r="D9" s="1904">
        <v>84</v>
      </c>
      <c r="E9" s="838">
        <f>'12-18л. РАСКЛАДКА'!AA7</f>
        <v>80</v>
      </c>
      <c r="F9" s="85">
        <f>'12-18л. РАСКЛАДКА'!AA62</f>
        <v>80</v>
      </c>
      <c r="G9" s="85">
        <f>'12-18л. РАСКЛАДКА'!AA123</f>
        <v>70</v>
      </c>
      <c r="H9" s="85">
        <f>'12-18л. РАСКЛАДКА'!AA184</f>
        <v>50</v>
      </c>
      <c r="I9" s="85">
        <f>'12-18л. РАСКЛАДКА'!AA239</f>
        <v>120</v>
      </c>
      <c r="J9" s="85">
        <f>'12-18л. РАСКЛАДКА'!AA297</f>
        <v>70</v>
      </c>
      <c r="K9" s="85">
        <f>'12-18л. РАСКЛАДКА'!AA356</f>
        <v>110</v>
      </c>
      <c r="L9" s="85">
        <f>'12-18л. РАСКЛАДКА'!AA405</f>
        <v>70</v>
      </c>
      <c r="M9" s="85">
        <f>'12-18л. РАСКЛАДКА'!AA460</f>
        <v>90</v>
      </c>
      <c r="N9" s="1926">
        <f>'12-18л. РАСКЛАДКА'!AA520</f>
        <v>100</v>
      </c>
      <c r="O9" s="1993">
        <f>E9+F9+G9+H9+I9+J9+K9+L9+M9+N9</f>
        <v>840</v>
      </c>
      <c r="P9" s="2788">
        <f>(O9*100/Q9)-100</f>
        <v>0</v>
      </c>
      <c r="Q9" s="1994">
        <f>(R9*70/100)*10</f>
        <v>840</v>
      </c>
      <c r="R9" s="1998">
        <v>120</v>
      </c>
      <c r="S9" s="4"/>
      <c r="T9" s="127"/>
      <c r="U9" s="127"/>
      <c r="V9" s="127"/>
      <c r="W9" s="874"/>
      <c r="X9" s="149"/>
      <c r="Y9" s="143"/>
      <c r="Z9" s="875"/>
      <c r="AA9" s="127"/>
      <c r="AB9" s="1908"/>
      <c r="AE9" s="127"/>
      <c r="AF9" s="127"/>
      <c r="AG9" s="127"/>
      <c r="AH9" s="127"/>
      <c r="AI9" s="127"/>
      <c r="AJ9" s="127"/>
    </row>
    <row r="10" spans="2:36">
      <c r="B10" s="568">
        <v>2</v>
      </c>
      <c r="C10" s="293" t="s">
        <v>39</v>
      </c>
      <c r="D10" s="1905">
        <v>140</v>
      </c>
      <c r="E10" s="838">
        <f>'12-18л. РАСКЛАДКА'!AA8</f>
        <v>145</v>
      </c>
      <c r="F10" s="85">
        <f>'12-18л. РАСКЛАДКА'!AA63</f>
        <v>160</v>
      </c>
      <c r="G10" s="85">
        <f>'12-18л. РАСКЛАДКА'!AA124</f>
        <v>185</v>
      </c>
      <c r="H10" s="85">
        <f>'12-18л. РАСКЛАДКА'!AA185</f>
        <v>100</v>
      </c>
      <c r="I10" s="85">
        <f>'12-18л. РАСКЛАДКА'!AA240</f>
        <v>144</v>
      </c>
      <c r="J10" s="85">
        <f>'12-18л. РАСКЛАДКА'!AA298</f>
        <v>143.5</v>
      </c>
      <c r="K10" s="85">
        <f>'12-18л. РАСКЛАДКА'!AA357</f>
        <v>106</v>
      </c>
      <c r="L10" s="85">
        <f>'12-18л. РАСКЛАДКА'!AA406</f>
        <v>150</v>
      </c>
      <c r="M10" s="85">
        <f>'12-18л. РАСКЛАДКА'!AA461</f>
        <v>126</v>
      </c>
      <c r="N10" s="1926">
        <f>'12-18л. РАСКЛАДКА'!AA521</f>
        <v>140.5</v>
      </c>
      <c r="O10" s="1995">
        <f t="shared" ref="O10:O43" si="0">E10+F10+G10+H10+I10+J10+K10+L10+M10+N10</f>
        <v>1400</v>
      </c>
      <c r="P10" s="2789">
        <f t="shared" ref="P10:P43" si="1">(O10*100/Q10)-100</f>
        <v>0</v>
      </c>
      <c r="Q10" s="2001">
        <f t="shared" ref="Q10:Q43" si="2">(R10*70/100)*10</f>
        <v>1400</v>
      </c>
      <c r="R10" s="1999">
        <v>200</v>
      </c>
      <c r="S10" s="4"/>
      <c r="T10" s="127"/>
      <c r="U10" s="127"/>
      <c r="V10" s="127"/>
      <c r="W10" s="874"/>
      <c r="X10" s="149"/>
      <c r="Y10" s="143"/>
      <c r="Z10" s="875"/>
      <c r="AA10" s="127"/>
      <c r="AB10" s="1908"/>
      <c r="AE10" s="127"/>
      <c r="AF10" s="127"/>
      <c r="AG10" s="127"/>
      <c r="AH10" s="127"/>
      <c r="AI10" s="127"/>
      <c r="AJ10" s="127"/>
    </row>
    <row r="11" spans="2:36">
      <c r="B11" s="568">
        <v>3</v>
      </c>
      <c r="C11" s="293" t="s">
        <v>40</v>
      </c>
      <c r="D11" s="1905">
        <v>14</v>
      </c>
      <c r="E11" s="838">
        <f>'12-18л. РАСКЛАДКА'!AA9</f>
        <v>2.0699999999999998</v>
      </c>
      <c r="F11" s="85">
        <f>'12-18л. РАСКЛАДКА'!AA64</f>
        <v>1.35</v>
      </c>
      <c r="G11" s="85">
        <f>'12-18л. РАСКЛАДКА'!AA125</f>
        <v>19.41</v>
      </c>
      <c r="H11" s="85">
        <f>'12-18л. РАСКЛАДКА'!AA186</f>
        <v>13.04</v>
      </c>
      <c r="I11" s="85">
        <f>'12-18л. РАСКЛАДКА'!AA241</f>
        <v>36.61</v>
      </c>
      <c r="J11" s="85">
        <f>'12-18л. РАСКЛАДКА'!AA299</f>
        <v>6.8</v>
      </c>
      <c r="K11" s="85">
        <f>'12-18л. РАСКЛАДКА'!AA358</f>
        <v>13.51</v>
      </c>
      <c r="L11" s="85">
        <f>'12-18л. РАСКЛАДКА'!AA407</f>
        <v>7.32</v>
      </c>
      <c r="M11" s="85">
        <f>'12-18л. РАСКЛАДКА'!AA462</f>
        <v>33.989999999999995</v>
      </c>
      <c r="N11" s="1926">
        <f>'12-18л. РАСКЛАДКА'!AA522</f>
        <v>5.9</v>
      </c>
      <c r="O11" s="1995">
        <f t="shared" si="0"/>
        <v>139.99999999999997</v>
      </c>
      <c r="P11" s="2789">
        <f t="shared" si="1"/>
        <v>0</v>
      </c>
      <c r="Q11" s="2001">
        <f t="shared" si="2"/>
        <v>140</v>
      </c>
      <c r="R11" s="1999">
        <v>20</v>
      </c>
      <c r="S11" s="4"/>
      <c r="T11" s="127"/>
      <c r="U11" s="127"/>
      <c r="V11" s="127"/>
      <c r="W11" s="874"/>
      <c r="X11" s="149"/>
      <c r="Y11" s="143"/>
      <c r="Z11" s="875"/>
      <c r="AA11" s="127"/>
      <c r="AB11" s="1909"/>
      <c r="AE11" s="127"/>
      <c r="AF11" s="127"/>
      <c r="AG11" s="127"/>
      <c r="AH11" s="127"/>
      <c r="AI11" s="127"/>
      <c r="AJ11" s="127"/>
    </row>
    <row r="12" spans="2:36">
      <c r="B12" s="568">
        <v>4</v>
      </c>
      <c r="C12" s="293" t="s">
        <v>41</v>
      </c>
      <c r="D12" s="1905">
        <v>35</v>
      </c>
      <c r="E12" s="838">
        <f>'12-18л. РАСКЛАДКА'!AA10</f>
        <v>35.299999999999997</v>
      </c>
      <c r="F12" s="85">
        <f>'12-18л. РАСКЛАДКА'!AA65</f>
        <v>75.099999999999994</v>
      </c>
      <c r="G12" s="85">
        <f>'12-18л. РАСКЛАДКА'!AA126</f>
        <v>38.85</v>
      </c>
      <c r="H12" s="85">
        <f>'12-18л. РАСКЛАДКА'!AA187</f>
        <v>30.8</v>
      </c>
      <c r="I12" s="85">
        <f>'12-18л. РАСКЛАДКА'!AA242</f>
        <v>0</v>
      </c>
      <c r="J12" s="85">
        <f>'12-18л. РАСКЛАДКА'!AA300</f>
        <v>5.05</v>
      </c>
      <c r="K12" s="85">
        <f>'12-18л. РАСКЛАДКА'!AA359</f>
        <v>20</v>
      </c>
      <c r="L12" s="85">
        <f>'12-18л. РАСКЛАДКА'!AA408</f>
        <v>47.6</v>
      </c>
      <c r="M12" s="85">
        <f>'12-18л. РАСКЛАДКА'!AA463</f>
        <v>40.209999999999994</v>
      </c>
      <c r="N12" s="1926">
        <f>'12-18л. РАСКЛАДКА'!AA523</f>
        <v>57.09</v>
      </c>
      <c r="O12" s="1995">
        <f t="shared" si="0"/>
        <v>350</v>
      </c>
      <c r="P12" s="2789">
        <f t="shared" si="1"/>
        <v>0</v>
      </c>
      <c r="Q12" s="2001">
        <f t="shared" si="2"/>
        <v>350</v>
      </c>
      <c r="R12" s="1999">
        <v>50</v>
      </c>
      <c r="S12" s="4"/>
      <c r="T12" s="127"/>
      <c r="U12" s="127"/>
      <c r="V12" s="127"/>
      <c r="W12" s="874"/>
      <c r="X12" s="149"/>
      <c r="Y12" s="143"/>
      <c r="Z12" s="875"/>
      <c r="AA12" s="127"/>
      <c r="AB12" s="1908"/>
      <c r="AE12" s="127"/>
      <c r="AF12" s="127"/>
      <c r="AG12" s="127"/>
      <c r="AH12" s="127"/>
      <c r="AI12" s="127"/>
      <c r="AJ12" s="127"/>
    </row>
    <row r="13" spans="2:36">
      <c r="B13" s="568">
        <v>5</v>
      </c>
      <c r="C13" s="293" t="s">
        <v>42</v>
      </c>
      <c r="D13" s="1905">
        <v>14</v>
      </c>
      <c r="E13" s="838">
        <f>'12-18л. РАСКЛАДКА'!AA11</f>
        <v>49.1</v>
      </c>
      <c r="F13" s="85">
        <f>'12-18л. РАСКЛАДКА'!AA66</f>
        <v>20.9</v>
      </c>
      <c r="G13" s="85">
        <f>'12-18л. РАСКЛАДКА'!AA127</f>
        <v>0</v>
      </c>
      <c r="H13" s="85">
        <f>'12-18л. РАСКЛАДКА'!AA188</f>
        <v>0</v>
      </c>
      <c r="I13" s="85">
        <f>'12-18л. РАСКЛАДКА'!AA243</f>
        <v>0</v>
      </c>
      <c r="J13" s="85">
        <f>'12-18л. РАСКЛАДКА'!AA301</f>
        <v>20</v>
      </c>
      <c r="K13" s="85">
        <f>'12-18л. РАСКЛАДКА'!AA360</f>
        <v>50</v>
      </c>
      <c r="L13" s="85">
        <f>'12-18л. РАСКЛАДКА'!AA409</f>
        <v>0</v>
      </c>
      <c r="M13" s="85">
        <f>'12-18л. РАСКЛАДКА'!AA464</f>
        <v>0</v>
      </c>
      <c r="N13" s="1926">
        <f>'12-18л. РАСКЛАДКА'!AA524</f>
        <v>0</v>
      </c>
      <c r="O13" s="1995">
        <f t="shared" si="0"/>
        <v>140</v>
      </c>
      <c r="P13" s="2789">
        <f t="shared" si="1"/>
        <v>0</v>
      </c>
      <c r="Q13" s="2001">
        <f t="shared" si="2"/>
        <v>140</v>
      </c>
      <c r="R13" s="1999">
        <v>20</v>
      </c>
      <c r="S13" s="4"/>
      <c r="T13" s="127"/>
      <c r="U13" s="127"/>
      <c r="V13" s="127"/>
      <c r="W13" s="874"/>
      <c r="X13" s="149"/>
      <c r="Y13" s="143"/>
      <c r="Z13" s="875"/>
      <c r="AA13" s="127"/>
      <c r="AB13" s="1907"/>
      <c r="AE13" s="127"/>
      <c r="AF13" s="127"/>
      <c r="AG13" s="127"/>
      <c r="AH13" s="127"/>
      <c r="AI13" s="127"/>
      <c r="AJ13" s="127"/>
    </row>
    <row r="14" spans="2:36">
      <c r="B14" s="568">
        <v>6</v>
      </c>
      <c r="C14" s="293" t="s">
        <v>43</v>
      </c>
      <c r="D14" s="1905">
        <v>130.9</v>
      </c>
      <c r="E14" s="838">
        <f>'12-18л. РАСКЛАДКА'!AA12</f>
        <v>20</v>
      </c>
      <c r="F14" s="85">
        <f>'12-18л. РАСКЛАДКА'!AA67</f>
        <v>0</v>
      </c>
      <c r="G14" s="85">
        <f>'12-18л. РАСКЛАДКА'!AA128</f>
        <v>146.80000000000001</v>
      </c>
      <c r="H14" s="85">
        <f>'12-18л. РАСКЛАДКА'!AA189</f>
        <v>146</v>
      </c>
      <c r="I14" s="85">
        <f>'12-18л. РАСКЛАДКА'!AA244</f>
        <v>263.64</v>
      </c>
      <c r="J14" s="85">
        <f>'12-18л. РАСКЛАДКА'!AA302</f>
        <v>132.6</v>
      </c>
      <c r="K14" s="85">
        <f>'12-18л. РАСКЛАДКА'!AA361</f>
        <v>151.57</v>
      </c>
      <c r="L14" s="85">
        <f>'12-18л. РАСКЛАДКА'!AA410</f>
        <v>215.10000000000002</v>
      </c>
      <c r="M14" s="85">
        <f>'12-18л. РАСКЛАДКА'!AA465</f>
        <v>63.74</v>
      </c>
      <c r="N14" s="1926">
        <f>'12-18л. РАСКЛАДКА'!AA525</f>
        <v>169.55</v>
      </c>
      <c r="O14" s="1995">
        <f t="shared" si="0"/>
        <v>1309</v>
      </c>
      <c r="P14" s="2789">
        <f t="shared" si="1"/>
        <v>0</v>
      </c>
      <c r="Q14" s="2001">
        <f t="shared" si="2"/>
        <v>1309</v>
      </c>
      <c r="R14" s="1999">
        <v>187</v>
      </c>
      <c r="S14" s="4"/>
      <c r="T14" s="127"/>
      <c r="U14" s="127"/>
      <c r="V14" s="127"/>
      <c r="W14" s="874"/>
      <c r="X14" s="149"/>
      <c r="Y14" s="143"/>
      <c r="Z14" s="875"/>
      <c r="AA14" s="127"/>
      <c r="AB14" s="1909"/>
      <c r="AE14" s="127"/>
      <c r="AF14" s="127"/>
      <c r="AG14" s="127"/>
      <c r="AH14" s="127"/>
      <c r="AI14" s="127"/>
      <c r="AJ14" s="127"/>
    </row>
    <row r="15" spans="2:36">
      <c r="B15" s="568">
        <v>7</v>
      </c>
      <c r="C15" s="293" t="s">
        <v>271</v>
      </c>
      <c r="D15" s="1905">
        <v>224</v>
      </c>
      <c r="E15" s="838">
        <f>'12-18л. РАСКЛАДКА'!AA13</f>
        <v>205.7</v>
      </c>
      <c r="F15" s="85">
        <f>'12-18л. РАСКЛАДКА'!AA68</f>
        <v>211.79999999999998</v>
      </c>
      <c r="G15" s="85">
        <f>'12-18л. РАСКЛАДКА'!AA129</f>
        <v>281.47699999999998</v>
      </c>
      <c r="H15" s="85">
        <f>'12-18л. РАСКЛАДКА'!AA190</f>
        <v>161.12</v>
      </c>
      <c r="I15" s="85">
        <f>'12-18л. РАСКЛАДКА'!AA245</f>
        <v>200.44499999999999</v>
      </c>
      <c r="J15" s="85">
        <f>'12-18л. РАСКЛАДКА'!AA303</f>
        <v>313.02</v>
      </c>
      <c r="K15" s="85">
        <f>'12-18л. РАСКЛАДКА'!AA362</f>
        <v>206.733</v>
      </c>
      <c r="L15" s="85">
        <f>'12-18л. РАСКЛАДКА'!AA411</f>
        <v>348.58000000000004</v>
      </c>
      <c r="M15" s="85">
        <f>'12-18л. РАСКЛАДКА'!AA466</f>
        <v>114.00999999999999</v>
      </c>
      <c r="N15" s="1926">
        <f>'12-18л. РАСКЛАДКА'!AA526</f>
        <v>340.86500000000001</v>
      </c>
      <c r="O15" s="2010">
        <f>E15+F15+G15+H15+I15+J15+K15+L15+M15+N15</f>
        <v>2383.75</v>
      </c>
      <c r="P15" s="2395">
        <f t="shared" si="1"/>
        <v>6.4174107142857082</v>
      </c>
      <c r="Q15" s="2001">
        <f t="shared" si="2"/>
        <v>2240</v>
      </c>
      <c r="R15" s="1999">
        <v>320</v>
      </c>
      <c r="S15" s="4"/>
      <c r="T15" s="127"/>
      <c r="U15" s="127"/>
      <c r="V15" s="127"/>
      <c r="W15" s="874"/>
      <c r="X15" s="149"/>
      <c r="Y15" s="143"/>
      <c r="Z15" s="875"/>
      <c r="AA15" s="127"/>
      <c r="AB15" s="1907"/>
      <c r="AE15" s="127"/>
      <c r="AF15" s="127"/>
      <c r="AG15" s="127"/>
      <c r="AH15" s="127"/>
      <c r="AI15" s="127"/>
      <c r="AJ15" s="127"/>
    </row>
    <row r="16" spans="2:36">
      <c r="B16" s="568">
        <v>8</v>
      </c>
      <c r="C16" s="293" t="s">
        <v>272</v>
      </c>
      <c r="D16" s="1905">
        <v>129.5</v>
      </c>
      <c r="E16" s="838">
        <f>'12-18л. РАСКЛАДКА'!AA14</f>
        <v>215</v>
      </c>
      <c r="F16" s="85">
        <f>'12-18л. РАСКЛАДКА'!AA69</f>
        <v>110</v>
      </c>
      <c r="G16" s="85">
        <f>'12-18л. РАСКЛАДКА'!AA130</f>
        <v>140.5</v>
      </c>
      <c r="H16" s="85">
        <f>'12-18л. РАСКЛАДКА'!AA191</f>
        <v>135</v>
      </c>
      <c r="I16" s="85">
        <f>'12-18л. РАСКЛАДКА'!AA246</f>
        <v>114.5</v>
      </c>
      <c r="J16" s="85">
        <f>'12-18л. РАСКЛАДКА'!AA304</f>
        <v>110</v>
      </c>
      <c r="K16" s="85">
        <f>'12-18л. РАСКЛАДКА'!AA363</f>
        <v>105</v>
      </c>
      <c r="L16" s="85">
        <f>'12-18л. РАСКЛАДКА'!AA412</f>
        <v>114.5</v>
      </c>
      <c r="M16" s="85">
        <f>'12-18л. РАСКЛАДКА'!AA467</f>
        <v>105</v>
      </c>
      <c r="N16" s="1926">
        <f>'12-18л. РАСКЛАДКА'!AA527</f>
        <v>145.5</v>
      </c>
      <c r="O16" s="1995">
        <f t="shared" si="0"/>
        <v>1295</v>
      </c>
      <c r="P16" s="2789">
        <f t="shared" si="1"/>
        <v>0</v>
      </c>
      <c r="Q16" s="2001">
        <f t="shared" si="2"/>
        <v>1295</v>
      </c>
      <c r="R16" s="1999">
        <v>185</v>
      </c>
      <c r="S16" s="4"/>
      <c r="T16" s="127"/>
      <c r="U16" s="127"/>
      <c r="V16" s="127"/>
      <c r="W16" s="874"/>
      <c r="X16" s="149"/>
      <c r="Y16" s="143"/>
      <c r="Z16" s="875"/>
      <c r="AA16" s="127"/>
      <c r="AB16" s="1908"/>
      <c r="AE16" s="127"/>
      <c r="AF16" s="127"/>
      <c r="AG16" s="127"/>
      <c r="AH16" s="127"/>
      <c r="AI16" s="127"/>
      <c r="AJ16" s="127"/>
    </row>
    <row r="17" spans="2:36">
      <c r="B17" s="568">
        <v>9</v>
      </c>
      <c r="C17" s="293" t="s">
        <v>114</v>
      </c>
      <c r="D17" s="1905">
        <v>14</v>
      </c>
      <c r="E17" s="838">
        <f>'12-18л. РАСКЛАДКА'!AA15</f>
        <v>0</v>
      </c>
      <c r="F17" s="85">
        <f>'12-18л. РАСКЛАДКА'!AA70</f>
        <v>15</v>
      </c>
      <c r="G17" s="85">
        <f>'12-18л. РАСКЛАДКА'!AA131</f>
        <v>25</v>
      </c>
      <c r="H17" s="85">
        <f>'12-18л. РАСКЛАДКА'!AA192</f>
        <v>0</v>
      </c>
      <c r="I17" s="85">
        <f>'12-18л. РАСКЛАДКА'!AA247</f>
        <v>20</v>
      </c>
      <c r="J17" s="85">
        <f>'12-18л. РАСКЛАДКА'!AA305</f>
        <v>0</v>
      </c>
      <c r="K17" s="85">
        <f>'12-18л. РАСКЛАДКА'!AA364</f>
        <v>35</v>
      </c>
      <c r="L17" s="85">
        <f>'12-18л. РАСКЛАДКА'!AA413</f>
        <v>20</v>
      </c>
      <c r="M17" s="85">
        <f>'12-18л. РАСКЛАДКА'!AA468</f>
        <v>25</v>
      </c>
      <c r="N17" s="1926">
        <f>'12-18л. РАСКЛАДКА'!AA528</f>
        <v>0</v>
      </c>
      <c r="O17" s="1995">
        <f t="shared" si="0"/>
        <v>140</v>
      </c>
      <c r="P17" s="2789">
        <f t="shared" si="1"/>
        <v>0</v>
      </c>
      <c r="Q17" s="2001">
        <f t="shared" si="2"/>
        <v>140</v>
      </c>
      <c r="R17" s="1999">
        <v>20</v>
      </c>
      <c r="S17" s="4"/>
      <c r="T17" s="127"/>
      <c r="U17" s="127"/>
      <c r="V17" s="127"/>
      <c r="W17" s="874"/>
      <c r="X17" s="149"/>
      <c r="Y17" s="143"/>
      <c r="Z17" s="875"/>
      <c r="AA17" s="127"/>
      <c r="AB17" s="1908"/>
      <c r="AE17" s="127"/>
      <c r="AF17" s="127"/>
      <c r="AG17" s="127"/>
      <c r="AH17" s="127"/>
      <c r="AI17" s="127"/>
      <c r="AJ17" s="127"/>
    </row>
    <row r="18" spans="2:36">
      <c r="B18" s="568">
        <v>10</v>
      </c>
      <c r="C18" s="293" t="s">
        <v>273</v>
      </c>
      <c r="D18" s="1905">
        <v>140</v>
      </c>
      <c r="E18" s="838">
        <f>'12-18л. РАСКЛАДКА'!AA16</f>
        <v>0</v>
      </c>
      <c r="F18" s="85">
        <f>'12-18л. РАСКЛАДКА'!AA71</f>
        <v>0</v>
      </c>
      <c r="G18" s="85">
        <f>'12-18л. РАСКЛАДКА'!AA132</f>
        <v>200</v>
      </c>
      <c r="H18" s="85">
        <f>'12-18л. РАСКЛАДКА'!AA193</f>
        <v>0</v>
      </c>
      <c r="I18" s="85">
        <f>'12-18л. РАСКЛАДКА'!AA248</f>
        <v>300</v>
      </c>
      <c r="J18" s="85">
        <f>'12-18л. РАСКЛАДКА'!AA306</f>
        <v>200</v>
      </c>
      <c r="K18" s="85">
        <f>'12-18л. РАСКЛАДКА'!AA365</f>
        <v>200</v>
      </c>
      <c r="L18" s="85">
        <f>'12-18л. РАСКЛАДКА'!AA414</f>
        <v>300</v>
      </c>
      <c r="M18" s="85">
        <f>'12-18л. РАСКЛАДКА'!AA469</f>
        <v>200</v>
      </c>
      <c r="N18" s="1926">
        <f>'12-18л. РАСКЛАДКА'!AA529</f>
        <v>0</v>
      </c>
      <c r="O18" s="1995">
        <f t="shared" si="0"/>
        <v>1400</v>
      </c>
      <c r="P18" s="2789">
        <f t="shared" si="1"/>
        <v>0</v>
      </c>
      <c r="Q18" s="2001">
        <f t="shared" si="2"/>
        <v>1400</v>
      </c>
      <c r="R18" s="1999">
        <v>200</v>
      </c>
      <c r="S18" s="4"/>
      <c r="T18" s="127"/>
      <c r="U18" s="127"/>
      <c r="V18" s="127"/>
      <c r="W18" s="874"/>
      <c r="X18" s="149"/>
      <c r="Y18" s="143"/>
      <c r="Z18" s="875"/>
      <c r="AA18" s="127"/>
      <c r="AB18" s="1908"/>
      <c r="AE18" s="127"/>
      <c r="AF18" s="127"/>
      <c r="AG18" s="127"/>
      <c r="AH18" s="127"/>
      <c r="AI18" s="127"/>
      <c r="AJ18" s="127"/>
    </row>
    <row r="19" spans="2:36">
      <c r="B19" s="568">
        <v>11</v>
      </c>
      <c r="C19" s="293" t="s">
        <v>128</v>
      </c>
      <c r="D19" s="1905">
        <v>54.6</v>
      </c>
      <c r="E19" s="838">
        <f>'12-18л. РАСКЛАДКА'!AA17</f>
        <v>2.5</v>
      </c>
      <c r="F19" s="85">
        <f>'12-18л. РАСКЛАДКА'!AA72</f>
        <v>94.8</v>
      </c>
      <c r="G19" s="85">
        <f>'12-18л. РАСКЛАДКА'!AA133</f>
        <v>85.5</v>
      </c>
      <c r="H19" s="85">
        <f>'12-18л. РАСКЛАДКА'!AA194</f>
        <v>72.599999999999994</v>
      </c>
      <c r="I19" s="85">
        <f>'12-18л. РАСКЛАДКА'!AA249</f>
        <v>61.11</v>
      </c>
      <c r="J19" s="85">
        <f>'12-18л. РАСКЛАДКА'!AA307</f>
        <v>28.4</v>
      </c>
      <c r="K19" s="85">
        <f>'12-18л. РАСКЛАДКА'!AA366</f>
        <v>0</v>
      </c>
      <c r="L19" s="85">
        <f>'12-18л. РАСКЛАДКА'!AA415</f>
        <v>81.5</v>
      </c>
      <c r="M19" s="85">
        <f>'12-18л. РАСКЛАДКА'!AA470</f>
        <v>30.99</v>
      </c>
      <c r="N19" s="1926">
        <f>'12-18л. РАСКЛАДКА'!AA530</f>
        <v>88.6</v>
      </c>
      <c r="O19" s="1995">
        <f t="shared" si="0"/>
        <v>546</v>
      </c>
      <c r="P19" s="2789">
        <f t="shared" si="1"/>
        <v>0</v>
      </c>
      <c r="Q19" s="2001">
        <f t="shared" si="2"/>
        <v>546</v>
      </c>
      <c r="R19" s="1999">
        <v>78</v>
      </c>
      <c r="S19" s="4"/>
      <c r="T19" s="127"/>
      <c r="U19" s="127"/>
      <c r="V19" s="127"/>
      <c r="W19" s="874"/>
      <c r="X19" s="149"/>
      <c r="Y19" s="143"/>
      <c r="Z19" s="875"/>
      <c r="AA19" s="127"/>
      <c r="AB19" s="1908"/>
      <c r="AE19" s="127"/>
      <c r="AF19" s="127"/>
      <c r="AG19" s="127"/>
      <c r="AH19" s="127"/>
      <c r="AI19" s="127"/>
      <c r="AJ19" s="127"/>
    </row>
    <row r="20" spans="2:36">
      <c r="B20" s="568">
        <v>12</v>
      </c>
      <c r="C20" s="293" t="s">
        <v>129</v>
      </c>
      <c r="D20" s="1905">
        <v>37.1</v>
      </c>
      <c r="E20" s="838">
        <f>'12-18л. РАСКЛАДКА'!AA18</f>
        <v>0</v>
      </c>
      <c r="F20" s="85">
        <f>'12-18л. РАСКЛАДКА'!AA73</f>
        <v>59.34</v>
      </c>
      <c r="G20" s="85">
        <f>'12-18л. РАСКЛАДКА'!AA134</f>
        <v>0</v>
      </c>
      <c r="H20" s="85">
        <f>'12-18л. РАСКЛАДКА'!AA195</f>
        <v>0</v>
      </c>
      <c r="I20" s="85">
        <f>'12-18л. РАСКЛАДКА'!AA250</f>
        <v>97.72</v>
      </c>
      <c r="J20" s="85">
        <f>'12-18л. РАСКЛАДКА'!AA308</f>
        <v>111.25999999999999</v>
      </c>
      <c r="K20" s="85">
        <f>'12-18л. РАСКЛАДКА'!AA367</f>
        <v>2.5</v>
      </c>
      <c r="L20" s="85">
        <f>'12-18л. РАСКЛАДКА'!AA416</f>
        <v>0</v>
      </c>
      <c r="M20" s="85">
        <f>'12-18л. РАСКЛАДКА'!AA471</f>
        <v>100.18</v>
      </c>
      <c r="N20" s="1926">
        <f>'12-18л. РАСКЛАДКА'!AA531</f>
        <v>0</v>
      </c>
      <c r="O20" s="1995">
        <f t="shared" si="0"/>
        <v>371</v>
      </c>
      <c r="P20" s="2789">
        <f t="shared" si="1"/>
        <v>0</v>
      </c>
      <c r="Q20" s="2001">
        <f t="shared" si="2"/>
        <v>371</v>
      </c>
      <c r="R20" s="1999">
        <v>53</v>
      </c>
      <c r="S20" s="4"/>
      <c r="T20" s="127"/>
      <c r="U20" s="127"/>
      <c r="V20" s="127"/>
      <c r="W20" s="874"/>
      <c r="X20" s="149"/>
      <c r="Y20" s="143"/>
      <c r="Z20" s="875"/>
      <c r="AA20" s="127"/>
      <c r="AB20" s="1908"/>
      <c r="AE20" s="127"/>
      <c r="AF20" s="127"/>
      <c r="AG20" s="127"/>
      <c r="AH20" s="127"/>
      <c r="AI20" s="127"/>
      <c r="AJ20" s="127"/>
    </row>
    <row r="21" spans="2:36" ht="12.75" customHeight="1">
      <c r="B21" s="568">
        <v>13</v>
      </c>
      <c r="C21" s="293" t="s">
        <v>44</v>
      </c>
      <c r="D21" s="1905">
        <v>53.9</v>
      </c>
      <c r="E21" s="838">
        <f>'12-18л. РАСКЛАДКА'!AA19</f>
        <v>0</v>
      </c>
      <c r="F21" s="85">
        <f>'12-18л. РАСКЛАДКА'!AA74</f>
        <v>0</v>
      </c>
      <c r="G21" s="85">
        <f>'12-18л. РАСКЛАДКА'!AA135</f>
        <v>174.9</v>
      </c>
      <c r="H21" s="85">
        <f>'12-18л. РАСКЛАДКА'!AA196</f>
        <v>0</v>
      </c>
      <c r="I21" s="85">
        <f>'12-18л. РАСКЛАДКА'!AA251</f>
        <v>82.67</v>
      </c>
      <c r="J21" s="85">
        <f>'12-18л. РАСКЛАДКА'!AA309</f>
        <v>0</v>
      </c>
      <c r="K21" s="85">
        <f>'12-18л. РАСКЛАДКА'!AA368</f>
        <v>103.61</v>
      </c>
      <c r="L21" s="85">
        <f>'12-18л. РАСКЛАДКА'!AA417</f>
        <v>94.6</v>
      </c>
      <c r="M21" s="85">
        <f>'12-18л. РАСКЛАДКА'!AA472</f>
        <v>0</v>
      </c>
      <c r="N21" s="1926">
        <f>'12-18л. РАСКЛАДКА'!AA532</f>
        <v>83.22</v>
      </c>
      <c r="O21" s="1995">
        <f t="shared" si="0"/>
        <v>539</v>
      </c>
      <c r="P21" s="2789">
        <f t="shared" si="1"/>
        <v>0</v>
      </c>
      <c r="Q21" s="2001">
        <f t="shared" si="2"/>
        <v>539</v>
      </c>
      <c r="R21" s="1999">
        <v>77</v>
      </c>
      <c r="S21" s="4"/>
      <c r="T21" s="127"/>
      <c r="U21" s="127"/>
      <c r="V21" s="127"/>
      <c r="W21" s="874"/>
      <c r="X21" s="149"/>
      <c r="Y21" s="143"/>
      <c r="Z21" s="875"/>
      <c r="AA21" s="127"/>
      <c r="AB21" s="1908"/>
      <c r="AE21" s="127"/>
      <c r="AF21" s="127"/>
      <c r="AG21" s="127"/>
      <c r="AH21" s="127"/>
      <c r="AI21" s="127"/>
      <c r="AJ21" s="127"/>
    </row>
    <row r="22" spans="2:36" ht="13.5" customHeight="1">
      <c r="B22" s="568">
        <v>14</v>
      </c>
      <c r="C22" s="293" t="s">
        <v>130</v>
      </c>
      <c r="D22" s="1905">
        <v>28</v>
      </c>
      <c r="E22" s="838">
        <f>'12-18л. РАСКЛАДКА'!AA20</f>
        <v>140</v>
      </c>
      <c r="F22" s="85">
        <f>'12-18л. РАСКЛАДКА'!AA75</f>
        <v>0</v>
      </c>
      <c r="G22" s="85">
        <f>'12-18л. РАСКЛАДКА'!AA136</f>
        <v>0</v>
      </c>
      <c r="H22" s="85">
        <f>'12-18л. РАСКЛАДКА'!AA197</f>
        <v>0</v>
      </c>
      <c r="I22" s="85">
        <f>'12-18л. РАСКЛАДКА'!AA252</f>
        <v>0</v>
      </c>
      <c r="J22" s="85">
        <f>'12-18л. РАСКЛАДКА'!AA310</f>
        <v>0</v>
      </c>
      <c r="K22" s="85">
        <f>'12-18л. РАСКЛАДКА'!AA369</f>
        <v>140</v>
      </c>
      <c r="L22" s="85">
        <f>'12-18л. РАСКЛАДКА'!AA418</f>
        <v>0</v>
      </c>
      <c r="M22" s="85">
        <f>'12-18л. РАСКЛАДКА'!AA473</f>
        <v>0</v>
      </c>
      <c r="N22" s="1926">
        <f>'12-18л. РАСКЛАДКА'!AA533</f>
        <v>0</v>
      </c>
      <c r="O22" s="1995">
        <f t="shared" si="0"/>
        <v>280</v>
      </c>
      <c r="P22" s="2789">
        <f t="shared" si="1"/>
        <v>0</v>
      </c>
      <c r="Q22" s="2001">
        <f t="shared" si="2"/>
        <v>280</v>
      </c>
      <c r="R22" s="1999">
        <v>40</v>
      </c>
      <c r="S22" s="4"/>
      <c r="T22" s="127"/>
      <c r="U22" s="127"/>
      <c r="V22" s="127"/>
      <c r="W22" s="874"/>
      <c r="X22" s="149"/>
      <c r="Y22" s="143"/>
      <c r="Z22" s="875"/>
      <c r="AA22" s="127"/>
      <c r="AB22" s="1908"/>
      <c r="AE22" s="127"/>
      <c r="AF22" s="127"/>
      <c r="AG22" s="127"/>
      <c r="AH22" s="127"/>
      <c r="AI22" s="127"/>
      <c r="AJ22" s="127"/>
    </row>
    <row r="23" spans="2:36" ht="12" customHeight="1">
      <c r="B23" s="568">
        <v>15</v>
      </c>
      <c r="C23" s="293" t="s">
        <v>274</v>
      </c>
      <c r="D23" s="1905">
        <v>245</v>
      </c>
      <c r="E23" s="838">
        <f>'12-18л. РАСКЛАДКА'!AA21</f>
        <v>380.78999999999996</v>
      </c>
      <c r="F23" s="85">
        <f>'12-18л. РАСКЛАДКА'!AA76</f>
        <v>285.2</v>
      </c>
      <c r="G23" s="85">
        <f>'12-18л. РАСКЛАДКА'!AA137</f>
        <v>47</v>
      </c>
      <c r="H23" s="85">
        <f>'12-18л. РАСКЛАДКА'!AA198</f>
        <v>314.72000000000003</v>
      </c>
      <c r="I23" s="85">
        <f>'12-18л. РАСКЛАДКА'!AA253</f>
        <v>96.110000000000014</v>
      </c>
      <c r="J23" s="85">
        <f>'12-18л. РАСКЛАДКА'!AA311</f>
        <v>523.27</v>
      </c>
      <c r="K23" s="85">
        <f>'12-18л. РАСКЛАДКА'!AA370</f>
        <v>114.89999999999999</v>
      </c>
      <c r="L23" s="85">
        <f>'12-18л. РАСКЛАДКА'!AA419</f>
        <v>45</v>
      </c>
      <c r="M23" s="85">
        <f>'12-18л. РАСКЛАДКА'!AA474</f>
        <v>374.9</v>
      </c>
      <c r="N23" s="1926">
        <f>'12-18л. РАСКЛАДКА'!AA534</f>
        <v>268.11</v>
      </c>
      <c r="O23" s="1995">
        <f t="shared" si="0"/>
        <v>2450.0000000000005</v>
      </c>
      <c r="P23" s="2789">
        <f t="shared" si="1"/>
        <v>0</v>
      </c>
      <c r="Q23" s="2001">
        <f t="shared" si="2"/>
        <v>2450</v>
      </c>
      <c r="R23" s="1999">
        <v>350</v>
      </c>
      <c r="S23" s="485"/>
      <c r="T23" s="127"/>
      <c r="U23" s="127"/>
      <c r="V23" s="127"/>
      <c r="W23" s="874"/>
      <c r="X23" s="149"/>
      <c r="Y23" s="143"/>
      <c r="Z23" s="875"/>
      <c r="AA23" s="127"/>
      <c r="AB23" s="1919"/>
      <c r="AE23" s="127"/>
      <c r="AF23" s="127"/>
      <c r="AG23" s="127"/>
      <c r="AH23" s="127"/>
      <c r="AI23" s="127"/>
      <c r="AJ23" s="127"/>
    </row>
    <row r="24" spans="2:36" ht="14.25" customHeight="1">
      <c r="B24" s="568">
        <v>16</v>
      </c>
      <c r="C24" s="293" t="s">
        <v>275</v>
      </c>
      <c r="D24" s="1905">
        <v>126</v>
      </c>
      <c r="E24" s="838">
        <f>'12-18л. РАСКЛАДКА'!AA22</f>
        <v>0</v>
      </c>
      <c r="F24" s="86">
        <f>'12-18л. РАСКЛАДКА'!AA77</f>
        <v>200</v>
      </c>
      <c r="G24" s="87">
        <f>'12-18л. РАСКЛАДКА'!AA138</f>
        <v>0</v>
      </c>
      <c r="H24" s="85">
        <f>'12-18л. РАСКЛАДКА'!AA199</f>
        <v>0</v>
      </c>
      <c r="I24" s="88">
        <f>'12-18л. РАСКЛАДКА'!AA254</f>
        <v>0</v>
      </c>
      <c r="J24" s="85">
        <f>'12-18л. РАСКЛАДКА'!AA312</f>
        <v>0</v>
      </c>
      <c r="K24" s="88">
        <f>'12-18л. РАСКЛАДКА'!AA371</f>
        <v>0</v>
      </c>
      <c r="L24" s="86">
        <f>'12-18л. РАСКЛАДКА'!AA420</f>
        <v>0</v>
      </c>
      <c r="M24" s="86">
        <f>'12-18л. РАСКЛАДКА'!AA475</f>
        <v>0</v>
      </c>
      <c r="N24" s="1927">
        <f>'12-18л. РАСКЛАДКА'!AA535</f>
        <v>0</v>
      </c>
      <c r="O24" s="1995">
        <f t="shared" si="0"/>
        <v>200</v>
      </c>
      <c r="P24" s="2395">
        <f t="shared" si="1"/>
        <v>-84.126984126984127</v>
      </c>
      <c r="Q24" s="2001">
        <f t="shared" si="2"/>
        <v>1260</v>
      </c>
      <c r="R24" s="1999">
        <v>180</v>
      </c>
      <c r="S24" s="4"/>
      <c r="T24" s="127"/>
      <c r="U24" s="127"/>
      <c r="V24" s="127"/>
      <c r="W24" s="874"/>
      <c r="X24" s="149"/>
      <c r="Y24" s="143"/>
      <c r="Z24" s="875"/>
      <c r="AA24" s="127"/>
      <c r="AB24" s="1910"/>
      <c r="AE24" s="127"/>
      <c r="AF24" s="261"/>
      <c r="AG24" s="127"/>
      <c r="AH24" s="261"/>
      <c r="AI24" s="127"/>
      <c r="AJ24" s="127"/>
    </row>
    <row r="25" spans="2:36">
      <c r="B25" s="568">
        <v>17</v>
      </c>
      <c r="C25" s="293" t="s">
        <v>276</v>
      </c>
      <c r="D25" s="1905">
        <v>42</v>
      </c>
      <c r="E25" s="838">
        <f>'12-18л. РАСКЛАДКА'!AA23</f>
        <v>0</v>
      </c>
      <c r="F25" s="86">
        <f>'12-18л. РАСКЛАДКА'!AA78</f>
        <v>0</v>
      </c>
      <c r="G25" s="87">
        <f>'12-18л. РАСКЛАДКА'!AA139</f>
        <v>0</v>
      </c>
      <c r="H25" s="85">
        <f>'12-18л. РАСКЛАДКА'!AA200</f>
        <v>210</v>
      </c>
      <c r="I25" s="88">
        <f>'12-18л. РАСКЛАДКА'!AA255</f>
        <v>105</v>
      </c>
      <c r="J25" s="85">
        <f>'12-18л. РАСКЛАДКА'!AA313</f>
        <v>0</v>
      </c>
      <c r="K25" s="88">
        <f>'12-18л. РАСКЛАДКА'!AA372</f>
        <v>0</v>
      </c>
      <c r="L25" s="86">
        <f>'12-18л. РАСКЛАДКА'!AA421</f>
        <v>0</v>
      </c>
      <c r="M25" s="86">
        <f>'12-18л. РАСКЛАДКА'!AA476</f>
        <v>105</v>
      </c>
      <c r="N25" s="1927">
        <f>'12-18л. РАСКЛАДКА'!AA536</f>
        <v>0</v>
      </c>
      <c r="O25" s="1995">
        <f t="shared" si="0"/>
        <v>420</v>
      </c>
      <c r="P25" s="2789">
        <f t="shared" si="1"/>
        <v>0</v>
      </c>
      <c r="Q25" s="2001">
        <f t="shared" si="2"/>
        <v>420</v>
      </c>
      <c r="R25" s="1999">
        <v>60</v>
      </c>
      <c r="S25" s="4"/>
      <c r="T25" s="127"/>
      <c r="U25" s="127"/>
      <c r="V25" s="127"/>
      <c r="W25" s="874"/>
      <c r="X25" s="149"/>
      <c r="Y25" s="143"/>
      <c r="Z25" s="875"/>
      <c r="AA25" s="127"/>
      <c r="AB25" s="1908"/>
      <c r="AE25" s="127"/>
      <c r="AF25" s="127"/>
      <c r="AG25" s="127"/>
      <c r="AH25" s="127"/>
      <c r="AI25" s="127"/>
      <c r="AJ25" s="127"/>
    </row>
    <row r="26" spans="2:36">
      <c r="B26" s="568">
        <v>18</v>
      </c>
      <c r="C26" s="293" t="s">
        <v>45</v>
      </c>
      <c r="D26" s="1905">
        <v>10.5</v>
      </c>
      <c r="E26" s="838">
        <f>'12-18л. РАСКЛАДКА'!AA24</f>
        <v>15</v>
      </c>
      <c r="F26" s="86">
        <f>'12-18л. РАСКЛАДКА'!AA79</f>
        <v>17.5</v>
      </c>
      <c r="G26" s="87">
        <f>'12-18л. РАСКЛАДКА'!AA140</f>
        <v>0</v>
      </c>
      <c r="H26" s="85">
        <f>'12-18л. РАСКЛАДКА'!AA201</f>
        <v>30</v>
      </c>
      <c r="I26" s="88">
        <f>'12-18л. РАСКЛАДКА'!AA256</f>
        <v>0</v>
      </c>
      <c r="J26" s="85">
        <f>'12-18л. РАСКЛАДКА'!AA314</f>
        <v>17.5</v>
      </c>
      <c r="K26" s="88">
        <f>'12-18л. РАСКЛАДКА'!AA373</f>
        <v>5</v>
      </c>
      <c r="L26" s="86">
        <f>'12-18л. РАСКЛАДКА'!AA422</f>
        <v>0</v>
      </c>
      <c r="M26" s="86">
        <f>'12-18л. РАСКЛАДКА'!AA477</f>
        <v>20</v>
      </c>
      <c r="N26" s="1927">
        <f>'12-18л. РАСКЛАДКА'!AA537</f>
        <v>0</v>
      </c>
      <c r="O26" s="1995">
        <f t="shared" si="0"/>
        <v>105</v>
      </c>
      <c r="P26" s="2789">
        <f t="shared" si="1"/>
        <v>0</v>
      </c>
      <c r="Q26" s="2001">
        <f t="shared" si="2"/>
        <v>105</v>
      </c>
      <c r="R26" s="1999">
        <v>15</v>
      </c>
      <c r="S26" s="4"/>
      <c r="T26" s="127"/>
      <c r="U26" s="127"/>
      <c r="V26" s="127"/>
      <c r="W26" s="874"/>
      <c r="X26" s="149"/>
      <c r="Y26" s="143"/>
      <c r="Z26" s="875"/>
      <c r="AA26" s="127"/>
      <c r="AB26" s="1908"/>
      <c r="AE26" s="127"/>
      <c r="AF26" s="127"/>
      <c r="AG26" s="127"/>
      <c r="AH26" s="127"/>
      <c r="AI26" s="127"/>
      <c r="AJ26" s="127"/>
    </row>
    <row r="27" spans="2:36">
      <c r="B27" s="568">
        <v>19</v>
      </c>
      <c r="C27" s="293" t="s">
        <v>277</v>
      </c>
      <c r="D27" s="1905">
        <v>7</v>
      </c>
      <c r="E27" s="838">
        <f>'12-18л. РАСКЛАДКА'!AA25</f>
        <v>6.9</v>
      </c>
      <c r="F27" s="86">
        <f>'12-18л. РАСКЛАДКА'!AA80</f>
        <v>0</v>
      </c>
      <c r="G27" s="87">
        <f>'12-18л. РАСКЛАДКА'!AA141</f>
        <v>1.35</v>
      </c>
      <c r="H27" s="85">
        <f>'12-18л. РАСКЛАДКА'!AA202</f>
        <v>12.719999999999999</v>
      </c>
      <c r="I27" s="88">
        <f>'12-18л. РАСКЛАДКА'!AA257</f>
        <v>16.25</v>
      </c>
      <c r="J27" s="85">
        <f>'12-18л. РАСКЛАДКА'!AA315</f>
        <v>8.1</v>
      </c>
      <c r="K27" s="88">
        <f>'12-18л. РАСКЛАДКА'!AA374</f>
        <v>5.93</v>
      </c>
      <c r="L27" s="86">
        <f>'12-18л. РАСКЛАДКА'!AA423</f>
        <v>4.9000000000000004</v>
      </c>
      <c r="M27" s="86">
        <f>'12-18л. РАСКЛАДКА'!AA478</f>
        <v>8.3000000000000007</v>
      </c>
      <c r="N27" s="1927">
        <f>'12-18л. РАСКЛАДКА'!AA538</f>
        <v>5.55</v>
      </c>
      <c r="O27" s="1995">
        <f t="shared" si="0"/>
        <v>70</v>
      </c>
      <c r="P27" s="2789">
        <f t="shared" si="1"/>
        <v>0</v>
      </c>
      <c r="Q27" s="2001">
        <f t="shared" si="2"/>
        <v>70</v>
      </c>
      <c r="R27" s="1999">
        <v>10</v>
      </c>
      <c r="S27" s="4"/>
      <c r="T27" s="127"/>
      <c r="U27" s="127"/>
      <c r="V27" s="127"/>
      <c r="W27" s="874"/>
      <c r="X27" s="149"/>
      <c r="Y27" s="143"/>
      <c r="Z27" s="875"/>
      <c r="AA27" s="127"/>
      <c r="AB27" s="1907"/>
      <c r="AE27" s="127"/>
      <c r="AF27" s="127"/>
      <c r="AG27" s="127"/>
      <c r="AH27" s="127"/>
      <c r="AI27" s="127"/>
      <c r="AJ27" s="127"/>
    </row>
    <row r="28" spans="2:36">
      <c r="B28" s="568">
        <v>20</v>
      </c>
      <c r="C28" s="293" t="s">
        <v>46</v>
      </c>
      <c r="D28" s="1905">
        <v>24.5</v>
      </c>
      <c r="E28" s="838">
        <f>'12-18л. РАСКЛАДКА'!AA26</f>
        <v>29.900000000000002</v>
      </c>
      <c r="F28" s="86">
        <f>'12-18л. РАСКЛАДКА'!AA81</f>
        <v>13.15</v>
      </c>
      <c r="G28" s="87">
        <f>'12-18л. РАСКЛАДКА'!AA142</f>
        <v>17.689999999999998</v>
      </c>
      <c r="H28" s="85">
        <f>'12-18л. РАСКЛАДКА'!AA203</f>
        <v>27.72</v>
      </c>
      <c r="I28" s="88">
        <f>'12-18л. РАСКЛАДКА'!AA258</f>
        <v>29.33</v>
      </c>
      <c r="J28" s="85">
        <f>'12-18л. РАСКЛАДКА'!AA316</f>
        <v>22.35</v>
      </c>
      <c r="K28" s="88">
        <f>'12-18л. РАСКЛАДКА'!AA375</f>
        <v>36.21</v>
      </c>
      <c r="L28" s="86">
        <f>'12-18л. РАСКЛАДКА'!AA424</f>
        <v>11.799999999999999</v>
      </c>
      <c r="M28" s="86">
        <f>'12-18л. РАСКЛАДКА'!AA479</f>
        <v>37.65</v>
      </c>
      <c r="N28" s="1927">
        <f>'12-18л. РАСКЛАДКА'!AA539</f>
        <v>19.2</v>
      </c>
      <c r="O28" s="1995">
        <f t="shared" si="0"/>
        <v>245.00000000000003</v>
      </c>
      <c r="P28" s="2789">
        <f t="shared" si="1"/>
        <v>0</v>
      </c>
      <c r="Q28" s="2001">
        <f t="shared" si="2"/>
        <v>245</v>
      </c>
      <c r="R28" s="1999">
        <v>35</v>
      </c>
      <c r="S28" s="4"/>
      <c r="T28" s="127"/>
      <c r="U28" s="127"/>
      <c r="V28" s="127"/>
      <c r="W28" s="874"/>
      <c r="X28" s="149"/>
      <c r="Y28" s="143"/>
      <c r="Z28" s="875"/>
      <c r="AA28" s="127"/>
      <c r="AB28" s="1908"/>
      <c r="AE28" s="127"/>
      <c r="AF28" s="127"/>
      <c r="AG28" s="127"/>
      <c r="AH28" s="127"/>
      <c r="AI28" s="127"/>
      <c r="AJ28" s="127"/>
    </row>
    <row r="29" spans="2:36">
      <c r="B29" s="568">
        <v>21</v>
      </c>
      <c r="C29" s="293" t="s">
        <v>47</v>
      </c>
      <c r="D29" s="1905">
        <v>12.6</v>
      </c>
      <c r="E29" s="838">
        <f>'12-18л. РАСКЛАДКА'!AA27</f>
        <v>8</v>
      </c>
      <c r="F29" s="86">
        <f>'12-18л. РАСКЛАДКА'!AA82</f>
        <v>17</v>
      </c>
      <c r="G29" s="87">
        <f>'12-18л. РАСКЛАДКА'!AA143</f>
        <v>21.8</v>
      </c>
      <c r="H29" s="85">
        <f>'12-18л. РАСКЛАДКА'!AA204</f>
        <v>7.2</v>
      </c>
      <c r="I29" s="88">
        <f>'12-18л. РАСКЛАДКА'!AA259</f>
        <v>8.6999999999999993</v>
      </c>
      <c r="J29" s="85">
        <f>'12-18л. РАСКЛАДКА'!AA317</f>
        <v>6.7</v>
      </c>
      <c r="K29" s="88">
        <f>'12-18л. РАСКЛАДКА'!AA376</f>
        <v>9.15</v>
      </c>
      <c r="L29" s="86">
        <f>'12-18л. РАСКЛАДКА'!AA425</f>
        <v>23.85</v>
      </c>
      <c r="M29" s="86">
        <f>'12-18л. РАСКЛАДКА'!AA480</f>
        <v>7.4</v>
      </c>
      <c r="N29" s="1927">
        <f>'12-18л. РАСКЛАДКА'!AA540</f>
        <v>16.200000000000003</v>
      </c>
      <c r="O29" s="1996">
        <f>E29+F29+G29+H29+I29+J29+K29+L29+M29+N29</f>
        <v>126.00000000000001</v>
      </c>
      <c r="P29" s="2789">
        <f t="shared" si="1"/>
        <v>0</v>
      </c>
      <c r="Q29" s="2001">
        <f t="shared" si="2"/>
        <v>126</v>
      </c>
      <c r="R29" s="1999">
        <v>18</v>
      </c>
      <c r="S29" s="4"/>
      <c r="T29" s="127"/>
      <c r="U29" s="127"/>
      <c r="V29" s="127"/>
      <c r="W29" s="874"/>
      <c r="X29" s="149"/>
      <c r="Y29" s="143"/>
      <c r="Z29" s="875"/>
      <c r="AA29" s="127"/>
      <c r="AB29" s="1908"/>
      <c r="AE29" s="127"/>
      <c r="AF29" s="127"/>
      <c r="AG29" s="127"/>
      <c r="AH29" s="127"/>
      <c r="AI29" s="127"/>
      <c r="AJ29" s="127"/>
    </row>
    <row r="30" spans="2:36" ht="12" customHeight="1">
      <c r="B30" s="568">
        <v>22</v>
      </c>
      <c r="C30" s="293" t="s">
        <v>278</v>
      </c>
      <c r="D30" s="1905">
        <v>28</v>
      </c>
      <c r="E30" s="838">
        <f>'12-18л. РАСКЛАДКА'!AA28</f>
        <v>0</v>
      </c>
      <c r="F30" s="86">
        <f>'12-18л. РАСКЛАДКА'!AA83</f>
        <v>118.88</v>
      </c>
      <c r="G30" s="87">
        <f>'12-18л. РАСКЛАДКА'!AA144</f>
        <v>2.3199999999999998</v>
      </c>
      <c r="H30" s="85">
        <f>'12-18л. РАСКЛАДКА'!AA205</f>
        <v>12.76</v>
      </c>
      <c r="I30" s="88">
        <f>'12-18л. РАСКЛАДКА'!AA260</f>
        <v>13.119999999999997</v>
      </c>
      <c r="J30" s="85">
        <f>'12-18л. РАСКЛАДКА'!AA318</f>
        <v>102.9</v>
      </c>
      <c r="K30" s="88">
        <f>'12-18л. РАСКЛАДКА'!AA377</f>
        <v>8.36</v>
      </c>
      <c r="L30" s="86">
        <f>'12-18л. РАСКЛАДКА'!AA426</f>
        <v>4</v>
      </c>
      <c r="M30" s="86">
        <f>'12-18л. РАСКЛАДКА'!AA481</f>
        <v>14.72</v>
      </c>
      <c r="N30" s="1927">
        <f>'12-18л. РАСКЛАДКА'!AA541</f>
        <v>2.94</v>
      </c>
      <c r="O30" s="1995">
        <f t="shared" si="0"/>
        <v>280</v>
      </c>
      <c r="P30" s="2789">
        <f t="shared" si="1"/>
        <v>0</v>
      </c>
      <c r="Q30" s="2001">
        <f t="shared" si="2"/>
        <v>280</v>
      </c>
      <c r="R30" s="1999">
        <v>40</v>
      </c>
      <c r="S30" s="4"/>
      <c r="T30" s="127"/>
      <c r="U30" s="127"/>
      <c r="V30" s="127"/>
      <c r="W30" s="874"/>
      <c r="X30" s="149"/>
      <c r="Y30" s="143"/>
      <c r="Z30" s="875"/>
      <c r="AA30" s="127"/>
      <c r="AB30" s="1908"/>
      <c r="AE30" s="127"/>
      <c r="AF30" s="127"/>
      <c r="AG30" s="127"/>
      <c r="AH30" s="127"/>
      <c r="AI30" s="127"/>
      <c r="AJ30" s="127"/>
    </row>
    <row r="31" spans="2:36" ht="13.5" customHeight="1">
      <c r="B31" s="568">
        <v>23</v>
      </c>
      <c r="C31" s="293" t="s">
        <v>48</v>
      </c>
      <c r="D31" s="1928">
        <v>24.5</v>
      </c>
      <c r="E31" s="838">
        <f>'12-18л. РАСКЛАДКА'!AA29</f>
        <v>41.3</v>
      </c>
      <c r="F31" s="86">
        <f>'12-18л. РАСКЛАДКА'!AA84</f>
        <v>28.9</v>
      </c>
      <c r="G31" s="87">
        <f>'12-18л. РАСКЛАДКА'!AA145</f>
        <v>11.2</v>
      </c>
      <c r="H31" s="85">
        <f>'12-18л. РАСКЛАДКА'!AA206</f>
        <v>44.3</v>
      </c>
      <c r="I31" s="88">
        <f>'12-18л. РАСКЛАДКА'!AA261</f>
        <v>18</v>
      </c>
      <c r="J31" s="85">
        <f>'12-18л. РАСКЛАДКА'!AA319</f>
        <v>8</v>
      </c>
      <c r="K31" s="88">
        <f>'12-18л. РАСКЛАДКА'!AA378</f>
        <v>15</v>
      </c>
      <c r="L31" s="86">
        <f>'12-18л. РАСКЛАДКА'!AA427</f>
        <v>30</v>
      </c>
      <c r="M31" s="86">
        <f>'12-18л. РАСКЛАДКА'!AA482</f>
        <v>21.799999999999997</v>
      </c>
      <c r="N31" s="1927">
        <f>'12-18л. РАСКЛАДКА'!AA542</f>
        <v>26.5</v>
      </c>
      <c r="O31" s="1995">
        <f t="shared" si="0"/>
        <v>245</v>
      </c>
      <c r="P31" s="2789">
        <f t="shared" si="1"/>
        <v>0</v>
      </c>
      <c r="Q31" s="2001">
        <f t="shared" si="2"/>
        <v>245</v>
      </c>
      <c r="R31" s="1999">
        <v>35</v>
      </c>
      <c r="S31" s="4"/>
      <c r="T31" s="127"/>
      <c r="U31" s="127"/>
      <c r="V31" s="127"/>
      <c r="W31" s="874"/>
      <c r="X31" s="149"/>
      <c r="Y31" s="143"/>
      <c r="Z31" s="875"/>
      <c r="AA31" s="127"/>
      <c r="AB31" s="1908"/>
      <c r="AE31" s="127"/>
      <c r="AF31" s="127"/>
      <c r="AG31" s="127"/>
      <c r="AH31" s="127"/>
      <c r="AI31" s="127"/>
      <c r="AJ31" s="127"/>
    </row>
    <row r="32" spans="2:36" ht="12.75" customHeight="1">
      <c r="B32" s="568">
        <v>24</v>
      </c>
      <c r="C32" s="293" t="s">
        <v>49</v>
      </c>
      <c r="D32" s="1905">
        <v>10.5</v>
      </c>
      <c r="E32" s="838">
        <f>'12-18л. РАСКЛАДКА'!AA30</f>
        <v>37</v>
      </c>
      <c r="F32" s="86">
        <f>'12-18л. РАСКЛАДКА'!AA85</f>
        <v>0</v>
      </c>
      <c r="G32" s="87">
        <f>'12-18л. РАСКЛАДКА'!AA146</f>
        <v>16</v>
      </c>
      <c r="H32" s="85">
        <f>'12-18л. РАСКЛАДКА'!AA207</f>
        <v>0</v>
      </c>
      <c r="I32" s="88">
        <f>'12-18л. РАСКЛАДКА'!AA262</f>
        <v>0</v>
      </c>
      <c r="J32" s="85">
        <f>'12-18л. РАСКЛАДКА'!AA320</f>
        <v>0</v>
      </c>
      <c r="K32" s="88">
        <f>'12-18л. РАСКЛАДКА'!AA379</f>
        <v>0</v>
      </c>
      <c r="L32" s="86">
        <f>'12-18л. РАСКЛАДКА'!AA428</f>
        <v>0</v>
      </c>
      <c r="M32" s="86">
        <f>'12-18л. РАСКЛАДКА'!AA483</f>
        <v>52</v>
      </c>
      <c r="N32" s="1927">
        <f>'12-18л. РАСКЛАДКА'!AA543</f>
        <v>0</v>
      </c>
      <c r="O32" s="1995">
        <f t="shared" si="0"/>
        <v>105</v>
      </c>
      <c r="P32" s="2789">
        <f t="shared" si="1"/>
        <v>0</v>
      </c>
      <c r="Q32" s="2001">
        <f t="shared" si="2"/>
        <v>105</v>
      </c>
      <c r="R32" s="1999">
        <v>15</v>
      </c>
      <c r="S32" s="4"/>
      <c r="T32" s="127"/>
      <c r="U32" s="127"/>
      <c r="V32" s="127"/>
      <c r="W32" s="874"/>
      <c r="X32" s="149"/>
      <c r="Y32" s="143"/>
      <c r="Z32" s="875"/>
      <c r="AA32" s="127"/>
      <c r="AB32" s="1908"/>
      <c r="AE32" s="127"/>
      <c r="AF32" s="127"/>
      <c r="AG32" s="127"/>
      <c r="AH32" s="127"/>
      <c r="AI32" s="127"/>
      <c r="AJ32" s="127"/>
    </row>
    <row r="33" spans="2:36" ht="12" customHeight="1">
      <c r="B33" s="568">
        <v>25</v>
      </c>
      <c r="C33" s="293" t="s">
        <v>50</v>
      </c>
      <c r="D33" s="1905">
        <v>1.4</v>
      </c>
      <c r="E33" s="838">
        <f>'12-18л. РАСКЛАДКА'!AA31</f>
        <v>2</v>
      </c>
      <c r="F33" s="86">
        <f>'12-18л. РАСКЛАДКА'!AA86</f>
        <v>0</v>
      </c>
      <c r="G33" s="87">
        <f>'12-18л. РАСКЛАДКА'!AA147</f>
        <v>1</v>
      </c>
      <c r="H33" s="85">
        <f>'12-18л. РАСКЛАДКА'!AA208</f>
        <v>2</v>
      </c>
      <c r="I33" s="88">
        <f>'12-18л. РАСКЛАДКА'!AA263</f>
        <v>1</v>
      </c>
      <c r="J33" s="85">
        <f>'12-18л. РАСКЛАДКА'!AA321</f>
        <v>0</v>
      </c>
      <c r="K33" s="88">
        <f>'12-18л. РАСКЛАДКА'!AA380</f>
        <v>0</v>
      </c>
      <c r="L33" s="86">
        <f>'12-18л. РАСКЛАДКА'!AA429</f>
        <v>1</v>
      </c>
      <c r="M33" s="86">
        <f>'12-18л. РАСКЛАДКА'!AA484</f>
        <v>0</v>
      </c>
      <c r="N33" s="1927">
        <f>'12-18л. РАСКЛАДКА'!AA544</f>
        <v>2</v>
      </c>
      <c r="O33" s="1995">
        <f t="shared" si="0"/>
        <v>9</v>
      </c>
      <c r="P33" s="2395">
        <f t="shared" si="1"/>
        <v>-35.714285714285708</v>
      </c>
      <c r="Q33" s="2001">
        <f t="shared" si="2"/>
        <v>14</v>
      </c>
      <c r="R33" s="1999">
        <v>2</v>
      </c>
      <c r="S33" s="4"/>
      <c r="T33" s="127"/>
      <c r="U33" s="127"/>
      <c r="V33" s="127"/>
      <c r="W33" s="874"/>
      <c r="X33" s="149"/>
      <c r="Y33" s="143"/>
      <c r="Z33" s="875"/>
      <c r="AA33" s="127"/>
      <c r="AB33" s="1910"/>
      <c r="AE33" s="127"/>
      <c r="AF33" s="127"/>
      <c r="AG33" s="127"/>
      <c r="AH33" s="127"/>
      <c r="AI33" s="127"/>
      <c r="AJ33" s="127"/>
    </row>
    <row r="34" spans="2:36" ht="15.75" customHeight="1">
      <c r="B34" s="568">
        <v>26</v>
      </c>
      <c r="C34" s="293" t="s">
        <v>279</v>
      </c>
      <c r="D34" s="1905">
        <v>0.84</v>
      </c>
      <c r="E34" s="838">
        <f>'12-18л. РАСКЛАДКА'!AA32</f>
        <v>2.7</v>
      </c>
      <c r="F34" s="86">
        <f>'12-18л. РАСКЛАДКА'!AA87</f>
        <v>0</v>
      </c>
      <c r="G34" s="87">
        <f>'12-18л. РАСКЛАДКА'!AA148</f>
        <v>0</v>
      </c>
      <c r="H34" s="85">
        <f>'12-18л. РАСКЛАДКА'!AA209</f>
        <v>2.7</v>
      </c>
      <c r="I34" s="88">
        <f>'12-18л. РАСКЛАДКА'!AA264</f>
        <v>0</v>
      </c>
      <c r="J34" s="85">
        <f>'12-18л. РАСКЛАДКА'!AA322</f>
        <v>0</v>
      </c>
      <c r="K34" s="88">
        <f>'12-18л. РАСКЛАДКА'!AA381</f>
        <v>0</v>
      </c>
      <c r="L34" s="86">
        <f>'12-18л. РАСКЛАДКА'!AA430</f>
        <v>0</v>
      </c>
      <c r="M34" s="86">
        <f>'12-18л. РАСКЛАДКА'!AA485</f>
        <v>3</v>
      </c>
      <c r="N34" s="1927">
        <f>'12-18л. РАСКЛАДКА'!AA545</f>
        <v>0</v>
      </c>
      <c r="O34" s="1995">
        <f t="shared" si="0"/>
        <v>8.4</v>
      </c>
      <c r="P34" s="2789">
        <f t="shared" si="1"/>
        <v>0</v>
      </c>
      <c r="Q34" s="2001">
        <f t="shared" si="2"/>
        <v>8.4</v>
      </c>
      <c r="R34" s="1999">
        <v>1.2</v>
      </c>
      <c r="S34" s="4"/>
      <c r="T34" s="127"/>
      <c r="U34" s="127"/>
      <c r="V34" s="127"/>
      <c r="W34" s="874"/>
      <c r="X34" s="149"/>
      <c r="Y34" s="143"/>
      <c r="Z34" s="875"/>
      <c r="AA34" s="127"/>
      <c r="AB34" s="1910"/>
      <c r="AE34" s="127"/>
      <c r="AF34" s="127"/>
      <c r="AG34" s="127"/>
      <c r="AH34" s="127"/>
      <c r="AI34" s="127"/>
      <c r="AJ34" s="127"/>
    </row>
    <row r="35" spans="2:36" ht="12" customHeight="1">
      <c r="B35" s="568">
        <v>27</v>
      </c>
      <c r="C35" s="293" t="s">
        <v>131</v>
      </c>
      <c r="D35" s="1905">
        <v>1.4</v>
      </c>
      <c r="E35" s="838">
        <f>'12-18л. РАСКЛАДКА'!AA33</f>
        <v>0</v>
      </c>
      <c r="F35" s="86">
        <f>'12-18л. РАСКЛАДКА'!AA88</f>
        <v>3.5</v>
      </c>
      <c r="G35" s="87">
        <f>'12-18л. РАСКЛАДКА'!AA149</f>
        <v>0</v>
      </c>
      <c r="H35" s="85">
        <f>'12-18л. РАСКЛАДКА'!AA210</f>
        <v>0</v>
      </c>
      <c r="I35" s="88">
        <f>'12-18л. РАСКЛАДКА'!AA265</f>
        <v>0</v>
      </c>
      <c r="J35" s="85">
        <f>'12-18л. РАСКЛАДКА'!AA323</f>
        <v>7</v>
      </c>
      <c r="K35" s="88">
        <f>'12-18л. РАСКЛАДКА'!AA382</f>
        <v>0</v>
      </c>
      <c r="L35" s="86">
        <f>'12-18л. РАСКЛАДКА'!AA431</f>
        <v>0</v>
      </c>
      <c r="M35" s="86">
        <f>'12-18л. РАСКЛАДКА'!AA486</f>
        <v>0</v>
      </c>
      <c r="N35" s="1927">
        <f>'12-18л. РАСКЛАДКА'!AA546</f>
        <v>3.5</v>
      </c>
      <c r="O35" s="1995">
        <f t="shared" si="0"/>
        <v>14</v>
      </c>
      <c r="P35" s="2789">
        <f t="shared" si="1"/>
        <v>0</v>
      </c>
      <c r="Q35" s="2001">
        <f t="shared" si="2"/>
        <v>14</v>
      </c>
      <c r="R35" s="1999">
        <v>2</v>
      </c>
      <c r="S35" s="4"/>
      <c r="T35" s="127"/>
      <c r="U35" s="127"/>
      <c r="V35" s="127"/>
      <c r="W35" s="874"/>
      <c r="X35" s="149"/>
      <c r="Y35" s="143"/>
      <c r="Z35" s="875"/>
      <c r="AA35" s="127"/>
      <c r="AB35" s="1920"/>
      <c r="AE35" s="127"/>
      <c r="AF35" s="127"/>
      <c r="AG35" s="127"/>
      <c r="AH35" s="127"/>
      <c r="AI35" s="127"/>
      <c r="AJ35" s="127"/>
    </row>
    <row r="36" spans="2:36" ht="11.25" customHeight="1">
      <c r="B36" s="568">
        <v>28</v>
      </c>
      <c r="C36" s="293" t="s">
        <v>51</v>
      </c>
      <c r="D36" s="1905">
        <v>0.21</v>
      </c>
      <c r="E36" s="838">
        <f>'12-18л. РАСКЛАДКА'!AA34</f>
        <v>0</v>
      </c>
      <c r="F36" s="86">
        <f>'12-18л. РАСКЛАДКА'!AA89</f>
        <v>0</v>
      </c>
      <c r="G36" s="87">
        <f>'12-18л. РАСКЛАДКА'!AA150</f>
        <v>0</v>
      </c>
      <c r="H36" s="85">
        <f>'12-18л. РАСКЛАДКА'!AA211</f>
        <v>0</v>
      </c>
      <c r="I36" s="88">
        <f>'12-18л. РАСКЛАДКА'!AA266</f>
        <v>0</v>
      </c>
      <c r="J36" s="85">
        <f>'12-18л. РАСКЛАДКА'!AA324</f>
        <v>0</v>
      </c>
      <c r="K36" s="88">
        <f>'12-18л. РАСКЛАДКА'!AA383</f>
        <v>0</v>
      </c>
      <c r="L36" s="86">
        <f>'12-18л. РАСКЛАДКА'!AA432</f>
        <v>0</v>
      </c>
      <c r="M36" s="86">
        <f>'12-18л. РАСКЛАДКА'!AA487</f>
        <v>0</v>
      </c>
      <c r="N36" s="1927">
        <f>'12-18л. РАСКЛАДКА'!AA547</f>
        <v>0</v>
      </c>
      <c r="O36" s="1995">
        <f t="shared" si="0"/>
        <v>0</v>
      </c>
      <c r="P36" s="2789">
        <f t="shared" si="1"/>
        <v>-100</v>
      </c>
      <c r="Q36" s="2001">
        <f t="shared" si="2"/>
        <v>2.1</v>
      </c>
      <c r="R36" s="1999">
        <v>0.3</v>
      </c>
      <c r="S36" s="4"/>
      <c r="T36" s="127"/>
      <c r="U36" s="127"/>
      <c r="V36" s="127"/>
      <c r="W36" s="874"/>
      <c r="X36" s="149"/>
      <c r="Y36" s="143"/>
      <c r="Z36" s="875"/>
      <c r="AA36" s="127"/>
      <c r="AB36" s="1921"/>
      <c r="AE36" s="127"/>
      <c r="AF36" s="127"/>
      <c r="AG36" s="127"/>
      <c r="AH36" s="127"/>
      <c r="AI36" s="127"/>
      <c r="AJ36" s="127"/>
    </row>
    <row r="37" spans="2:36" ht="12.75" customHeight="1">
      <c r="B37" s="568">
        <v>29</v>
      </c>
      <c r="C37" s="615" t="s">
        <v>280</v>
      </c>
      <c r="D37" s="1905">
        <v>3.5</v>
      </c>
      <c r="E37" s="838">
        <f>'12-18л. РАСКЛАДКА'!AA35</f>
        <v>2.9</v>
      </c>
      <c r="F37" s="86">
        <f>'12-18л. РАСКЛАДКА'!AA90</f>
        <v>3.55</v>
      </c>
      <c r="G37" s="87">
        <f>'12-18л. РАСКЛАДКА'!AA151</f>
        <v>4.1500000000000004</v>
      </c>
      <c r="H37" s="85">
        <f>'12-18л. РАСКЛАДКА'!AA212</f>
        <v>1.1000000000000001</v>
      </c>
      <c r="I37" s="88">
        <f>'12-18л. РАСКЛАДКА'!AA267</f>
        <v>5.6</v>
      </c>
      <c r="J37" s="85">
        <f>'12-18л. РАСКЛАДКА'!AA325</f>
        <v>2.39</v>
      </c>
      <c r="K37" s="88">
        <f>'12-18л. РАСКЛАДКА'!AA384</f>
        <v>3.0900000000000003</v>
      </c>
      <c r="L37" s="86">
        <f>'12-18л. РАСКЛАДКА'!AA433</f>
        <v>3.7300000000000004</v>
      </c>
      <c r="M37" s="86">
        <f>'12-18л. РАСКЛАДКА'!AA488</f>
        <v>3.8</v>
      </c>
      <c r="N37" s="1927">
        <f>'12-18л. РАСКЛАДКА'!AA548</f>
        <v>4.6399999999999997</v>
      </c>
      <c r="O37" s="1995">
        <f t="shared" si="0"/>
        <v>34.949999999999996</v>
      </c>
      <c r="P37" s="2789">
        <f t="shared" si="1"/>
        <v>-0.14285714285715301</v>
      </c>
      <c r="Q37" s="2001">
        <f t="shared" si="2"/>
        <v>35</v>
      </c>
      <c r="R37" s="1999">
        <v>5</v>
      </c>
      <c r="S37" s="4"/>
      <c r="T37" s="127"/>
      <c r="U37" s="127"/>
      <c r="V37" s="127"/>
      <c r="W37" s="874"/>
      <c r="X37" s="149"/>
      <c r="Y37" s="143"/>
      <c r="Z37" s="875"/>
      <c r="AA37" s="127"/>
      <c r="AB37" s="1908"/>
      <c r="AE37" s="127"/>
      <c r="AF37" s="127"/>
      <c r="AG37" s="127"/>
      <c r="AH37" s="127"/>
      <c r="AI37" s="127"/>
      <c r="AJ37" s="127"/>
    </row>
    <row r="38" spans="2:36" ht="12" customHeight="1">
      <c r="B38" s="568">
        <v>30</v>
      </c>
      <c r="C38" s="293" t="s">
        <v>132</v>
      </c>
      <c r="D38" s="1905">
        <v>2.8</v>
      </c>
      <c r="E38" s="838">
        <f>'12-18л. РАСКЛАДКА'!AA36</f>
        <v>0</v>
      </c>
      <c r="F38" s="86">
        <f>'12-18л. РАСКЛАДКА'!AA91</f>
        <v>0</v>
      </c>
      <c r="G38" s="87">
        <f>'12-18л. РАСКЛАДКА'!AA152</f>
        <v>0</v>
      </c>
      <c r="H38" s="85">
        <f>'12-18л. РАСКЛАДКА'!AA213</f>
        <v>0</v>
      </c>
      <c r="I38" s="88">
        <f>'12-18л. РАСКЛАДКА'!AA268</f>
        <v>12</v>
      </c>
      <c r="J38" s="85">
        <f>'12-18л. РАСКЛАДКА'!AA326</f>
        <v>0</v>
      </c>
      <c r="K38" s="88">
        <f>'12-18л. РАСКЛАДКА'!AA385</f>
        <v>4</v>
      </c>
      <c r="L38" s="86">
        <f>'12-18л. РАСКЛАДКА'!AA434</f>
        <v>10</v>
      </c>
      <c r="M38" s="86">
        <f>'12-18л. РАСКЛАДКА'!AA489</f>
        <v>2</v>
      </c>
      <c r="N38" s="1927">
        <f>'12-18л. РАСКЛАДКА'!AA549</f>
        <v>0</v>
      </c>
      <c r="O38" s="1995">
        <f t="shared" si="0"/>
        <v>28</v>
      </c>
      <c r="P38" s="2789">
        <f t="shared" si="1"/>
        <v>0</v>
      </c>
      <c r="Q38" s="2001">
        <f t="shared" si="2"/>
        <v>28</v>
      </c>
      <c r="R38" s="1999">
        <v>4</v>
      </c>
      <c r="S38" s="4"/>
      <c r="T38" s="127"/>
      <c r="U38" s="127"/>
      <c r="V38" s="127"/>
      <c r="W38" s="874"/>
      <c r="X38" s="149"/>
      <c r="Y38" s="143"/>
      <c r="Z38" s="875"/>
      <c r="AA38" s="127"/>
      <c r="AB38" s="1908"/>
      <c r="AE38" s="127"/>
      <c r="AF38" s="127"/>
      <c r="AG38" s="127"/>
      <c r="AH38" s="127"/>
      <c r="AI38" s="127"/>
      <c r="AJ38" s="127"/>
    </row>
    <row r="39" spans="2:36" ht="12.75" customHeight="1">
      <c r="B39" s="568">
        <v>31</v>
      </c>
      <c r="C39" s="293" t="s">
        <v>133</v>
      </c>
      <c r="D39" s="1905">
        <v>1.4</v>
      </c>
      <c r="E39" s="838">
        <f>'12-18л. РАСКЛАДКА'!AA37</f>
        <v>1.111</v>
      </c>
      <c r="F39" s="86">
        <f>'12-18л. РАСКЛАДКА'!AA92</f>
        <v>2.0114999999999998</v>
      </c>
      <c r="G39" s="87">
        <f>'12-18л. РАСКЛАДКА'!AA153</f>
        <v>1.5960000000000001</v>
      </c>
      <c r="H39" s="85">
        <f>'12-18л. РАСКЛАДКА'!AA214</f>
        <v>1.2629999999999999</v>
      </c>
      <c r="I39" s="88">
        <f>'12-18л. РАСКЛАДКА'!AA269</f>
        <v>1.50562</v>
      </c>
      <c r="J39" s="85">
        <f>'12-18л. РАСКЛАДКА'!AA327</f>
        <v>9.8150000000000001E-2</v>
      </c>
      <c r="K39" s="88">
        <f>'12-18л. РАСКЛАДКА'!AA386</f>
        <v>0.49155000000000004</v>
      </c>
      <c r="L39" s="86">
        <f>'12-18л. РАСКЛАДКА'!AA435</f>
        <v>1.373</v>
      </c>
      <c r="M39" s="86">
        <f>'12-18л. РАСКЛАДКА'!AA490</f>
        <v>0.79214000000000007</v>
      </c>
      <c r="N39" s="1927">
        <f>'12-18л. РАСКЛАДКА'!AA550</f>
        <v>3.7580399999999998</v>
      </c>
      <c r="O39" s="1995">
        <f t="shared" si="0"/>
        <v>13.999999999999998</v>
      </c>
      <c r="P39" s="2789">
        <f t="shared" si="1"/>
        <v>0</v>
      </c>
      <c r="Q39" s="2001">
        <f t="shared" si="2"/>
        <v>14</v>
      </c>
      <c r="R39" s="1999">
        <v>2</v>
      </c>
      <c r="S39" s="4"/>
      <c r="T39" s="127"/>
      <c r="U39" s="127"/>
      <c r="V39" s="127"/>
      <c r="W39" s="874"/>
      <c r="X39" s="149"/>
      <c r="Y39" s="143"/>
      <c r="Z39" s="875"/>
      <c r="AA39" s="127"/>
      <c r="AB39" s="1911"/>
      <c r="AE39" s="127"/>
      <c r="AF39" s="127"/>
      <c r="AG39" s="127"/>
      <c r="AH39" s="127"/>
      <c r="AI39" s="127"/>
      <c r="AJ39" s="127"/>
    </row>
    <row r="40" spans="2:36" ht="12.75" customHeight="1">
      <c r="B40" s="568">
        <v>32</v>
      </c>
      <c r="C40" s="293" t="s">
        <v>53</v>
      </c>
      <c r="D40" s="1905">
        <v>63</v>
      </c>
      <c r="E40" s="225">
        <f>'12-18л. МЕНЮ '!E106</f>
        <v>62.956600000000002</v>
      </c>
      <c r="F40" s="109">
        <f>'12-18л. МЕНЮ '!E160</f>
        <v>60.099099999999993</v>
      </c>
      <c r="G40" s="109">
        <f>'12-18л. МЕНЮ '!E218</f>
        <v>65.207299999999989</v>
      </c>
      <c r="H40" s="109">
        <f>'12-18л. МЕНЮ '!E271</f>
        <v>63.975999999999992</v>
      </c>
      <c r="I40" s="109">
        <f>'12-18л. МЕНЮ '!E326</f>
        <v>62.760999999999996</v>
      </c>
      <c r="J40" s="109">
        <f>'12-18л. МЕНЮ '!E438</f>
        <v>68.040999999999997</v>
      </c>
      <c r="K40" s="109">
        <f>'12-18л. МЕНЮ '!E494</f>
        <v>65.207000000000008</v>
      </c>
      <c r="L40" s="109">
        <f>'12-18л. МЕНЮ '!E548</f>
        <v>60.0227</v>
      </c>
      <c r="M40" s="109">
        <f>'12-18л. МЕНЮ '!E603</f>
        <v>63.418249999999993</v>
      </c>
      <c r="N40" s="1915">
        <f>'12-18л. МЕНЮ '!E656</f>
        <v>58.311099999999989</v>
      </c>
      <c r="O40" s="1995">
        <f t="shared" si="0"/>
        <v>630.00004999999999</v>
      </c>
      <c r="P40" s="2789">
        <f t="shared" si="1"/>
        <v>7.9365079272974981E-6</v>
      </c>
      <c r="Q40" s="2001">
        <f t="shared" si="2"/>
        <v>630</v>
      </c>
      <c r="R40" s="1999">
        <v>90</v>
      </c>
      <c r="S40" s="4"/>
      <c r="T40" s="127"/>
      <c r="U40" s="127"/>
      <c r="V40" s="127"/>
      <c r="W40" s="893"/>
      <c r="X40" s="149"/>
      <c r="Y40" s="143"/>
      <c r="Z40" s="875"/>
      <c r="AA40" s="127"/>
      <c r="AB40" s="1908"/>
      <c r="AE40" s="127"/>
      <c r="AF40" s="127"/>
      <c r="AG40" s="127"/>
      <c r="AH40" s="127"/>
      <c r="AI40" s="127"/>
      <c r="AJ40" s="127"/>
    </row>
    <row r="41" spans="2:36" ht="10.5" customHeight="1">
      <c r="B41" s="568">
        <v>33</v>
      </c>
      <c r="C41" s="293" t="s">
        <v>54</v>
      </c>
      <c r="D41" s="1905">
        <v>64.400000000000006</v>
      </c>
      <c r="E41" s="225">
        <f>'12-18л. МЕНЮ '!F106</f>
        <v>65.093000000000004</v>
      </c>
      <c r="F41" s="109">
        <f>'12-18л. МЕНЮ '!F160</f>
        <v>65.768999999999991</v>
      </c>
      <c r="G41" s="109">
        <f>'12-18л. МЕНЮ '!F218</f>
        <v>63.701700000000002</v>
      </c>
      <c r="H41" s="109">
        <f>'12-18л. МЕНЮ '!F271</f>
        <v>64.740000000000009</v>
      </c>
      <c r="I41" s="109">
        <f>'12-18л. МЕНЮ '!F326</f>
        <v>62.696300000000008</v>
      </c>
      <c r="J41" s="109">
        <f>'12-18л. МЕНЮ '!F438</f>
        <v>64.650000000000006</v>
      </c>
      <c r="K41" s="109">
        <f>'12-18л. МЕНЮ '!F494</f>
        <v>66.305000000000007</v>
      </c>
      <c r="L41" s="109">
        <f>'12-18л. МЕНЮ '!F548</f>
        <v>60.282000000000004</v>
      </c>
      <c r="M41" s="109">
        <f>'12-18л. МЕНЮ '!F603</f>
        <v>64.39</v>
      </c>
      <c r="N41" s="1915">
        <f>'12-18л. МЕНЮ '!F656</f>
        <v>66.37299999999999</v>
      </c>
      <c r="O41" s="1995">
        <f t="shared" si="0"/>
        <v>644</v>
      </c>
      <c r="P41" s="2789">
        <f t="shared" si="1"/>
        <v>0</v>
      </c>
      <c r="Q41" s="2001">
        <f t="shared" si="2"/>
        <v>644</v>
      </c>
      <c r="R41" s="1999">
        <v>92</v>
      </c>
      <c r="S41" s="4"/>
      <c r="T41" s="127"/>
      <c r="U41" s="127"/>
      <c r="V41" s="127"/>
      <c r="W41" s="893"/>
      <c r="X41" s="149"/>
      <c r="Y41" s="143"/>
      <c r="Z41" s="875"/>
      <c r="AA41" s="127"/>
      <c r="AB41" s="1908"/>
      <c r="AE41" s="127"/>
      <c r="AF41" s="127"/>
      <c r="AG41" s="127"/>
      <c r="AH41" s="127"/>
      <c r="AI41" s="127"/>
      <c r="AJ41" s="127"/>
    </row>
    <row r="42" spans="2:36" ht="10.5" customHeight="1">
      <c r="B42" s="568">
        <v>34</v>
      </c>
      <c r="C42" s="293" t="s">
        <v>55</v>
      </c>
      <c r="D42" s="1905">
        <v>268.10000000000002</v>
      </c>
      <c r="E42" s="197">
        <f>'12-18л. МЕНЮ '!G106</f>
        <v>266.72639999999996</v>
      </c>
      <c r="F42" s="109">
        <f>'12-18л. МЕНЮ '!G160</f>
        <v>261.279</v>
      </c>
      <c r="G42" s="109">
        <f>'12-18л. МЕНЮ '!G218</f>
        <v>269.4744</v>
      </c>
      <c r="H42" s="109">
        <f>'12-18л. МЕНЮ '!G271</f>
        <v>264.4676</v>
      </c>
      <c r="I42" s="109">
        <f>'12-18л. МЕНЮ '!G326</f>
        <v>278.553</v>
      </c>
      <c r="J42" s="109">
        <f>'12-18л. МЕНЮ '!G438</f>
        <v>265.03500000000003</v>
      </c>
      <c r="K42" s="109">
        <f>'12-18л. МЕНЮ '!G494</f>
        <v>262.11799999999999</v>
      </c>
      <c r="L42" s="109">
        <f>'12-18л. МЕНЮ '!G548</f>
        <v>282.74299999999999</v>
      </c>
      <c r="M42" s="109">
        <f>'12-18л. МЕНЮ '!G603</f>
        <v>267.01399999999995</v>
      </c>
      <c r="N42" s="1915">
        <f>'12-18л. МЕНЮ '!G656</f>
        <v>263.58999999999997</v>
      </c>
      <c r="O42" s="1995">
        <f t="shared" si="0"/>
        <v>2681.0004000000004</v>
      </c>
      <c r="P42" s="2789">
        <f t="shared" si="1"/>
        <v>1.4919806062607677E-5</v>
      </c>
      <c r="Q42" s="2001">
        <f t="shared" si="2"/>
        <v>2681</v>
      </c>
      <c r="R42" s="1999">
        <v>383</v>
      </c>
      <c r="S42" s="4"/>
      <c r="T42" s="127"/>
      <c r="U42" s="127"/>
      <c r="V42" s="127"/>
      <c r="W42" s="893"/>
      <c r="X42" s="149"/>
      <c r="Y42" s="143"/>
      <c r="Z42" s="875"/>
      <c r="AA42" s="127"/>
      <c r="AB42" s="1908"/>
      <c r="AE42" s="127"/>
      <c r="AF42" s="127"/>
      <c r="AG42" s="127"/>
      <c r="AH42" s="127"/>
      <c r="AI42" s="127"/>
      <c r="AJ42" s="127"/>
    </row>
    <row r="43" spans="2:36" ht="12.75" customHeight="1" thickBot="1">
      <c r="B43" s="616">
        <v>35</v>
      </c>
      <c r="C43" s="617" t="s">
        <v>56</v>
      </c>
      <c r="D43" s="1906">
        <v>1904</v>
      </c>
      <c r="E43" s="198">
        <f>'12-18л. МЕНЮ '!H106</f>
        <v>1901.8540000000003</v>
      </c>
      <c r="F43" s="114">
        <f>'12-18л. МЕНЮ '!H160</f>
        <v>1899.835</v>
      </c>
      <c r="G43" s="114">
        <f>'12-18л. МЕНЮ '!H218</f>
        <v>1906.3978000000002</v>
      </c>
      <c r="H43" s="114">
        <f>'12-18л. МЕНЮ '!H271</f>
        <v>1903.3139999999999</v>
      </c>
      <c r="I43" s="114">
        <f>'12-18л. МЕНЮ '!H326</f>
        <v>1908.5992000000001</v>
      </c>
      <c r="J43" s="114">
        <f>'12-18л. МЕНЮ '!H438</f>
        <v>1902.8719999999998</v>
      </c>
      <c r="K43" s="151">
        <f>'12-18л. МЕНЮ '!H494</f>
        <v>1905.0569999999998</v>
      </c>
      <c r="L43" s="114">
        <f>'12-18л. МЕНЮ '!H548</f>
        <v>1905.0539999999999</v>
      </c>
      <c r="M43" s="114">
        <f>'12-18л. МЕНЮ '!H603</f>
        <v>1907.9918</v>
      </c>
      <c r="N43" s="1916">
        <f>'12-18л. МЕНЮ '!H656</f>
        <v>1899.0252</v>
      </c>
      <c r="O43" s="1997">
        <f t="shared" si="0"/>
        <v>19040</v>
      </c>
      <c r="P43" s="2790">
        <f t="shared" si="1"/>
        <v>0</v>
      </c>
      <c r="Q43" s="2011">
        <f t="shared" si="2"/>
        <v>19040</v>
      </c>
      <c r="R43" s="2000">
        <v>2720</v>
      </c>
      <c r="S43" s="4"/>
      <c r="T43" s="127"/>
      <c r="U43" s="127"/>
      <c r="V43" s="127"/>
      <c r="W43" s="893"/>
      <c r="X43" s="149"/>
      <c r="Y43" s="894"/>
      <c r="Z43" s="875"/>
      <c r="AA43" s="127"/>
      <c r="AB43" s="1908"/>
      <c r="AE43" s="127"/>
      <c r="AF43" s="127"/>
      <c r="AG43" s="127"/>
      <c r="AH43" s="127"/>
      <c r="AI43" s="127"/>
      <c r="AJ43" s="127"/>
    </row>
    <row r="44" spans="2:36">
      <c r="O44" s="11"/>
      <c r="P44" s="11"/>
      <c r="Q44" s="11"/>
      <c r="R44" s="11"/>
      <c r="S44" s="11"/>
      <c r="T44" s="11"/>
      <c r="U44" s="11"/>
      <c r="AB44" s="606"/>
    </row>
    <row r="46" spans="2:36" ht="13.5" customHeight="1"/>
    <row r="47" spans="2:36" ht="12.75" customHeight="1"/>
    <row r="48" spans="2:36" ht="12.75" customHeight="1"/>
    <row r="49" spans="2:16" ht="11.25" customHeight="1"/>
    <row r="50" spans="2:16" ht="11.25" customHeight="1"/>
    <row r="52" spans="2:16">
      <c r="B52" t="s">
        <v>284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</row>
    <row r="53" spans="2:16">
      <c r="B53" t="s">
        <v>285</v>
      </c>
      <c r="D53" s="328"/>
      <c r="E53" s="328"/>
      <c r="F53" s="328"/>
      <c r="G53" s="328"/>
      <c r="H53" s="328"/>
      <c r="I53" s="328"/>
      <c r="J53" s="328"/>
      <c r="K53" s="328"/>
      <c r="L53" s="328"/>
      <c r="M53" s="328"/>
      <c r="N53" s="328"/>
      <c r="O53" s="328"/>
      <c r="P53" s="328"/>
    </row>
    <row r="54" spans="2:16">
      <c r="B54" t="s">
        <v>286</v>
      </c>
      <c r="O54" s="328"/>
      <c r="P54" s="328"/>
    </row>
    <row r="55" spans="2:16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</row>
    <row r="56" spans="2:16">
      <c r="B56" s="1" t="s">
        <v>287</v>
      </c>
    </row>
    <row r="57" spans="2:16">
      <c r="B57" t="s">
        <v>288</v>
      </c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</row>
    <row r="58" spans="2:16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</row>
    <row r="66" ht="13.5" customHeight="1"/>
    <row r="68" ht="13.5" customHeight="1"/>
    <row r="69" ht="12" customHeight="1"/>
    <row r="71" ht="12.75" customHeight="1"/>
    <row r="73" ht="12.75" customHeight="1"/>
    <row r="75" ht="12.75" customHeight="1"/>
    <row r="77" ht="12.75" customHeight="1"/>
    <row r="78" hidden="1"/>
    <row r="85" spans="2:54"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/>
    </row>
    <row r="86" spans="2:54">
      <c r="B86" s="248"/>
      <c r="C86" s="127"/>
      <c r="D86" s="248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245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</row>
    <row r="87" spans="2:54">
      <c r="B87" s="127"/>
      <c r="C87" s="149"/>
      <c r="D87" s="446"/>
      <c r="E87" s="252"/>
      <c r="F87" s="252"/>
      <c r="G87" s="252"/>
      <c r="H87" s="252"/>
      <c r="I87" s="252"/>
      <c r="J87" s="252"/>
      <c r="K87" s="252"/>
      <c r="L87" s="252"/>
      <c r="M87" s="149"/>
      <c r="N87" s="149"/>
      <c r="O87" s="118"/>
      <c r="P87" s="118"/>
      <c r="Q87" s="149"/>
      <c r="R87" s="446"/>
      <c r="S87" s="127"/>
      <c r="T87" s="446"/>
      <c r="U87" s="149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  <c r="BA87" s="127"/>
      <c r="BB87" s="127"/>
    </row>
    <row r="88" spans="2:54">
      <c r="B88" s="127"/>
      <c r="C88" s="149"/>
      <c r="D88" s="118"/>
      <c r="E88" s="252"/>
      <c r="F88" s="252"/>
      <c r="G88" s="252"/>
      <c r="H88" s="252"/>
      <c r="I88" s="252"/>
      <c r="J88" s="252"/>
      <c r="K88" s="252"/>
      <c r="L88" s="252"/>
      <c r="M88" s="149"/>
      <c r="N88" s="149"/>
      <c r="O88" s="118"/>
      <c r="P88" s="118"/>
      <c r="Q88" s="149"/>
      <c r="R88" s="446"/>
      <c r="S88" s="127"/>
      <c r="T88" s="446"/>
      <c r="U88" s="149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  <c r="BA88" s="127"/>
      <c r="BB88" s="127"/>
    </row>
    <row r="89" spans="2:54">
      <c r="B89" s="127"/>
      <c r="C89" s="446"/>
      <c r="D89" s="446"/>
      <c r="E89" s="252"/>
      <c r="F89" s="252"/>
      <c r="G89" s="252"/>
      <c r="H89" s="252"/>
      <c r="I89" s="127"/>
      <c r="J89" s="127"/>
      <c r="K89" s="252"/>
      <c r="L89" s="125"/>
      <c r="M89" s="149"/>
      <c r="N89" s="149"/>
      <c r="O89" s="118"/>
      <c r="P89" s="118"/>
      <c r="Q89" s="446"/>
      <c r="R89" s="446"/>
      <c r="S89" s="127"/>
      <c r="T89" s="446"/>
      <c r="U89" s="149"/>
      <c r="V89" s="127"/>
      <c r="W89" s="127"/>
      <c r="X89" s="127"/>
      <c r="Y89" s="127"/>
      <c r="Z89" s="127"/>
      <c r="AA89" s="127"/>
      <c r="AB89" s="869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  <c r="BA89" s="127"/>
      <c r="BB89" s="127"/>
    </row>
    <row r="90" spans="2:54">
      <c r="B90" s="127"/>
      <c r="C90" s="149"/>
      <c r="D90" s="149"/>
      <c r="E90" s="446"/>
      <c r="F90" s="446"/>
      <c r="G90" s="446"/>
      <c r="H90" s="446"/>
      <c r="I90" s="446"/>
      <c r="J90" s="446"/>
      <c r="K90" s="446"/>
      <c r="L90" s="446"/>
      <c r="M90" s="446"/>
      <c r="N90" s="446"/>
      <c r="O90" s="118"/>
      <c r="P90" s="118"/>
      <c r="Q90" s="446"/>
      <c r="R90" s="446"/>
      <c r="S90" s="127"/>
      <c r="T90" s="446"/>
      <c r="U90" s="149"/>
      <c r="V90" s="127"/>
      <c r="W90" s="127"/>
      <c r="X90" s="127"/>
      <c r="Y90" s="127"/>
      <c r="Z90" s="401"/>
      <c r="AA90" s="127"/>
      <c r="AB90" s="869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  <c r="BA90" s="127"/>
      <c r="BB90" s="127"/>
    </row>
    <row r="91" spans="2:54">
      <c r="B91" s="127"/>
      <c r="C91" s="446"/>
      <c r="D91" s="127"/>
      <c r="E91" s="446"/>
      <c r="F91" s="446"/>
      <c r="G91" s="446"/>
      <c r="H91" s="446"/>
      <c r="I91" s="446"/>
      <c r="J91" s="446"/>
      <c r="K91" s="446"/>
      <c r="L91" s="446"/>
      <c r="M91" s="446"/>
      <c r="N91" s="446"/>
      <c r="O91" s="118"/>
      <c r="P91" s="118"/>
      <c r="Q91" s="149"/>
      <c r="R91" s="446"/>
      <c r="S91" s="127"/>
      <c r="T91" s="446"/>
      <c r="U91" s="149"/>
      <c r="V91" s="127"/>
      <c r="W91" s="127"/>
      <c r="X91" s="127"/>
      <c r="Y91" s="127"/>
      <c r="Z91" s="401"/>
      <c r="AA91" s="127"/>
      <c r="AB91" s="870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  <c r="BA91" s="127"/>
      <c r="BB91" s="127"/>
    </row>
    <row r="92" spans="2:54">
      <c r="B92" s="127"/>
      <c r="C92" s="149"/>
      <c r="D92" s="252"/>
      <c r="E92" s="149"/>
      <c r="F92" s="149"/>
      <c r="G92" s="149"/>
      <c r="H92" s="149"/>
      <c r="I92" s="122"/>
      <c r="J92" s="149"/>
      <c r="K92" s="149"/>
      <c r="L92" s="149"/>
      <c r="M92" s="149"/>
      <c r="N92" s="122"/>
      <c r="O92" s="118"/>
      <c r="P92" s="118"/>
      <c r="Q92" s="252"/>
      <c r="R92" s="446"/>
      <c r="S92" s="149"/>
      <c r="T92" s="446"/>
      <c r="U92" s="149"/>
      <c r="V92" s="127"/>
      <c r="W92" s="336"/>
      <c r="X92" s="446"/>
      <c r="Y92" s="189"/>
      <c r="Z92" s="871"/>
      <c r="AA92" s="127"/>
      <c r="AB92" s="870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  <c r="BA92" s="127"/>
      <c r="BB92" s="127"/>
    </row>
    <row r="93" spans="2:54">
      <c r="B93" s="189"/>
      <c r="C93" s="149"/>
      <c r="D93" s="872"/>
      <c r="E93" s="888"/>
      <c r="F93" s="873"/>
      <c r="G93" s="873"/>
      <c r="H93" s="873"/>
      <c r="I93" s="873"/>
      <c r="J93" s="873"/>
      <c r="K93" s="873"/>
      <c r="L93" s="873"/>
      <c r="M93" s="873"/>
      <c r="N93" s="873"/>
      <c r="O93" s="872"/>
      <c r="P93" s="446"/>
      <c r="Q93" s="446"/>
      <c r="R93" s="127"/>
      <c r="S93" s="645"/>
      <c r="T93" s="127"/>
      <c r="U93" s="127"/>
      <c r="V93" s="127"/>
      <c r="W93" s="874"/>
      <c r="X93" s="149"/>
      <c r="Y93" s="143"/>
      <c r="Z93" s="875"/>
      <c r="AA93" s="127"/>
      <c r="AB93" s="876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  <c r="BA93" s="127"/>
      <c r="BB93" s="127"/>
    </row>
    <row r="94" spans="2:54">
      <c r="B94" s="189"/>
      <c r="C94" s="149"/>
      <c r="D94" s="872"/>
      <c r="E94" s="888"/>
      <c r="F94" s="873"/>
      <c r="G94" s="873"/>
      <c r="H94" s="873"/>
      <c r="I94" s="873"/>
      <c r="J94" s="873"/>
      <c r="K94" s="873"/>
      <c r="L94" s="873"/>
      <c r="M94" s="873"/>
      <c r="N94" s="873"/>
      <c r="O94" s="877"/>
      <c r="P94" s="878"/>
      <c r="Q94" s="446"/>
      <c r="R94" s="127"/>
      <c r="S94" s="127"/>
      <c r="T94" s="127"/>
      <c r="U94" s="127"/>
      <c r="V94" s="127"/>
      <c r="W94" s="874"/>
      <c r="X94" s="149"/>
      <c r="Y94" s="143"/>
      <c r="Z94" s="875"/>
      <c r="AA94" s="127"/>
      <c r="AB94" s="876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  <c r="BA94" s="127"/>
      <c r="BB94" s="127"/>
    </row>
    <row r="95" spans="2:54">
      <c r="B95" s="189"/>
      <c r="C95" s="149"/>
      <c r="D95" s="872"/>
      <c r="E95" s="888"/>
      <c r="F95" s="873"/>
      <c r="G95" s="873"/>
      <c r="H95" s="888"/>
      <c r="I95" s="873"/>
      <c r="J95" s="873"/>
      <c r="K95" s="888"/>
      <c r="L95" s="873"/>
      <c r="M95" s="873"/>
      <c r="N95" s="873"/>
      <c r="O95" s="872"/>
      <c r="P95" s="878"/>
      <c r="Q95" s="446"/>
      <c r="R95" s="127"/>
      <c r="S95" s="127"/>
      <c r="T95" s="127"/>
      <c r="U95" s="127"/>
      <c r="V95" s="127"/>
      <c r="W95" s="874"/>
      <c r="X95" s="149"/>
      <c r="Y95" s="143"/>
      <c r="Z95" s="875"/>
      <c r="AA95" s="127"/>
      <c r="AB95" s="879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27"/>
    </row>
    <row r="96" spans="2:54">
      <c r="B96" s="189"/>
      <c r="C96" s="149"/>
      <c r="D96" s="872"/>
      <c r="E96" s="888"/>
      <c r="F96" s="873"/>
      <c r="G96" s="873"/>
      <c r="H96" s="873"/>
      <c r="I96" s="873"/>
      <c r="J96" s="873"/>
      <c r="K96" s="873"/>
      <c r="L96" s="873"/>
      <c r="M96" s="873"/>
      <c r="N96" s="888"/>
      <c r="O96" s="880"/>
      <c r="P96" s="878"/>
      <c r="Q96" s="446"/>
      <c r="R96" s="127"/>
      <c r="S96" s="127"/>
      <c r="T96" s="127"/>
      <c r="U96" s="127"/>
      <c r="V96" s="127"/>
      <c r="W96" s="874"/>
      <c r="X96" s="149"/>
      <c r="Y96" s="143"/>
      <c r="Z96" s="875"/>
      <c r="AA96" s="127"/>
      <c r="AB96" s="876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  <c r="BA96" s="127"/>
      <c r="BB96" s="127"/>
    </row>
    <row r="97" spans="2:54">
      <c r="B97" s="189"/>
      <c r="C97" s="149"/>
      <c r="D97" s="872"/>
      <c r="E97" s="888"/>
      <c r="F97" s="873"/>
      <c r="G97" s="873"/>
      <c r="H97" s="873"/>
      <c r="I97" s="873"/>
      <c r="J97" s="873"/>
      <c r="K97" s="873"/>
      <c r="L97" s="873"/>
      <c r="M97" s="873"/>
      <c r="N97" s="873"/>
      <c r="O97" s="872"/>
      <c r="P97" s="878"/>
      <c r="Q97" s="446"/>
      <c r="R97" s="127"/>
      <c r="S97" s="127"/>
      <c r="T97" s="127"/>
      <c r="U97" s="127"/>
      <c r="V97" s="127"/>
      <c r="W97" s="874"/>
      <c r="X97" s="149"/>
      <c r="Y97" s="143"/>
      <c r="Z97" s="875"/>
      <c r="AA97" s="127"/>
      <c r="AB97" s="881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</row>
    <row r="98" spans="2:54">
      <c r="B98" s="189"/>
      <c r="C98" s="149"/>
      <c r="D98" s="872"/>
      <c r="E98" s="888"/>
      <c r="F98" s="873"/>
      <c r="G98" s="873"/>
      <c r="H98" s="873"/>
      <c r="I98" s="873"/>
      <c r="J98" s="873"/>
      <c r="K98" s="873"/>
      <c r="L98" s="873"/>
      <c r="M98" s="873"/>
      <c r="N98" s="873"/>
      <c r="O98" s="872"/>
      <c r="P98" s="878"/>
      <c r="Q98" s="446"/>
      <c r="R98" s="127"/>
      <c r="S98" s="127"/>
      <c r="T98" s="127"/>
      <c r="U98" s="127"/>
      <c r="V98" s="127"/>
      <c r="W98" s="874"/>
      <c r="X98" s="149"/>
      <c r="Y98" s="143"/>
      <c r="Z98" s="875"/>
      <c r="AA98" s="127"/>
      <c r="AB98" s="879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27"/>
    </row>
    <row r="99" spans="2:54">
      <c r="B99" s="189"/>
      <c r="C99" s="149"/>
      <c r="D99" s="872"/>
      <c r="E99" s="888"/>
      <c r="F99" s="873"/>
      <c r="G99" s="118"/>
      <c r="H99" s="883"/>
      <c r="I99" s="888"/>
      <c r="J99" s="873"/>
      <c r="K99" s="873"/>
      <c r="L99" s="873"/>
      <c r="M99" s="873"/>
      <c r="N99" s="873"/>
      <c r="O99" s="882"/>
      <c r="P99" s="878"/>
      <c r="Q99" s="446"/>
      <c r="R99" s="127"/>
      <c r="S99" s="127"/>
      <c r="T99" s="127"/>
      <c r="U99" s="127"/>
      <c r="V99" s="127"/>
      <c r="W99" s="874"/>
      <c r="X99" s="149"/>
      <c r="Y99" s="143"/>
      <c r="Z99" s="875"/>
      <c r="AA99" s="127"/>
      <c r="AB99" s="881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  <c r="BA99" s="127"/>
      <c r="BB99" s="127"/>
    </row>
    <row r="100" spans="2:54">
      <c r="B100" s="189"/>
      <c r="C100" s="149"/>
      <c r="D100" s="872"/>
      <c r="E100" s="888"/>
      <c r="F100" s="873"/>
      <c r="G100" s="873"/>
      <c r="H100" s="873"/>
      <c r="I100" s="873"/>
      <c r="J100" s="873"/>
      <c r="K100" s="873"/>
      <c r="L100" s="873"/>
      <c r="M100" s="873"/>
      <c r="N100" s="873"/>
      <c r="O100" s="872"/>
      <c r="P100" s="878"/>
      <c r="Q100" s="446"/>
      <c r="R100" s="127"/>
      <c r="S100" s="127"/>
      <c r="T100" s="127"/>
      <c r="U100" s="127"/>
      <c r="V100" s="127"/>
      <c r="W100" s="874"/>
      <c r="X100" s="149"/>
      <c r="Y100" s="143"/>
      <c r="Z100" s="875"/>
      <c r="AA100" s="127"/>
      <c r="AB100" s="876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  <c r="BA100" s="127"/>
      <c r="BB100" s="127"/>
    </row>
    <row r="101" spans="2:54">
      <c r="B101" s="189"/>
      <c r="C101" s="149"/>
      <c r="D101" s="872"/>
      <c r="E101" s="888"/>
      <c r="F101" s="873"/>
      <c r="G101" s="873"/>
      <c r="H101" s="873"/>
      <c r="I101" s="873"/>
      <c r="J101" s="873"/>
      <c r="K101" s="873"/>
      <c r="L101" s="873"/>
      <c r="M101" s="873"/>
      <c r="N101" s="873"/>
      <c r="O101" s="872"/>
      <c r="P101" s="878"/>
      <c r="Q101" s="446"/>
      <c r="R101" s="127"/>
      <c r="S101" s="127"/>
      <c r="T101" s="127"/>
      <c r="U101" s="127"/>
      <c r="V101" s="127"/>
      <c r="W101" s="874"/>
      <c r="X101" s="149"/>
      <c r="Y101" s="143"/>
      <c r="Z101" s="875"/>
      <c r="AA101" s="127"/>
      <c r="AB101" s="876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  <c r="BA101" s="127"/>
      <c r="BB101" s="127"/>
    </row>
    <row r="102" spans="2:54" ht="12.75" customHeight="1">
      <c r="B102" s="189"/>
      <c r="C102" s="149"/>
      <c r="D102" s="872"/>
      <c r="E102" s="888"/>
      <c r="F102" s="873"/>
      <c r="G102" s="873"/>
      <c r="H102" s="873"/>
      <c r="I102" s="873"/>
      <c r="J102" s="873"/>
      <c r="K102" s="873"/>
      <c r="L102" s="873"/>
      <c r="M102" s="873"/>
      <c r="N102" s="873"/>
      <c r="O102" s="872"/>
      <c r="P102" s="878"/>
      <c r="Q102" s="446"/>
      <c r="R102" s="127"/>
      <c r="S102" s="127"/>
      <c r="T102" s="127"/>
      <c r="U102" s="127"/>
      <c r="V102" s="127"/>
      <c r="W102" s="874"/>
      <c r="X102" s="149"/>
      <c r="Y102" s="143"/>
      <c r="Z102" s="875"/>
      <c r="AA102" s="127"/>
      <c r="AB102" s="876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  <c r="BA102" s="127"/>
      <c r="BB102" s="127"/>
    </row>
    <row r="103" spans="2:54" ht="13.5" customHeight="1">
      <c r="B103" s="189"/>
      <c r="C103" s="149"/>
      <c r="D103" s="872"/>
      <c r="E103" s="888"/>
      <c r="F103" s="873"/>
      <c r="G103" s="873"/>
      <c r="H103" s="873"/>
      <c r="I103" s="873"/>
      <c r="J103" s="873"/>
      <c r="K103" s="873"/>
      <c r="L103" s="873"/>
      <c r="M103" s="873"/>
      <c r="N103" s="873"/>
      <c r="O103" s="872"/>
      <c r="P103" s="878"/>
      <c r="Q103" s="446"/>
      <c r="R103" s="127"/>
      <c r="S103" s="127"/>
      <c r="T103" s="127"/>
      <c r="U103" s="127"/>
      <c r="V103" s="127"/>
      <c r="W103" s="874"/>
      <c r="X103" s="149"/>
      <c r="Y103" s="143"/>
      <c r="Z103" s="875"/>
      <c r="AA103" s="127"/>
      <c r="AB103" s="876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  <c r="BA103" s="127"/>
      <c r="BB103" s="127"/>
    </row>
    <row r="104" spans="2:54" ht="12.75" customHeight="1">
      <c r="B104" s="189"/>
      <c r="C104" s="149"/>
      <c r="D104" s="872"/>
      <c r="E104" s="888"/>
      <c r="F104" s="873"/>
      <c r="G104" s="873"/>
      <c r="H104" s="873"/>
      <c r="I104" s="873"/>
      <c r="J104" s="873"/>
      <c r="K104" s="873"/>
      <c r="L104" s="873"/>
      <c r="M104" s="873"/>
      <c r="N104" s="873"/>
      <c r="O104" s="872"/>
      <c r="P104" s="878"/>
      <c r="Q104" s="446"/>
      <c r="R104" s="127"/>
      <c r="S104" s="127"/>
      <c r="T104" s="127"/>
      <c r="U104" s="127"/>
      <c r="V104" s="127"/>
      <c r="W104" s="874"/>
      <c r="X104" s="149"/>
      <c r="Y104" s="143"/>
      <c r="Z104" s="875"/>
      <c r="AA104" s="127"/>
      <c r="AB104" s="876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  <c r="BA104" s="127"/>
      <c r="BB104" s="127"/>
    </row>
    <row r="105" spans="2:54">
      <c r="B105" s="189"/>
      <c r="C105" s="149"/>
      <c r="D105" s="872"/>
      <c r="E105" s="888"/>
      <c r="F105" s="873"/>
      <c r="G105" s="873"/>
      <c r="H105" s="873"/>
      <c r="I105" s="873"/>
      <c r="J105" s="873"/>
      <c r="K105" s="873"/>
      <c r="L105" s="873"/>
      <c r="M105" s="873"/>
      <c r="N105" s="873"/>
      <c r="O105" s="872"/>
      <c r="P105" s="878"/>
      <c r="Q105" s="446"/>
      <c r="R105" s="127"/>
      <c r="S105" s="127"/>
      <c r="T105" s="127"/>
      <c r="U105" s="127"/>
      <c r="V105" s="127"/>
      <c r="W105" s="874"/>
      <c r="X105" s="149"/>
      <c r="Y105" s="143"/>
      <c r="Z105" s="875"/>
      <c r="AA105" s="127"/>
      <c r="AB105" s="876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  <c r="BA105" s="127"/>
      <c r="BB105" s="127"/>
    </row>
    <row r="106" spans="2:54">
      <c r="B106" s="189"/>
      <c r="C106" s="149"/>
      <c r="D106" s="872"/>
      <c r="E106" s="888"/>
      <c r="F106" s="873"/>
      <c r="G106" s="873"/>
      <c r="H106" s="873"/>
      <c r="I106" s="873"/>
      <c r="J106" s="873"/>
      <c r="K106" s="873"/>
      <c r="L106" s="873"/>
      <c r="M106" s="873"/>
      <c r="N106" s="873"/>
      <c r="O106" s="872"/>
      <c r="P106" s="878"/>
      <c r="Q106" s="446"/>
      <c r="R106" s="127"/>
      <c r="S106" s="127"/>
      <c r="T106" s="127"/>
      <c r="U106" s="127"/>
      <c r="V106" s="127"/>
      <c r="W106" s="874"/>
      <c r="X106" s="149"/>
      <c r="Y106" s="143"/>
      <c r="Z106" s="875"/>
      <c r="AA106" s="127"/>
      <c r="AB106" s="876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  <c r="BA106" s="127"/>
      <c r="BB106" s="127"/>
    </row>
    <row r="107" spans="2:54">
      <c r="B107" s="189"/>
      <c r="C107" s="149"/>
      <c r="D107" s="872"/>
      <c r="E107" s="888"/>
      <c r="F107" s="873"/>
      <c r="G107" s="873"/>
      <c r="H107" s="873"/>
      <c r="I107" s="873"/>
      <c r="J107" s="873"/>
      <c r="K107" s="873"/>
      <c r="L107" s="873"/>
      <c r="M107" s="873"/>
      <c r="N107" s="873"/>
      <c r="O107" s="872"/>
      <c r="P107" s="878"/>
      <c r="Q107" s="446"/>
      <c r="R107" s="127"/>
      <c r="S107" s="127"/>
      <c r="T107" s="127"/>
      <c r="U107" s="127"/>
      <c r="V107" s="127"/>
      <c r="W107" s="874"/>
      <c r="X107" s="149"/>
      <c r="Y107" s="143"/>
      <c r="Z107" s="875"/>
      <c r="AA107" s="127"/>
      <c r="AB107" s="879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  <c r="AW107" s="127"/>
      <c r="AX107" s="127"/>
      <c r="AY107" s="127"/>
      <c r="AZ107" s="127"/>
      <c r="BA107" s="127"/>
      <c r="BB107" s="127"/>
    </row>
    <row r="108" spans="2:54" ht="12.75" customHeight="1">
      <c r="B108" s="189"/>
      <c r="C108" s="149"/>
      <c r="D108" s="872"/>
      <c r="E108" s="891"/>
      <c r="F108" s="883"/>
      <c r="G108" s="884"/>
      <c r="H108" s="873"/>
      <c r="I108" s="873"/>
      <c r="J108" s="873"/>
      <c r="K108" s="873"/>
      <c r="L108" s="883"/>
      <c r="M108" s="883"/>
      <c r="N108" s="873"/>
      <c r="O108" s="877"/>
      <c r="P108" s="878"/>
      <c r="Q108" s="446"/>
      <c r="R108" s="127"/>
      <c r="S108" s="127"/>
      <c r="T108" s="127"/>
      <c r="U108" s="127"/>
      <c r="V108" s="127"/>
      <c r="W108" s="874"/>
      <c r="X108" s="149"/>
      <c r="Y108" s="143"/>
      <c r="Z108" s="875"/>
      <c r="AA108" s="127"/>
      <c r="AB108" s="885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/>
      <c r="BA108" s="127"/>
      <c r="BB108" s="127"/>
    </row>
    <row r="109" spans="2:54" ht="12.75" customHeight="1">
      <c r="B109" s="189"/>
      <c r="C109" s="149"/>
      <c r="D109" s="872"/>
      <c r="E109" s="891"/>
      <c r="F109" s="883"/>
      <c r="G109" s="884"/>
      <c r="H109" s="873"/>
      <c r="I109" s="873"/>
      <c r="J109" s="873"/>
      <c r="K109" s="873"/>
      <c r="L109" s="883"/>
      <c r="M109" s="883"/>
      <c r="N109" s="873"/>
      <c r="O109" s="872"/>
      <c r="P109" s="878"/>
      <c r="Q109" s="446"/>
      <c r="R109" s="127"/>
      <c r="S109" s="127"/>
      <c r="T109" s="127"/>
      <c r="U109" s="127"/>
      <c r="V109" s="127"/>
      <c r="W109" s="874"/>
      <c r="X109" s="149"/>
      <c r="Y109" s="143"/>
      <c r="Z109" s="875"/>
      <c r="AA109" s="127"/>
      <c r="AB109" s="876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27"/>
      <c r="AX109" s="127"/>
      <c r="AY109" s="127"/>
      <c r="AZ109" s="127"/>
      <c r="BA109" s="127"/>
      <c r="BB109" s="127"/>
    </row>
    <row r="110" spans="2:54" ht="11.25" customHeight="1">
      <c r="B110" s="189"/>
      <c r="C110" s="149"/>
      <c r="D110" s="872"/>
      <c r="E110" s="891"/>
      <c r="F110" s="883"/>
      <c r="G110" s="884"/>
      <c r="H110" s="873"/>
      <c r="I110" s="873"/>
      <c r="J110" s="873"/>
      <c r="K110" s="873"/>
      <c r="L110" s="883"/>
      <c r="M110" s="883"/>
      <c r="N110" s="873"/>
      <c r="O110" s="872"/>
      <c r="P110" s="878"/>
      <c r="Q110" s="446"/>
      <c r="R110" s="127"/>
      <c r="S110" s="127"/>
      <c r="T110" s="127"/>
      <c r="U110" s="127"/>
      <c r="V110" s="127"/>
      <c r="W110" s="874"/>
      <c r="X110" s="149"/>
      <c r="Y110" s="143"/>
      <c r="Z110" s="875"/>
      <c r="AA110" s="127"/>
      <c r="AB110" s="876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  <c r="BA110" s="127"/>
      <c r="BB110" s="127"/>
    </row>
    <row r="111" spans="2:54" ht="12.75" customHeight="1">
      <c r="B111" s="189"/>
      <c r="C111" s="149"/>
      <c r="D111" s="872"/>
      <c r="E111" s="891"/>
      <c r="F111" s="883"/>
      <c r="G111" s="884"/>
      <c r="H111" s="873"/>
      <c r="I111" s="895"/>
      <c r="J111" s="873"/>
      <c r="K111" s="895"/>
      <c r="L111" s="888"/>
      <c r="M111" s="888"/>
      <c r="N111" s="873"/>
      <c r="O111" s="872"/>
      <c r="P111" s="878"/>
      <c r="Q111" s="446"/>
      <c r="R111" s="127"/>
      <c r="S111" s="127"/>
      <c r="T111" s="127"/>
      <c r="U111" s="127"/>
      <c r="V111" s="127"/>
      <c r="W111" s="874"/>
      <c r="X111" s="149"/>
      <c r="Y111" s="143"/>
      <c r="Z111" s="875"/>
      <c r="AA111" s="127"/>
      <c r="AB111" s="881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  <c r="BA111" s="127"/>
      <c r="BB111" s="127"/>
    </row>
    <row r="112" spans="2:54" ht="13.5" customHeight="1">
      <c r="B112" s="189"/>
      <c r="C112" s="149"/>
      <c r="D112" s="872"/>
      <c r="E112" s="891"/>
      <c r="F112" s="888"/>
      <c r="G112" s="884"/>
      <c r="H112" s="873"/>
      <c r="I112" s="873"/>
      <c r="J112" s="873"/>
      <c r="K112" s="873"/>
      <c r="L112" s="888"/>
      <c r="M112" s="888"/>
      <c r="N112" s="873"/>
      <c r="O112" s="872"/>
      <c r="P112" s="878"/>
      <c r="Q112" s="446"/>
      <c r="R112" s="127"/>
      <c r="S112" s="127"/>
      <c r="T112" s="127"/>
      <c r="U112" s="127"/>
      <c r="V112" s="127"/>
      <c r="W112" s="874"/>
      <c r="X112" s="149"/>
      <c r="Y112" s="143"/>
      <c r="Z112" s="875"/>
      <c r="AA112" s="127"/>
      <c r="AB112" s="876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27"/>
      <c r="AY112" s="127"/>
      <c r="AZ112" s="127"/>
      <c r="BA112" s="127"/>
      <c r="BB112" s="127"/>
    </row>
    <row r="113" spans="2:54" ht="14.25" customHeight="1">
      <c r="B113" s="189"/>
      <c r="C113" s="149"/>
      <c r="D113" s="872"/>
      <c r="E113" s="891"/>
      <c r="F113" s="883"/>
      <c r="G113" s="884"/>
      <c r="H113" s="873"/>
      <c r="I113" s="873"/>
      <c r="J113" s="873"/>
      <c r="K113" s="873"/>
      <c r="L113" s="888"/>
      <c r="M113" s="883"/>
      <c r="N113" s="873"/>
      <c r="O113" s="872"/>
      <c r="P113" s="878"/>
      <c r="Q113" s="446"/>
      <c r="R113" s="127"/>
      <c r="S113" s="127"/>
      <c r="T113" s="127"/>
      <c r="U113" s="127"/>
      <c r="V113" s="127"/>
      <c r="W113" s="874"/>
      <c r="X113" s="149"/>
      <c r="Y113" s="143"/>
      <c r="Z113" s="875"/>
      <c r="AA113" s="127"/>
      <c r="AB113" s="876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  <c r="BA113" s="127"/>
      <c r="BB113" s="127"/>
    </row>
    <row r="114" spans="2:54">
      <c r="B114" s="189"/>
      <c r="C114" s="149"/>
      <c r="D114" s="872"/>
      <c r="E114" s="891"/>
      <c r="F114" s="888"/>
      <c r="G114" s="884"/>
      <c r="H114" s="873"/>
      <c r="I114" s="873"/>
      <c r="J114" s="873"/>
      <c r="K114" s="873"/>
      <c r="L114" s="884"/>
      <c r="M114" s="884"/>
      <c r="N114" s="118"/>
      <c r="O114" s="872"/>
      <c r="P114" s="878"/>
      <c r="Q114" s="446"/>
      <c r="R114" s="127"/>
      <c r="S114" s="127"/>
      <c r="T114" s="127"/>
      <c r="U114" s="127"/>
      <c r="V114" s="127"/>
      <c r="W114" s="874"/>
      <c r="X114" s="149"/>
      <c r="Y114" s="143"/>
      <c r="Z114" s="875"/>
      <c r="AA114" s="127"/>
      <c r="AB114" s="876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</row>
    <row r="115" spans="2:54" ht="14.25" customHeight="1">
      <c r="B115" s="189"/>
      <c r="C115" s="149"/>
      <c r="D115" s="872"/>
      <c r="E115" s="891"/>
      <c r="F115" s="888"/>
      <c r="G115" s="888"/>
      <c r="H115" s="873"/>
      <c r="I115" s="873"/>
      <c r="J115" s="873"/>
      <c r="K115" s="883"/>
      <c r="L115" s="895"/>
      <c r="M115" s="888"/>
      <c r="N115" s="884"/>
      <c r="O115" s="872"/>
      <c r="P115" s="878"/>
      <c r="Q115" s="446"/>
      <c r="R115" s="127"/>
      <c r="S115" s="127"/>
      <c r="T115" s="127"/>
      <c r="U115" s="127"/>
      <c r="V115" s="127"/>
      <c r="W115" s="874"/>
      <c r="X115" s="149"/>
      <c r="Y115" s="143"/>
      <c r="Z115" s="875"/>
      <c r="AA115" s="127"/>
      <c r="AB115" s="876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  <c r="BA115" s="127"/>
      <c r="BB115" s="127"/>
    </row>
    <row r="116" spans="2:54">
      <c r="B116" s="189"/>
      <c r="C116" s="149"/>
      <c r="D116" s="872"/>
      <c r="E116" s="891"/>
      <c r="F116" s="883"/>
      <c r="G116" s="884"/>
      <c r="H116" s="873"/>
      <c r="I116" s="873"/>
      <c r="J116" s="873"/>
      <c r="K116" s="873"/>
      <c r="L116" s="883"/>
      <c r="M116" s="883"/>
      <c r="N116" s="873"/>
      <c r="O116" s="872"/>
      <c r="P116" s="878"/>
      <c r="Q116" s="446"/>
      <c r="R116" s="127"/>
      <c r="S116" s="127"/>
      <c r="T116" s="127"/>
      <c r="U116" s="127"/>
      <c r="V116" s="127"/>
      <c r="W116" s="874"/>
      <c r="X116" s="149"/>
      <c r="Y116" s="143"/>
      <c r="Z116" s="875"/>
      <c r="AA116" s="127"/>
      <c r="AB116" s="876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  <c r="BA116" s="127"/>
      <c r="BB116" s="127"/>
    </row>
    <row r="117" spans="2:54" ht="11.25" customHeight="1">
      <c r="B117" s="189"/>
      <c r="C117" s="149"/>
      <c r="D117" s="872"/>
      <c r="E117" s="891"/>
      <c r="F117" s="888"/>
      <c r="G117" s="884"/>
      <c r="H117" s="873"/>
      <c r="I117" s="873"/>
      <c r="J117" s="873"/>
      <c r="K117" s="873"/>
      <c r="L117" s="884"/>
      <c r="M117" s="884"/>
      <c r="N117" s="873"/>
      <c r="O117" s="872"/>
      <c r="P117" s="886"/>
      <c r="Q117" s="446"/>
      <c r="R117" s="127"/>
      <c r="S117" s="127"/>
      <c r="T117" s="127"/>
      <c r="U117" s="127"/>
      <c r="V117" s="127"/>
      <c r="W117" s="874"/>
      <c r="X117" s="149"/>
      <c r="Y117" s="143"/>
      <c r="Z117" s="875"/>
      <c r="AA117" s="127"/>
      <c r="AB117" s="88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/>
      <c r="AZ117" s="127"/>
      <c r="BA117" s="127"/>
      <c r="BB117" s="127"/>
    </row>
    <row r="118" spans="2:54">
      <c r="B118" s="189"/>
      <c r="C118" s="149"/>
      <c r="D118" s="872"/>
      <c r="E118" s="891"/>
      <c r="F118" s="883"/>
      <c r="G118" s="884"/>
      <c r="H118" s="873"/>
      <c r="I118" s="873"/>
      <c r="J118" s="873"/>
      <c r="K118" s="873"/>
      <c r="L118" s="884"/>
      <c r="M118" s="884"/>
      <c r="N118" s="873"/>
      <c r="O118" s="872"/>
      <c r="P118" s="878"/>
      <c r="Q118" s="446"/>
      <c r="R118" s="127"/>
      <c r="S118" s="127"/>
      <c r="T118" s="127"/>
      <c r="U118" s="127"/>
      <c r="V118" s="127"/>
      <c r="W118" s="874"/>
      <c r="X118" s="149"/>
      <c r="Y118" s="143"/>
      <c r="Z118" s="875"/>
      <c r="AA118" s="127"/>
      <c r="AB118" s="876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27"/>
    </row>
    <row r="119" spans="2:54">
      <c r="B119" s="189"/>
      <c r="C119" s="149"/>
      <c r="D119" s="872"/>
      <c r="E119" s="891"/>
      <c r="F119" s="884"/>
      <c r="G119" s="888"/>
      <c r="H119" s="873"/>
      <c r="I119" s="873"/>
      <c r="J119" s="873"/>
      <c r="K119" s="873"/>
      <c r="L119" s="895"/>
      <c r="M119" s="888"/>
      <c r="N119" s="873"/>
      <c r="O119" s="872"/>
      <c r="P119" s="886"/>
      <c r="Q119" s="446"/>
      <c r="R119" s="127"/>
      <c r="S119" s="127"/>
      <c r="T119" s="127"/>
      <c r="U119" s="127"/>
      <c r="V119" s="127"/>
      <c r="W119" s="874"/>
      <c r="X119" s="149"/>
      <c r="Y119" s="143"/>
      <c r="Z119" s="875"/>
      <c r="AA119" s="127"/>
      <c r="AB119" s="88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27"/>
    </row>
    <row r="120" spans="2:54" hidden="1">
      <c r="B120" s="189"/>
      <c r="C120" s="149"/>
      <c r="D120" s="872"/>
      <c r="E120" s="891"/>
      <c r="F120" s="888"/>
      <c r="G120" s="884"/>
      <c r="H120" s="873"/>
      <c r="I120" s="873"/>
      <c r="J120" s="873"/>
      <c r="K120" s="873"/>
      <c r="L120" s="883"/>
      <c r="M120" s="883"/>
      <c r="N120" s="873"/>
      <c r="O120" s="872"/>
      <c r="P120" s="878"/>
      <c r="Q120" s="446"/>
      <c r="R120" s="127"/>
      <c r="S120" s="127"/>
      <c r="T120" s="127"/>
      <c r="U120" s="127"/>
      <c r="V120" s="127"/>
      <c r="W120" s="874"/>
      <c r="X120" s="149"/>
      <c r="Y120" s="143"/>
      <c r="Z120" s="875"/>
      <c r="AA120" s="127"/>
      <c r="AB120" s="881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</row>
    <row r="121" spans="2:54">
      <c r="B121" s="189"/>
      <c r="C121" s="122"/>
      <c r="D121" s="872"/>
      <c r="E121" s="891"/>
      <c r="F121" s="884"/>
      <c r="G121" s="884"/>
      <c r="H121" s="873"/>
      <c r="I121" s="873"/>
      <c r="J121" s="873"/>
      <c r="K121" s="873"/>
      <c r="L121" s="888"/>
      <c r="M121" s="888"/>
      <c r="N121" s="873"/>
      <c r="O121" s="872"/>
      <c r="P121" s="878"/>
      <c r="Q121" s="446"/>
      <c r="R121" s="127"/>
      <c r="S121" s="127"/>
      <c r="T121" s="127"/>
      <c r="U121" s="127"/>
      <c r="V121" s="127"/>
      <c r="W121" s="874"/>
      <c r="X121" s="149"/>
      <c r="Y121" s="143"/>
      <c r="Z121" s="875"/>
      <c r="AA121" s="127"/>
      <c r="AB121" s="876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27"/>
    </row>
    <row r="122" spans="2:54">
      <c r="B122" s="189"/>
      <c r="C122" s="149"/>
      <c r="D122" s="872"/>
      <c r="E122" s="891"/>
      <c r="F122" s="883"/>
      <c r="G122" s="884"/>
      <c r="H122" s="895"/>
      <c r="I122" s="873"/>
      <c r="J122" s="873"/>
      <c r="K122" s="873"/>
      <c r="L122" s="883"/>
      <c r="M122" s="884"/>
      <c r="N122" s="873"/>
      <c r="O122" s="877"/>
      <c r="P122" s="886"/>
      <c r="Q122" s="446"/>
      <c r="R122" s="127"/>
      <c r="S122" s="127"/>
      <c r="T122" s="127"/>
      <c r="U122" s="127"/>
      <c r="V122" s="127"/>
      <c r="W122" s="874"/>
      <c r="X122" s="149"/>
      <c r="Y122" s="143"/>
      <c r="Z122" s="875"/>
      <c r="AA122" s="127"/>
      <c r="AB122" s="88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27"/>
    </row>
    <row r="123" spans="2:54">
      <c r="B123" s="189"/>
      <c r="C123" s="149"/>
      <c r="D123" s="872"/>
      <c r="E123" s="891"/>
      <c r="F123" s="895"/>
      <c r="G123" s="895"/>
      <c r="H123" s="873"/>
      <c r="I123" s="873"/>
      <c r="J123" s="873"/>
      <c r="K123" s="873"/>
      <c r="L123" s="896"/>
      <c r="M123" s="895"/>
      <c r="N123" s="873"/>
      <c r="O123" s="877"/>
      <c r="P123" s="878"/>
      <c r="Q123" s="446"/>
      <c r="R123" s="127"/>
      <c r="S123" s="127"/>
      <c r="T123" s="127"/>
      <c r="U123" s="127"/>
      <c r="V123" s="127"/>
      <c r="W123" s="874"/>
      <c r="X123" s="149"/>
      <c r="Y123" s="143"/>
      <c r="Z123" s="875"/>
      <c r="AA123" s="127"/>
      <c r="AB123" s="890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/>
    </row>
    <row r="124" spans="2:54">
      <c r="B124" s="189"/>
      <c r="C124" s="149"/>
      <c r="D124" s="872"/>
      <c r="E124" s="891"/>
      <c r="F124" s="185"/>
      <c r="G124" s="185"/>
      <c r="H124" s="185"/>
      <c r="I124" s="185"/>
      <c r="J124" s="185"/>
      <c r="K124" s="185"/>
      <c r="L124" s="185"/>
      <c r="M124" s="185"/>
      <c r="N124" s="185"/>
      <c r="O124" s="877"/>
      <c r="P124" s="878"/>
      <c r="Q124" s="446"/>
      <c r="R124" s="127"/>
      <c r="S124" s="127"/>
      <c r="T124" s="127"/>
      <c r="U124" s="127"/>
      <c r="V124" s="127"/>
      <c r="W124" s="874"/>
      <c r="X124" s="149"/>
      <c r="Y124" s="143"/>
      <c r="Z124" s="875"/>
      <c r="AA124" s="127"/>
      <c r="AB124" s="876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  <c r="BA124" s="127"/>
      <c r="BB124" s="127"/>
    </row>
    <row r="125" spans="2:54" ht="11.25" customHeight="1">
      <c r="B125" s="189"/>
      <c r="C125" s="149"/>
      <c r="D125" s="872"/>
      <c r="E125" s="891"/>
      <c r="F125" s="185"/>
      <c r="G125" s="185"/>
      <c r="H125" s="185"/>
      <c r="I125" s="185"/>
      <c r="J125" s="185"/>
      <c r="K125" s="185"/>
      <c r="L125" s="185"/>
      <c r="M125" s="185"/>
      <c r="N125" s="185"/>
      <c r="O125" s="877"/>
      <c r="P125" s="878"/>
      <c r="Q125" s="446"/>
      <c r="R125" s="127"/>
      <c r="S125" s="127"/>
      <c r="T125" s="127"/>
      <c r="U125" s="127"/>
      <c r="V125" s="127"/>
      <c r="W125" s="874"/>
      <c r="X125" s="149"/>
      <c r="Y125" s="143"/>
      <c r="Z125" s="875"/>
      <c r="AA125" s="127"/>
      <c r="AB125" s="876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  <c r="BA125" s="127"/>
      <c r="BB125" s="127"/>
    </row>
    <row r="126" spans="2:54" ht="12.75" customHeight="1">
      <c r="B126" s="189"/>
      <c r="C126" s="149"/>
      <c r="D126" s="872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877"/>
      <c r="P126" s="878"/>
      <c r="Q126" s="446"/>
      <c r="R126" s="127"/>
      <c r="S126" s="127"/>
      <c r="T126" s="127"/>
      <c r="U126" s="127"/>
      <c r="V126" s="127"/>
      <c r="W126" s="874"/>
      <c r="X126" s="149"/>
      <c r="Y126" s="143"/>
      <c r="Z126" s="875"/>
      <c r="AA126" s="127"/>
      <c r="AB126" s="876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7"/>
      <c r="BA126" s="127"/>
      <c r="BB126" s="127"/>
    </row>
    <row r="127" spans="2:54" ht="11.25" customHeight="1">
      <c r="B127" s="189"/>
      <c r="C127" s="149"/>
      <c r="D127" s="872"/>
      <c r="E127" s="185"/>
      <c r="F127" s="185"/>
      <c r="G127" s="185"/>
      <c r="H127" s="185"/>
      <c r="I127" s="185"/>
      <c r="J127" s="185"/>
      <c r="K127" s="892"/>
      <c r="L127" s="185"/>
      <c r="M127" s="185"/>
      <c r="N127" s="185"/>
      <c r="O127" s="880"/>
      <c r="P127" s="878"/>
      <c r="Q127" s="446"/>
      <c r="R127" s="127"/>
      <c r="S127" s="127"/>
      <c r="T127" s="127"/>
      <c r="U127" s="127"/>
      <c r="V127" s="127"/>
      <c r="W127" s="893"/>
      <c r="X127" s="149"/>
      <c r="Y127" s="894"/>
      <c r="Z127" s="875"/>
      <c r="AA127" s="127"/>
      <c r="AB127" s="876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</row>
    <row r="128" spans="2:54">
      <c r="B128" s="248"/>
      <c r="C128" s="127"/>
      <c r="D128" s="248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245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</row>
    <row r="129" spans="2:54">
      <c r="B129" s="127"/>
      <c r="C129" s="149"/>
      <c r="D129" s="446"/>
      <c r="E129" s="252"/>
      <c r="F129" s="252"/>
      <c r="G129" s="252"/>
      <c r="H129" s="252"/>
      <c r="I129" s="252"/>
      <c r="J129" s="252"/>
      <c r="K129" s="252"/>
      <c r="L129" s="252"/>
      <c r="M129" s="149"/>
      <c r="N129" s="149"/>
      <c r="O129" s="118"/>
      <c r="P129" s="118"/>
      <c r="Q129" s="149"/>
      <c r="R129" s="446"/>
      <c r="S129" s="127"/>
      <c r="T129" s="446"/>
      <c r="U129" s="149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</row>
    <row r="130" spans="2:54">
      <c r="B130" s="127"/>
      <c r="C130" s="149"/>
      <c r="D130" s="118"/>
      <c r="E130" s="868"/>
      <c r="F130" s="252"/>
      <c r="G130" s="252"/>
      <c r="H130" s="252"/>
      <c r="I130" s="252"/>
      <c r="J130" s="252"/>
      <c r="K130" s="252"/>
      <c r="L130" s="252"/>
      <c r="M130" s="149"/>
      <c r="N130" s="149"/>
      <c r="O130" s="118"/>
      <c r="P130" s="118"/>
      <c r="Q130" s="149"/>
      <c r="R130" s="446"/>
      <c r="S130" s="127"/>
      <c r="T130" s="446"/>
      <c r="U130" s="149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</row>
    <row r="131" spans="2:54">
      <c r="B131" s="127"/>
      <c r="C131" s="446"/>
      <c r="D131" s="446"/>
      <c r="E131" s="252"/>
      <c r="F131" s="252"/>
      <c r="G131" s="252"/>
      <c r="H131" s="252"/>
      <c r="I131" s="127"/>
      <c r="J131" s="127"/>
      <c r="K131" s="252"/>
      <c r="L131" s="125"/>
      <c r="M131" s="149"/>
      <c r="N131" s="149"/>
      <c r="O131" s="118"/>
      <c r="P131" s="118"/>
      <c r="Q131" s="446"/>
      <c r="R131" s="446"/>
      <c r="S131" s="127"/>
      <c r="T131" s="446"/>
      <c r="U131" s="149"/>
      <c r="V131" s="127"/>
      <c r="W131" s="127"/>
      <c r="X131" s="127"/>
      <c r="Y131" s="127"/>
      <c r="Z131" s="127"/>
      <c r="AA131" s="127"/>
      <c r="AB131" s="869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  <c r="BA131" s="127"/>
      <c r="BB131" s="127"/>
    </row>
    <row r="132" spans="2:54">
      <c r="B132" s="127"/>
      <c r="C132" s="149"/>
      <c r="D132" s="149"/>
      <c r="E132" s="446"/>
      <c r="F132" s="446"/>
      <c r="G132" s="446"/>
      <c r="H132" s="446"/>
      <c r="I132" s="446"/>
      <c r="J132" s="446"/>
      <c r="K132" s="446"/>
      <c r="L132" s="446"/>
      <c r="M132" s="446"/>
      <c r="N132" s="446"/>
      <c r="O132" s="118"/>
      <c r="P132" s="118"/>
      <c r="Q132" s="446"/>
      <c r="R132" s="446"/>
      <c r="S132" s="127"/>
      <c r="T132" s="446"/>
      <c r="U132" s="149"/>
      <c r="V132" s="127"/>
      <c r="W132" s="127"/>
      <c r="X132" s="127"/>
      <c r="Y132" s="127"/>
      <c r="Z132" s="401"/>
      <c r="AA132" s="127"/>
      <c r="AB132" s="869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  <c r="BA132" s="127"/>
      <c r="BB132" s="127"/>
    </row>
    <row r="133" spans="2:54">
      <c r="B133" s="127"/>
      <c r="C133" s="446"/>
      <c r="D133" s="127"/>
      <c r="E133" s="446"/>
      <c r="F133" s="446"/>
      <c r="G133" s="446"/>
      <c r="H133" s="446"/>
      <c r="I133" s="446"/>
      <c r="J133" s="446"/>
      <c r="K133" s="446"/>
      <c r="L133" s="446"/>
      <c r="M133" s="446"/>
      <c r="N133" s="446"/>
      <c r="O133" s="118"/>
      <c r="P133" s="118"/>
      <c r="Q133" s="149"/>
      <c r="R133" s="446"/>
      <c r="S133" s="127"/>
      <c r="T133" s="446"/>
      <c r="U133" s="149"/>
      <c r="V133" s="127"/>
      <c r="W133" s="127"/>
      <c r="X133" s="127"/>
      <c r="Y133" s="127"/>
      <c r="Z133" s="401"/>
      <c r="AA133" s="127"/>
      <c r="AB133" s="870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</row>
    <row r="134" spans="2:54">
      <c r="B134" s="127"/>
      <c r="C134" s="149"/>
      <c r="D134" s="252"/>
      <c r="E134" s="149"/>
      <c r="F134" s="149"/>
      <c r="G134" s="149"/>
      <c r="H134" s="149"/>
      <c r="I134" s="122"/>
      <c r="J134" s="149"/>
      <c r="K134" s="149"/>
      <c r="L134" s="149"/>
      <c r="M134" s="149"/>
      <c r="N134" s="122"/>
      <c r="O134" s="118"/>
      <c r="P134" s="118"/>
      <c r="Q134" s="252"/>
      <c r="R134" s="446"/>
      <c r="S134" s="149"/>
      <c r="T134" s="446"/>
      <c r="U134" s="149"/>
      <c r="V134" s="127"/>
      <c r="W134" s="336"/>
      <c r="X134" s="446"/>
      <c r="Y134" s="189"/>
      <c r="Z134" s="871"/>
      <c r="AA134" s="127"/>
      <c r="AB134" s="870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</row>
    <row r="135" spans="2:54">
      <c r="B135" s="189"/>
      <c r="C135" s="149"/>
      <c r="D135" s="872"/>
      <c r="E135" s="873"/>
      <c r="F135" s="873"/>
      <c r="G135" s="873"/>
      <c r="H135" s="873"/>
      <c r="I135" s="873"/>
      <c r="J135" s="873"/>
      <c r="K135" s="873"/>
      <c r="L135" s="873"/>
      <c r="M135" s="873"/>
      <c r="N135" s="873"/>
      <c r="O135" s="872"/>
      <c r="P135" s="446"/>
      <c r="Q135" s="446"/>
      <c r="R135" s="127"/>
      <c r="S135" s="645"/>
      <c r="T135" s="127"/>
      <c r="U135" s="127"/>
      <c r="V135" s="127"/>
      <c r="W135" s="874"/>
      <c r="X135" s="149"/>
      <c r="Y135" s="143"/>
      <c r="Z135" s="875"/>
      <c r="AA135" s="127"/>
      <c r="AB135" s="876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  <c r="BA135" s="127"/>
      <c r="BB135" s="127"/>
    </row>
    <row r="136" spans="2:54">
      <c r="B136" s="189"/>
      <c r="C136" s="149"/>
      <c r="D136" s="872"/>
      <c r="E136" s="873"/>
      <c r="F136" s="873"/>
      <c r="G136" s="873"/>
      <c r="H136" s="873"/>
      <c r="I136" s="873"/>
      <c r="J136" s="873"/>
      <c r="K136" s="873"/>
      <c r="L136" s="873"/>
      <c r="M136" s="873"/>
      <c r="N136" s="873"/>
      <c r="O136" s="877"/>
      <c r="P136" s="878"/>
      <c r="Q136" s="446"/>
      <c r="R136" s="127"/>
      <c r="S136" s="127"/>
      <c r="T136" s="127"/>
      <c r="U136" s="127"/>
      <c r="V136" s="127"/>
      <c r="W136" s="874"/>
      <c r="X136" s="149"/>
      <c r="Y136" s="143"/>
      <c r="Z136" s="875"/>
      <c r="AA136" s="127"/>
      <c r="AB136" s="876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  <c r="BA136" s="127"/>
      <c r="BB136" s="127"/>
    </row>
    <row r="137" spans="2:54">
      <c r="B137" s="189"/>
      <c r="C137" s="149"/>
      <c r="D137" s="872"/>
      <c r="E137" s="873"/>
      <c r="F137" s="873"/>
      <c r="G137" s="873"/>
      <c r="H137" s="888"/>
      <c r="I137" s="873"/>
      <c r="J137" s="873"/>
      <c r="K137" s="888"/>
      <c r="L137" s="873"/>
      <c r="M137" s="873"/>
      <c r="N137" s="873"/>
      <c r="O137" s="872"/>
      <c r="P137" s="878"/>
      <c r="Q137" s="446"/>
      <c r="R137" s="127"/>
      <c r="S137" s="127"/>
      <c r="T137" s="127"/>
      <c r="U137" s="127"/>
      <c r="V137" s="127"/>
      <c r="W137" s="874"/>
      <c r="X137" s="149"/>
      <c r="Y137" s="143"/>
      <c r="Z137" s="875"/>
      <c r="AA137" s="127"/>
      <c r="AB137" s="879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/>
      <c r="AZ137" s="127"/>
      <c r="BA137" s="127"/>
      <c r="BB137" s="127"/>
    </row>
    <row r="138" spans="2:54">
      <c r="B138" s="189"/>
      <c r="C138" s="149"/>
      <c r="D138" s="872"/>
      <c r="E138" s="873"/>
      <c r="F138" s="873"/>
      <c r="G138" s="873"/>
      <c r="H138" s="873"/>
      <c r="I138" s="873"/>
      <c r="J138" s="873"/>
      <c r="K138" s="873"/>
      <c r="L138" s="873"/>
      <c r="M138" s="873"/>
      <c r="N138" s="888"/>
      <c r="O138" s="880"/>
      <c r="P138" s="878"/>
      <c r="Q138" s="446"/>
      <c r="R138" s="127"/>
      <c r="S138" s="127"/>
      <c r="T138" s="127"/>
      <c r="U138" s="127"/>
      <c r="V138" s="127"/>
      <c r="W138" s="874"/>
      <c r="X138" s="149"/>
      <c r="Y138" s="143"/>
      <c r="Z138" s="875"/>
      <c r="AA138" s="127"/>
      <c r="AB138" s="876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/>
    </row>
    <row r="139" spans="2:54">
      <c r="B139" s="189"/>
      <c r="C139" s="149"/>
      <c r="D139" s="872"/>
      <c r="E139" s="873"/>
      <c r="F139" s="873"/>
      <c r="G139" s="873"/>
      <c r="H139" s="873"/>
      <c r="I139" s="873"/>
      <c r="J139" s="873"/>
      <c r="K139" s="873"/>
      <c r="L139" s="873"/>
      <c r="M139" s="873"/>
      <c r="N139" s="873"/>
      <c r="O139" s="872"/>
      <c r="P139" s="878"/>
      <c r="Q139" s="446"/>
      <c r="R139" s="127"/>
      <c r="S139" s="127"/>
      <c r="T139" s="127"/>
      <c r="U139" s="127"/>
      <c r="V139" s="127"/>
      <c r="W139" s="874"/>
      <c r="X139" s="149"/>
      <c r="Y139" s="143"/>
      <c r="Z139" s="875"/>
      <c r="AA139" s="127"/>
      <c r="AB139" s="881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  <c r="AW139" s="127"/>
      <c r="AX139" s="127"/>
      <c r="AY139" s="127"/>
      <c r="AZ139" s="127"/>
      <c r="BA139" s="127"/>
      <c r="BB139" s="127"/>
    </row>
    <row r="140" spans="2:54">
      <c r="B140" s="189"/>
      <c r="C140" s="149"/>
      <c r="D140" s="872"/>
      <c r="E140" s="873"/>
      <c r="F140" s="873"/>
      <c r="G140" s="873"/>
      <c r="H140" s="873"/>
      <c r="I140" s="873"/>
      <c r="J140" s="873"/>
      <c r="K140" s="873"/>
      <c r="L140" s="873"/>
      <c r="M140" s="873"/>
      <c r="N140" s="873"/>
      <c r="O140" s="872"/>
      <c r="P140" s="878"/>
      <c r="Q140" s="446"/>
      <c r="R140" s="127"/>
      <c r="S140" s="127"/>
      <c r="T140" s="127"/>
      <c r="U140" s="127"/>
      <c r="V140" s="127"/>
      <c r="W140" s="874"/>
      <c r="X140" s="149"/>
      <c r="Y140" s="143"/>
      <c r="Z140" s="875"/>
      <c r="AA140" s="127"/>
      <c r="AB140" s="879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  <c r="BA140" s="127"/>
      <c r="BB140" s="127"/>
    </row>
    <row r="141" spans="2:54">
      <c r="B141" s="189"/>
      <c r="C141" s="149"/>
      <c r="D141" s="872"/>
      <c r="E141" s="873"/>
      <c r="F141" s="873"/>
      <c r="G141" s="118"/>
      <c r="H141" s="883"/>
      <c r="I141" s="888"/>
      <c r="J141" s="873"/>
      <c r="K141" s="873"/>
      <c r="L141" s="873"/>
      <c r="M141" s="873"/>
      <c r="N141" s="873"/>
      <c r="O141" s="882"/>
      <c r="P141" s="878"/>
      <c r="Q141" s="446"/>
      <c r="R141" s="127"/>
      <c r="S141" s="127"/>
      <c r="T141" s="127"/>
      <c r="U141" s="127"/>
      <c r="V141" s="127"/>
      <c r="W141" s="874"/>
      <c r="X141" s="149"/>
      <c r="Y141" s="143"/>
      <c r="Z141" s="875"/>
      <c r="AA141" s="127"/>
      <c r="AB141" s="881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</row>
    <row r="142" spans="2:54">
      <c r="B142" s="189"/>
      <c r="C142" s="149"/>
      <c r="D142" s="872"/>
      <c r="E142" s="632"/>
      <c r="F142" s="873"/>
      <c r="G142" s="873"/>
      <c r="H142" s="873"/>
      <c r="I142" s="873"/>
      <c r="J142" s="873"/>
      <c r="K142" s="873"/>
      <c r="L142" s="873"/>
      <c r="M142" s="873"/>
      <c r="N142" s="873"/>
      <c r="O142" s="872"/>
      <c r="P142" s="878"/>
      <c r="Q142" s="446"/>
      <c r="R142" s="127"/>
      <c r="S142" s="127"/>
      <c r="T142" s="127"/>
      <c r="U142" s="127"/>
      <c r="V142" s="127"/>
      <c r="W142" s="874"/>
      <c r="X142" s="149"/>
      <c r="Y142" s="143"/>
      <c r="Z142" s="875"/>
      <c r="AA142" s="127"/>
      <c r="AB142" s="876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</row>
    <row r="143" spans="2:54">
      <c r="B143" s="189"/>
      <c r="C143" s="149"/>
      <c r="D143" s="872"/>
      <c r="E143" s="632"/>
      <c r="F143" s="873"/>
      <c r="G143" s="873"/>
      <c r="H143" s="873"/>
      <c r="I143" s="873"/>
      <c r="J143" s="873"/>
      <c r="K143" s="873"/>
      <c r="L143" s="873"/>
      <c r="M143" s="873"/>
      <c r="N143" s="873"/>
      <c r="O143" s="872"/>
      <c r="P143" s="878"/>
      <c r="Q143" s="446"/>
      <c r="R143" s="127"/>
      <c r="S143" s="127"/>
      <c r="T143" s="127"/>
      <c r="U143" s="127"/>
      <c r="V143" s="127"/>
      <c r="W143" s="874"/>
      <c r="X143" s="149"/>
      <c r="Y143" s="143"/>
      <c r="Z143" s="875"/>
      <c r="AA143" s="127"/>
      <c r="AB143" s="876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</row>
    <row r="144" spans="2:54">
      <c r="B144" s="189"/>
      <c r="C144" s="149"/>
      <c r="D144" s="872"/>
      <c r="E144" s="632"/>
      <c r="F144" s="873"/>
      <c r="G144" s="873"/>
      <c r="H144" s="873"/>
      <c r="I144" s="873"/>
      <c r="J144" s="873"/>
      <c r="K144" s="873"/>
      <c r="L144" s="873"/>
      <c r="M144" s="873"/>
      <c r="N144" s="873"/>
      <c r="O144" s="872"/>
      <c r="P144" s="878"/>
      <c r="Q144" s="446"/>
      <c r="R144" s="127"/>
      <c r="S144" s="127"/>
      <c r="T144" s="127"/>
      <c r="U144" s="127"/>
      <c r="V144" s="127"/>
      <c r="W144" s="874"/>
      <c r="X144" s="149"/>
      <c r="Y144" s="143"/>
      <c r="Z144" s="875"/>
      <c r="AA144" s="127"/>
      <c r="AB144" s="876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  <c r="BA144" s="127"/>
      <c r="BB144" s="127"/>
    </row>
    <row r="145" spans="2:54">
      <c r="B145" s="189"/>
      <c r="C145" s="149"/>
      <c r="D145" s="872"/>
      <c r="E145" s="632"/>
      <c r="F145" s="873"/>
      <c r="G145" s="873"/>
      <c r="H145" s="873"/>
      <c r="I145" s="873"/>
      <c r="J145" s="873"/>
      <c r="K145" s="873"/>
      <c r="L145" s="873"/>
      <c r="M145" s="873"/>
      <c r="N145" s="873"/>
      <c r="O145" s="872"/>
      <c r="P145" s="878"/>
      <c r="Q145" s="446"/>
      <c r="R145" s="127"/>
      <c r="S145" s="127"/>
      <c r="T145" s="127"/>
      <c r="U145" s="127"/>
      <c r="V145" s="127"/>
      <c r="W145" s="874"/>
      <c r="X145" s="149"/>
      <c r="Y145" s="143"/>
      <c r="Z145" s="875"/>
      <c r="AA145" s="127"/>
      <c r="AB145" s="876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  <c r="BA145" s="127"/>
      <c r="BB145" s="127"/>
    </row>
    <row r="146" spans="2:54">
      <c r="B146" s="189"/>
      <c r="C146" s="149"/>
      <c r="D146" s="872"/>
      <c r="E146" s="632"/>
      <c r="F146" s="873"/>
      <c r="G146" s="873"/>
      <c r="H146" s="873"/>
      <c r="I146" s="873"/>
      <c r="J146" s="873"/>
      <c r="K146" s="873"/>
      <c r="L146" s="873"/>
      <c r="M146" s="873"/>
      <c r="N146" s="873"/>
      <c r="O146" s="872"/>
      <c r="P146" s="878"/>
      <c r="Q146" s="446"/>
      <c r="R146" s="127"/>
      <c r="S146" s="127"/>
      <c r="T146" s="127"/>
      <c r="U146" s="127"/>
      <c r="V146" s="127"/>
      <c r="W146" s="874"/>
      <c r="X146" s="149"/>
      <c r="Y146" s="143"/>
      <c r="Z146" s="875"/>
      <c r="AA146" s="127"/>
      <c r="AB146" s="876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</row>
    <row r="147" spans="2:54">
      <c r="B147" s="189"/>
      <c r="C147" s="149"/>
      <c r="D147" s="872"/>
      <c r="E147" s="632"/>
      <c r="F147" s="873"/>
      <c r="G147" s="873"/>
      <c r="H147" s="873"/>
      <c r="I147" s="873"/>
      <c r="J147" s="873"/>
      <c r="K147" s="873"/>
      <c r="L147" s="873"/>
      <c r="M147" s="873"/>
      <c r="N147" s="873"/>
      <c r="O147" s="872"/>
      <c r="P147" s="878"/>
      <c r="Q147" s="446"/>
      <c r="R147" s="127"/>
      <c r="S147" s="127"/>
      <c r="T147" s="127"/>
      <c r="U147" s="127"/>
      <c r="V147" s="127"/>
      <c r="W147" s="874"/>
      <c r="X147" s="149"/>
      <c r="Y147" s="143"/>
      <c r="Z147" s="875"/>
      <c r="AA147" s="127"/>
      <c r="AB147" s="876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</row>
    <row r="148" spans="2:54" ht="13.5" customHeight="1">
      <c r="B148" s="189"/>
      <c r="C148" s="149"/>
      <c r="D148" s="872"/>
      <c r="E148" s="632"/>
      <c r="F148" s="873"/>
      <c r="G148" s="873"/>
      <c r="H148" s="873"/>
      <c r="I148" s="873"/>
      <c r="J148" s="873"/>
      <c r="K148" s="873"/>
      <c r="L148" s="873"/>
      <c r="M148" s="873"/>
      <c r="N148" s="873"/>
      <c r="O148" s="872"/>
      <c r="P148" s="878"/>
      <c r="Q148" s="446"/>
      <c r="R148" s="127"/>
      <c r="S148" s="127"/>
      <c r="T148" s="127"/>
      <c r="U148" s="127"/>
      <c r="V148" s="127"/>
      <c r="W148" s="874"/>
      <c r="X148" s="149"/>
      <c r="Y148" s="143"/>
      <c r="Z148" s="875"/>
      <c r="AA148" s="127"/>
      <c r="AB148" s="876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</row>
    <row r="149" spans="2:54">
      <c r="B149" s="189"/>
      <c r="C149" s="149"/>
      <c r="D149" s="872"/>
      <c r="E149" s="632"/>
      <c r="F149" s="873"/>
      <c r="G149" s="873"/>
      <c r="H149" s="873"/>
      <c r="I149" s="873"/>
      <c r="J149" s="873"/>
      <c r="K149" s="873"/>
      <c r="L149" s="873"/>
      <c r="M149" s="873"/>
      <c r="N149" s="873"/>
      <c r="O149" s="872"/>
      <c r="P149" s="878"/>
      <c r="Q149" s="446"/>
      <c r="R149" s="127"/>
      <c r="S149" s="127"/>
      <c r="T149" s="127"/>
      <c r="U149" s="127"/>
      <c r="V149" s="127"/>
      <c r="W149" s="874"/>
      <c r="X149" s="149"/>
      <c r="Y149" s="143"/>
      <c r="Z149" s="875"/>
      <c r="AA149" s="127"/>
      <c r="AB149" s="879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</row>
    <row r="150" spans="2:54" ht="12.75" customHeight="1">
      <c r="B150" s="189"/>
      <c r="C150" s="149"/>
      <c r="D150" s="872"/>
      <c r="E150" s="632"/>
      <c r="F150" s="883"/>
      <c r="G150" s="884"/>
      <c r="H150" s="873"/>
      <c r="I150" s="873"/>
      <c r="J150" s="873"/>
      <c r="K150" s="873"/>
      <c r="L150" s="883"/>
      <c r="M150" s="883"/>
      <c r="N150" s="873"/>
      <c r="O150" s="877"/>
      <c r="P150" s="878"/>
      <c r="Q150" s="446"/>
      <c r="R150" s="127"/>
      <c r="S150" s="127"/>
      <c r="T150" s="127"/>
      <c r="U150" s="127"/>
      <c r="V150" s="127"/>
      <c r="W150" s="874"/>
      <c r="X150" s="149"/>
      <c r="Y150" s="143"/>
      <c r="Z150" s="875"/>
      <c r="AA150" s="127"/>
      <c r="AB150" s="885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</row>
    <row r="151" spans="2:54">
      <c r="B151" s="189"/>
      <c r="C151" s="149"/>
      <c r="D151" s="872"/>
      <c r="E151" s="632"/>
      <c r="F151" s="883"/>
      <c r="G151" s="884"/>
      <c r="H151" s="873"/>
      <c r="I151" s="873"/>
      <c r="J151" s="873"/>
      <c r="K151" s="873"/>
      <c r="L151" s="883"/>
      <c r="M151" s="883"/>
      <c r="N151" s="873"/>
      <c r="O151" s="872"/>
      <c r="P151" s="878"/>
      <c r="Q151" s="446"/>
      <c r="R151" s="127"/>
      <c r="S151" s="127"/>
      <c r="T151" s="127"/>
      <c r="U151" s="127"/>
      <c r="V151" s="127"/>
      <c r="W151" s="874"/>
      <c r="X151" s="149"/>
      <c r="Y151" s="143"/>
      <c r="Z151" s="875"/>
      <c r="AA151" s="127"/>
      <c r="AB151" s="876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</row>
    <row r="152" spans="2:54" ht="12.75" customHeight="1">
      <c r="B152" s="189"/>
      <c r="C152" s="149"/>
      <c r="D152" s="872"/>
      <c r="E152" s="632"/>
      <c r="F152" s="883"/>
      <c r="G152" s="884"/>
      <c r="H152" s="873"/>
      <c r="I152" s="873"/>
      <c r="J152" s="873"/>
      <c r="K152" s="873"/>
      <c r="L152" s="883"/>
      <c r="M152" s="883"/>
      <c r="N152" s="873"/>
      <c r="O152" s="872"/>
      <c r="P152" s="878"/>
      <c r="Q152" s="446"/>
      <c r="R152" s="127"/>
      <c r="S152" s="127"/>
      <c r="T152" s="127"/>
      <c r="U152" s="127"/>
      <c r="V152" s="127"/>
      <c r="W152" s="874"/>
      <c r="X152" s="149"/>
      <c r="Y152" s="143"/>
      <c r="Z152" s="875"/>
      <c r="AA152" s="127"/>
      <c r="AB152" s="876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  <c r="BA152" s="127"/>
      <c r="BB152" s="127"/>
    </row>
    <row r="153" spans="2:54">
      <c r="B153" s="189"/>
      <c r="C153" s="149"/>
      <c r="D153" s="872"/>
      <c r="E153" s="897"/>
      <c r="F153" s="883"/>
      <c r="G153" s="884"/>
      <c r="H153" s="873"/>
      <c r="I153" s="895"/>
      <c r="J153" s="873"/>
      <c r="K153" s="895"/>
      <c r="L153" s="888"/>
      <c r="M153" s="888"/>
      <c r="N153" s="873"/>
      <c r="O153" s="872"/>
      <c r="P153" s="878"/>
      <c r="Q153" s="446"/>
      <c r="R153" s="127"/>
      <c r="S153" s="127"/>
      <c r="T153" s="127"/>
      <c r="U153" s="127"/>
      <c r="V153" s="127"/>
      <c r="W153" s="874"/>
      <c r="X153" s="149"/>
      <c r="Y153" s="143"/>
      <c r="Z153" s="875"/>
      <c r="AA153" s="127"/>
      <c r="AB153" s="881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  <c r="BA153" s="127"/>
      <c r="BB153" s="127"/>
    </row>
    <row r="154" spans="2:54">
      <c r="B154" s="189"/>
      <c r="C154" s="149"/>
      <c r="D154" s="872"/>
      <c r="E154" s="632"/>
      <c r="F154" s="888"/>
      <c r="G154" s="884"/>
      <c r="H154" s="873"/>
      <c r="I154" s="873"/>
      <c r="J154" s="873"/>
      <c r="K154" s="873"/>
      <c r="L154" s="888"/>
      <c r="M154" s="888"/>
      <c r="N154" s="873"/>
      <c r="O154" s="872"/>
      <c r="P154" s="878"/>
      <c r="Q154" s="446"/>
      <c r="R154" s="127"/>
      <c r="S154" s="127"/>
      <c r="T154" s="127"/>
      <c r="U154" s="127"/>
      <c r="V154" s="127"/>
      <c r="W154" s="874"/>
      <c r="X154" s="149"/>
      <c r="Y154" s="143"/>
      <c r="Z154" s="875"/>
      <c r="AA154" s="127"/>
      <c r="AB154" s="876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</row>
    <row r="155" spans="2:54">
      <c r="B155" s="189"/>
      <c r="C155" s="149"/>
      <c r="D155" s="872"/>
      <c r="E155" s="632"/>
      <c r="F155" s="883"/>
      <c r="G155" s="884"/>
      <c r="H155" s="873"/>
      <c r="I155" s="873"/>
      <c r="J155" s="873"/>
      <c r="K155" s="873"/>
      <c r="L155" s="888"/>
      <c r="M155" s="883"/>
      <c r="N155" s="873"/>
      <c r="O155" s="872"/>
      <c r="P155" s="878"/>
      <c r="Q155" s="446"/>
      <c r="R155" s="127"/>
      <c r="S155" s="127"/>
      <c r="T155" s="127"/>
      <c r="U155" s="127"/>
      <c r="V155" s="127"/>
      <c r="W155" s="874"/>
      <c r="X155" s="149"/>
      <c r="Y155" s="143"/>
      <c r="Z155" s="875"/>
      <c r="AA155" s="127"/>
      <c r="AB155" s="876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  <c r="BA155" s="127"/>
      <c r="BB155" s="127"/>
    </row>
    <row r="156" spans="2:54">
      <c r="B156" s="189"/>
      <c r="C156" s="149"/>
      <c r="D156" s="872"/>
      <c r="E156" s="632"/>
      <c r="F156" s="888"/>
      <c r="G156" s="884"/>
      <c r="H156" s="873"/>
      <c r="I156" s="873"/>
      <c r="J156" s="873"/>
      <c r="K156" s="873"/>
      <c r="L156" s="884"/>
      <c r="M156" s="884"/>
      <c r="N156" s="118"/>
      <c r="O156" s="872"/>
      <c r="P156" s="878"/>
      <c r="Q156" s="446"/>
      <c r="R156" s="127"/>
      <c r="S156" s="127"/>
      <c r="T156" s="127"/>
      <c r="U156" s="127"/>
      <c r="V156" s="127"/>
      <c r="W156" s="874"/>
      <c r="X156" s="149"/>
      <c r="Y156" s="143"/>
      <c r="Z156" s="875"/>
      <c r="AA156" s="127"/>
      <c r="AB156" s="876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  <c r="BA156" s="127"/>
      <c r="BB156" s="127"/>
    </row>
    <row r="157" spans="2:54">
      <c r="B157" s="189"/>
      <c r="C157" s="149"/>
      <c r="D157" s="872"/>
      <c r="E157" s="632"/>
      <c r="F157" s="888"/>
      <c r="G157" s="888"/>
      <c r="H157" s="873"/>
      <c r="I157" s="873"/>
      <c r="J157" s="873"/>
      <c r="K157" s="883"/>
      <c r="L157" s="895"/>
      <c r="M157" s="888"/>
      <c r="N157" s="884"/>
      <c r="O157" s="872"/>
      <c r="P157" s="878"/>
      <c r="Q157" s="446"/>
      <c r="R157" s="127"/>
      <c r="S157" s="127"/>
      <c r="T157" s="127"/>
      <c r="U157" s="127"/>
      <c r="V157" s="127"/>
      <c r="W157" s="874"/>
      <c r="X157" s="149"/>
      <c r="Y157" s="143"/>
      <c r="Z157" s="875"/>
      <c r="AA157" s="127"/>
      <c r="AB157" s="876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/>
      <c r="BA157" s="127"/>
      <c r="BB157" s="127"/>
    </row>
    <row r="158" spans="2:54" ht="10.5" customHeight="1">
      <c r="B158" s="189"/>
      <c r="C158" s="149"/>
      <c r="D158" s="872"/>
      <c r="E158" s="632"/>
      <c r="F158" s="883"/>
      <c r="G158" s="884"/>
      <c r="H158" s="873"/>
      <c r="I158" s="873"/>
      <c r="J158" s="873"/>
      <c r="K158" s="873"/>
      <c r="L158" s="883"/>
      <c r="M158" s="883"/>
      <c r="N158" s="873"/>
      <c r="O158" s="872"/>
      <c r="P158" s="878"/>
      <c r="Q158" s="446"/>
      <c r="R158" s="127"/>
      <c r="S158" s="127"/>
      <c r="T158" s="127"/>
      <c r="U158" s="127"/>
      <c r="V158" s="127"/>
      <c r="W158" s="874"/>
      <c r="X158" s="149"/>
      <c r="Y158" s="143"/>
      <c r="Z158" s="875"/>
      <c r="AA158" s="127"/>
      <c r="AB158" s="876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  <c r="BA158" s="127"/>
      <c r="BB158" s="127"/>
    </row>
    <row r="159" spans="2:54" ht="12.75" customHeight="1">
      <c r="B159" s="189"/>
      <c r="C159" s="149"/>
      <c r="D159" s="872"/>
      <c r="E159" s="632"/>
      <c r="F159" s="888"/>
      <c r="G159" s="884"/>
      <c r="H159" s="873"/>
      <c r="I159" s="873"/>
      <c r="J159" s="873"/>
      <c r="K159" s="873"/>
      <c r="L159" s="884"/>
      <c r="M159" s="884"/>
      <c r="N159" s="873"/>
      <c r="O159" s="872"/>
      <c r="P159" s="886"/>
      <c r="Q159" s="446"/>
      <c r="R159" s="127"/>
      <c r="S159" s="127"/>
      <c r="T159" s="127"/>
      <c r="U159" s="127"/>
      <c r="V159" s="127"/>
      <c r="W159" s="874"/>
      <c r="X159" s="149"/>
      <c r="Y159" s="143"/>
      <c r="Z159" s="875"/>
      <c r="AA159" s="127"/>
      <c r="AB159" s="88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  <c r="AW159" s="127"/>
      <c r="AX159" s="127"/>
      <c r="AY159" s="127"/>
      <c r="AZ159" s="127"/>
      <c r="BA159" s="127"/>
      <c r="BB159" s="127"/>
    </row>
    <row r="160" spans="2:54">
      <c r="B160" s="189"/>
      <c r="C160" s="149"/>
      <c r="D160" s="872"/>
      <c r="E160" s="632"/>
      <c r="F160" s="883"/>
      <c r="G160" s="884"/>
      <c r="H160" s="873"/>
      <c r="I160" s="873"/>
      <c r="J160" s="873"/>
      <c r="K160" s="873"/>
      <c r="L160" s="884"/>
      <c r="M160" s="884"/>
      <c r="N160" s="873"/>
      <c r="O160" s="872"/>
      <c r="P160" s="878"/>
      <c r="Q160" s="446"/>
      <c r="R160" s="127"/>
      <c r="S160" s="127"/>
      <c r="T160" s="127"/>
      <c r="U160" s="127"/>
      <c r="V160" s="127"/>
      <c r="W160" s="874"/>
      <c r="X160" s="149"/>
      <c r="Y160" s="143"/>
      <c r="Z160" s="875"/>
      <c r="AA160" s="127"/>
      <c r="AB160" s="876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  <c r="AW160" s="127"/>
      <c r="AX160" s="127"/>
      <c r="AY160" s="127"/>
      <c r="AZ160" s="127"/>
      <c r="BA160" s="127"/>
      <c r="BB160" s="127"/>
    </row>
    <row r="161" spans="2:54" ht="12.75" customHeight="1">
      <c r="B161" s="189"/>
      <c r="C161" s="149"/>
      <c r="D161" s="872"/>
      <c r="E161" s="632"/>
      <c r="F161" s="884"/>
      <c r="G161" s="888"/>
      <c r="H161" s="873"/>
      <c r="I161" s="873"/>
      <c r="J161" s="873"/>
      <c r="K161" s="873"/>
      <c r="L161" s="895"/>
      <c r="M161" s="888"/>
      <c r="N161" s="873"/>
      <c r="O161" s="872"/>
      <c r="P161" s="886"/>
      <c r="Q161" s="446"/>
      <c r="R161" s="127"/>
      <c r="S161" s="127"/>
      <c r="T161" s="127"/>
      <c r="U161" s="127"/>
      <c r="V161" s="127"/>
      <c r="W161" s="874"/>
      <c r="X161" s="149"/>
      <c r="Y161" s="143"/>
      <c r="Z161" s="875"/>
      <c r="AA161" s="127"/>
      <c r="AB161" s="88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</row>
    <row r="162" spans="2:54" hidden="1">
      <c r="B162" s="189"/>
      <c r="C162" s="149"/>
      <c r="D162" s="872"/>
      <c r="E162" s="632"/>
      <c r="F162" s="888"/>
      <c r="G162" s="884"/>
      <c r="H162" s="873"/>
      <c r="I162" s="873"/>
      <c r="J162" s="873"/>
      <c r="K162" s="873"/>
      <c r="L162" s="883"/>
      <c r="M162" s="883"/>
      <c r="N162" s="873"/>
      <c r="O162" s="872"/>
      <c r="P162" s="878"/>
      <c r="Q162" s="446"/>
      <c r="R162" s="127"/>
      <c r="S162" s="127"/>
      <c r="T162" s="127"/>
      <c r="U162" s="127"/>
      <c r="V162" s="127"/>
      <c r="W162" s="874"/>
      <c r="X162" s="149"/>
      <c r="Y162" s="143"/>
      <c r="Z162" s="875"/>
      <c r="AA162" s="127"/>
      <c r="AB162" s="881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  <c r="BA162" s="127"/>
      <c r="BB162" s="127"/>
    </row>
    <row r="163" spans="2:54" ht="13.5" customHeight="1">
      <c r="B163" s="189"/>
      <c r="C163" s="122"/>
      <c r="D163" s="872"/>
      <c r="E163" s="632"/>
      <c r="F163" s="884"/>
      <c r="G163" s="884"/>
      <c r="H163" s="873"/>
      <c r="I163" s="873"/>
      <c r="J163" s="873"/>
      <c r="K163" s="873"/>
      <c r="L163" s="888"/>
      <c r="M163" s="888"/>
      <c r="N163" s="873"/>
      <c r="O163" s="872"/>
      <c r="P163" s="878"/>
      <c r="Q163" s="446"/>
      <c r="R163" s="127"/>
      <c r="S163" s="127"/>
      <c r="T163" s="127"/>
      <c r="U163" s="127"/>
      <c r="V163" s="127"/>
      <c r="W163" s="874"/>
      <c r="X163" s="149"/>
      <c r="Y163" s="143"/>
      <c r="Z163" s="875"/>
      <c r="AA163" s="127"/>
      <c r="AB163" s="876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  <c r="BA163" s="127"/>
      <c r="BB163" s="127"/>
    </row>
    <row r="164" spans="2:54" ht="12.75" customHeight="1">
      <c r="B164" s="189"/>
      <c r="C164" s="149"/>
      <c r="D164" s="872"/>
      <c r="E164" s="632"/>
      <c r="F164" s="883"/>
      <c r="G164" s="884"/>
      <c r="H164" s="895"/>
      <c r="I164" s="873"/>
      <c r="J164" s="873"/>
      <c r="K164" s="873"/>
      <c r="L164" s="883"/>
      <c r="M164" s="884"/>
      <c r="N164" s="873"/>
      <c r="O164" s="877"/>
      <c r="P164" s="886"/>
      <c r="Q164" s="446"/>
      <c r="R164" s="127"/>
      <c r="S164" s="127"/>
      <c r="T164" s="127"/>
      <c r="U164" s="127"/>
      <c r="V164" s="127"/>
      <c r="W164" s="874"/>
      <c r="X164" s="149"/>
      <c r="Y164" s="143"/>
      <c r="Z164" s="875"/>
      <c r="AA164" s="127"/>
      <c r="AB164" s="88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/>
    </row>
    <row r="165" spans="2:54" ht="12.75" customHeight="1">
      <c r="B165" s="189"/>
      <c r="C165" s="149"/>
      <c r="D165" s="872"/>
      <c r="E165" s="632"/>
      <c r="F165" s="895"/>
      <c r="G165" s="895"/>
      <c r="H165" s="873"/>
      <c r="I165" s="873"/>
      <c r="J165" s="873"/>
      <c r="K165" s="873"/>
      <c r="L165" s="896"/>
      <c r="M165" s="895"/>
      <c r="N165" s="873"/>
      <c r="O165" s="877"/>
      <c r="P165" s="878"/>
      <c r="Q165" s="446"/>
      <c r="R165" s="127"/>
      <c r="S165" s="127"/>
      <c r="T165" s="127"/>
      <c r="U165" s="127"/>
      <c r="V165" s="127"/>
      <c r="W165" s="874"/>
      <c r="X165" s="149"/>
      <c r="Y165" s="143"/>
      <c r="Z165" s="875"/>
      <c r="AA165" s="127"/>
      <c r="AB165" s="890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/>
      <c r="BB165" s="127"/>
    </row>
    <row r="166" spans="2:54" ht="12.75" customHeight="1">
      <c r="B166" s="189"/>
      <c r="C166" s="149"/>
      <c r="D166" s="872"/>
      <c r="E166" s="891"/>
      <c r="F166" s="185"/>
      <c r="G166" s="185"/>
      <c r="H166" s="185"/>
      <c r="I166" s="185"/>
      <c r="J166" s="185"/>
      <c r="K166" s="185"/>
      <c r="L166" s="185"/>
      <c r="M166" s="185"/>
      <c r="N166" s="185"/>
      <c r="O166" s="877"/>
      <c r="P166" s="878"/>
      <c r="Q166" s="446"/>
      <c r="R166" s="127"/>
      <c r="S166" s="127"/>
      <c r="T166" s="127"/>
      <c r="U166" s="127"/>
      <c r="V166" s="127"/>
      <c r="W166" s="874"/>
      <c r="X166" s="149"/>
      <c r="Y166" s="143"/>
      <c r="Z166" s="875"/>
      <c r="AA166" s="127"/>
      <c r="AB166" s="876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</row>
    <row r="167" spans="2:54" ht="12.75" customHeight="1">
      <c r="B167" s="189"/>
      <c r="C167" s="149"/>
      <c r="D167" s="872"/>
      <c r="E167" s="891"/>
      <c r="F167" s="185"/>
      <c r="G167" s="185"/>
      <c r="H167" s="185"/>
      <c r="I167" s="185"/>
      <c r="J167" s="185"/>
      <c r="K167" s="185"/>
      <c r="L167" s="185"/>
      <c r="M167" s="185"/>
      <c r="N167" s="185"/>
      <c r="O167" s="877"/>
      <c r="P167" s="878"/>
      <c r="Q167" s="446"/>
      <c r="R167" s="127"/>
      <c r="S167" s="127"/>
      <c r="T167" s="127"/>
      <c r="U167" s="127"/>
      <c r="V167" s="127"/>
      <c r="W167" s="874"/>
      <c r="X167" s="149"/>
      <c r="Y167" s="143"/>
      <c r="Z167" s="875"/>
      <c r="AA167" s="127"/>
      <c r="AB167" s="876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  <c r="BA167" s="127"/>
      <c r="BB167" s="127"/>
    </row>
    <row r="168" spans="2:54" ht="11.25" customHeight="1">
      <c r="B168" s="189"/>
      <c r="C168" s="149"/>
      <c r="D168" s="872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877"/>
      <c r="P168" s="878"/>
      <c r="Q168" s="446"/>
      <c r="R168" s="127"/>
      <c r="S168" s="127"/>
      <c r="T168" s="127"/>
      <c r="U168" s="127"/>
      <c r="V168" s="127"/>
      <c r="W168" s="874"/>
      <c r="X168" s="149"/>
      <c r="Y168" s="143"/>
      <c r="Z168" s="875"/>
      <c r="AA168" s="127"/>
      <c r="AB168" s="876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</row>
    <row r="169" spans="2:54" ht="12.75" customHeight="1">
      <c r="B169" s="189"/>
      <c r="C169" s="149"/>
      <c r="D169" s="872"/>
      <c r="E169" s="185"/>
      <c r="F169" s="185"/>
      <c r="G169" s="185"/>
      <c r="H169" s="185"/>
      <c r="I169" s="185"/>
      <c r="J169" s="185"/>
      <c r="K169" s="892"/>
      <c r="L169" s="185"/>
      <c r="M169" s="185"/>
      <c r="N169" s="185"/>
      <c r="O169" s="880"/>
      <c r="P169" s="878"/>
      <c r="Q169" s="446"/>
      <c r="R169" s="127"/>
      <c r="S169" s="127"/>
      <c r="T169" s="127"/>
      <c r="U169" s="127"/>
      <c r="V169" s="127"/>
      <c r="W169" s="893"/>
      <c r="X169" s="149"/>
      <c r="Y169" s="894"/>
      <c r="Z169" s="875"/>
      <c r="AA169" s="127"/>
      <c r="AB169" s="876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</row>
    <row r="170" spans="2:54" ht="11.25" customHeight="1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</row>
    <row r="171" spans="2:54" ht="12.75" customHeight="1">
      <c r="B171" s="248"/>
      <c r="C171" s="127"/>
      <c r="D171" s="248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245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</row>
    <row r="172" spans="2:54">
      <c r="B172" s="127"/>
      <c r="C172" s="149"/>
      <c r="D172" s="446"/>
      <c r="E172" s="252"/>
      <c r="F172" s="252"/>
      <c r="G172" s="252"/>
      <c r="H172" s="252"/>
      <c r="I172" s="252"/>
      <c r="J172" s="252"/>
      <c r="K172" s="252"/>
      <c r="L172" s="252"/>
      <c r="M172" s="149"/>
      <c r="N172" s="149"/>
      <c r="O172" s="118"/>
      <c r="P172" s="118"/>
      <c r="Q172" s="149"/>
      <c r="R172" s="446"/>
      <c r="S172" s="127"/>
      <c r="T172" s="446"/>
      <c r="U172" s="149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</row>
    <row r="173" spans="2:54">
      <c r="B173" s="127"/>
      <c r="C173" s="149"/>
      <c r="D173" s="118"/>
      <c r="E173" s="252"/>
      <c r="F173" s="252"/>
      <c r="G173" s="252"/>
      <c r="H173" s="252"/>
      <c r="I173" s="252"/>
      <c r="J173" s="252"/>
      <c r="K173" s="252"/>
      <c r="L173" s="252"/>
      <c r="M173" s="149"/>
      <c r="N173" s="149"/>
      <c r="O173" s="118"/>
      <c r="P173" s="118"/>
      <c r="Q173" s="149"/>
      <c r="R173" s="446"/>
      <c r="S173" s="127"/>
      <c r="T173" s="446"/>
      <c r="U173" s="149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</row>
    <row r="174" spans="2:54">
      <c r="B174" s="127"/>
      <c r="C174" s="446"/>
      <c r="D174" s="446"/>
      <c r="E174" s="252"/>
      <c r="F174" s="252"/>
      <c r="G174" s="252"/>
      <c r="H174" s="252"/>
      <c r="I174" s="127"/>
      <c r="J174" s="127"/>
      <c r="K174" s="252"/>
      <c r="L174" s="125"/>
      <c r="M174" s="149"/>
      <c r="N174" s="149"/>
      <c r="O174" s="118"/>
      <c r="P174" s="118"/>
      <c r="Q174" s="446"/>
      <c r="R174" s="446"/>
      <c r="S174" s="127"/>
      <c r="T174" s="446"/>
      <c r="U174" s="149"/>
      <c r="V174" s="127"/>
      <c r="W174" s="127"/>
      <c r="X174" s="127"/>
      <c r="Y174" s="127"/>
      <c r="Z174" s="127"/>
      <c r="AA174" s="127"/>
      <c r="AB174" s="869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</row>
    <row r="175" spans="2:54">
      <c r="B175" s="127"/>
      <c r="C175" s="149"/>
      <c r="D175" s="149"/>
      <c r="E175" s="446"/>
      <c r="F175" s="446"/>
      <c r="G175" s="446"/>
      <c r="H175" s="446"/>
      <c r="I175" s="446"/>
      <c r="J175" s="446"/>
      <c r="K175" s="446"/>
      <c r="L175" s="446"/>
      <c r="M175" s="446"/>
      <c r="N175" s="446"/>
      <c r="O175" s="118"/>
      <c r="P175" s="118"/>
      <c r="Q175" s="446"/>
      <c r="R175" s="446"/>
      <c r="S175" s="127"/>
      <c r="T175" s="446"/>
      <c r="U175" s="149"/>
      <c r="V175" s="127"/>
      <c r="W175" s="127"/>
      <c r="X175" s="127"/>
      <c r="Y175" s="127"/>
      <c r="Z175" s="401"/>
      <c r="AA175" s="127"/>
      <c r="AB175" s="869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</row>
    <row r="176" spans="2:54">
      <c r="B176" s="127"/>
      <c r="C176" s="446"/>
      <c r="D176" s="127"/>
      <c r="E176" s="446"/>
      <c r="F176" s="446"/>
      <c r="G176" s="446"/>
      <c r="H176" s="446"/>
      <c r="I176" s="446"/>
      <c r="J176" s="446"/>
      <c r="K176" s="446"/>
      <c r="L176" s="446"/>
      <c r="M176" s="446"/>
      <c r="N176" s="446"/>
      <c r="O176" s="118"/>
      <c r="P176" s="118"/>
      <c r="Q176" s="149"/>
      <c r="R176" s="446"/>
      <c r="S176" s="127"/>
      <c r="T176" s="446"/>
      <c r="U176" s="149"/>
      <c r="V176" s="127"/>
      <c r="W176" s="127"/>
      <c r="X176" s="127"/>
      <c r="Y176" s="127"/>
      <c r="Z176" s="401"/>
      <c r="AA176" s="127"/>
      <c r="AB176" s="870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  <c r="BA176" s="127"/>
      <c r="BB176" s="127"/>
    </row>
    <row r="177" spans="2:54">
      <c r="B177" s="127"/>
      <c r="C177" s="149"/>
      <c r="D177" s="252"/>
      <c r="E177" s="149"/>
      <c r="F177" s="149"/>
      <c r="G177" s="149"/>
      <c r="H177" s="149"/>
      <c r="I177" s="122"/>
      <c r="J177" s="149"/>
      <c r="K177" s="149"/>
      <c r="L177" s="149"/>
      <c r="M177" s="149"/>
      <c r="N177" s="122"/>
      <c r="O177" s="118"/>
      <c r="P177" s="118"/>
      <c r="Q177" s="252"/>
      <c r="R177" s="446"/>
      <c r="S177" s="149"/>
      <c r="T177" s="446"/>
      <c r="U177" s="149"/>
      <c r="V177" s="127"/>
      <c r="W177" s="336"/>
      <c r="X177" s="446"/>
      <c r="Y177" s="189"/>
      <c r="Z177" s="871"/>
      <c r="AA177" s="127"/>
      <c r="AB177" s="870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  <c r="BA177" s="127"/>
      <c r="BB177" s="127"/>
    </row>
    <row r="178" spans="2:54">
      <c r="B178" s="189"/>
      <c r="C178" s="149"/>
      <c r="D178" s="872"/>
      <c r="E178" s="888"/>
      <c r="F178" s="873"/>
      <c r="G178" s="873"/>
      <c r="H178" s="873"/>
      <c r="I178" s="873"/>
      <c r="J178" s="873"/>
      <c r="K178" s="873"/>
      <c r="L178" s="873"/>
      <c r="M178" s="873"/>
      <c r="N178" s="873"/>
      <c r="O178" s="872"/>
      <c r="P178" s="446"/>
      <c r="Q178" s="446"/>
      <c r="R178" s="127"/>
      <c r="S178" s="645"/>
      <c r="T178" s="127"/>
      <c r="U178" s="127"/>
      <c r="V178" s="127"/>
      <c r="W178" s="874"/>
      <c r="X178" s="149"/>
      <c r="Y178" s="143"/>
      <c r="Z178" s="875"/>
      <c r="AA178" s="127"/>
      <c r="AB178" s="876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</row>
    <row r="179" spans="2:54">
      <c r="B179" s="189"/>
      <c r="C179" s="149"/>
      <c r="D179" s="872"/>
      <c r="E179" s="888"/>
      <c r="F179" s="873"/>
      <c r="G179" s="873"/>
      <c r="H179" s="873"/>
      <c r="I179" s="873"/>
      <c r="J179" s="873"/>
      <c r="K179" s="873"/>
      <c r="L179" s="873"/>
      <c r="M179" s="873"/>
      <c r="N179" s="873"/>
      <c r="O179" s="877"/>
      <c r="P179" s="878"/>
      <c r="Q179" s="446"/>
      <c r="R179" s="127"/>
      <c r="S179" s="127"/>
      <c r="T179" s="127"/>
      <c r="U179" s="127"/>
      <c r="V179" s="127"/>
      <c r="W179" s="874"/>
      <c r="X179" s="149"/>
      <c r="Y179" s="143"/>
      <c r="Z179" s="875"/>
      <c r="AA179" s="127"/>
      <c r="AB179" s="876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  <c r="BA179" s="127"/>
      <c r="BB179" s="127"/>
    </row>
    <row r="180" spans="2:54" ht="12" customHeight="1">
      <c r="B180" s="189"/>
      <c r="C180" s="149"/>
      <c r="D180" s="872"/>
      <c r="E180" s="888"/>
      <c r="F180" s="873"/>
      <c r="G180" s="873"/>
      <c r="H180" s="888"/>
      <c r="I180" s="873"/>
      <c r="J180" s="873"/>
      <c r="K180" s="888"/>
      <c r="L180" s="873"/>
      <c r="M180" s="873"/>
      <c r="N180" s="873"/>
      <c r="O180" s="872"/>
      <c r="P180" s="878"/>
      <c r="Q180" s="446"/>
      <c r="R180" s="127"/>
      <c r="S180" s="127"/>
      <c r="T180" s="127"/>
      <c r="U180" s="127"/>
      <c r="V180" s="127"/>
      <c r="W180" s="874"/>
      <c r="X180" s="149"/>
      <c r="Y180" s="143"/>
      <c r="Z180" s="875"/>
      <c r="AA180" s="127"/>
      <c r="AB180" s="879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  <c r="BA180" s="127"/>
      <c r="BB180" s="127"/>
    </row>
    <row r="181" spans="2:54">
      <c r="B181" s="189"/>
      <c r="C181" s="149"/>
      <c r="D181" s="872"/>
      <c r="E181" s="888"/>
      <c r="F181" s="873"/>
      <c r="G181" s="873"/>
      <c r="H181" s="873"/>
      <c r="I181" s="873"/>
      <c r="J181" s="873"/>
      <c r="K181" s="873"/>
      <c r="L181" s="873"/>
      <c r="M181" s="873"/>
      <c r="N181" s="888"/>
      <c r="O181" s="880"/>
      <c r="P181" s="878"/>
      <c r="Q181" s="446"/>
      <c r="R181" s="127"/>
      <c r="S181" s="127"/>
      <c r="T181" s="127"/>
      <c r="U181" s="127"/>
      <c r="V181" s="127"/>
      <c r="W181" s="874"/>
      <c r="X181" s="149"/>
      <c r="Y181" s="143"/>
      <c r="Z181" s="875"/>
      <c r="AA181" s="127"/>
      <c r="AB181" s="876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</row>
    <row r="182" spans="2:54" ht="12.75" customHeight="1">
      <c r="B182" s="189"/>
      <c r="C182" s="149"/>
      <c r="D182" s="872"/>
      <c r="E182" s="888"/>
      <c r="F182" s="873"/>
      <c r="G182" s="873"/>
      <c r="H182" s="873"/>
      <c r="I182" s="873"/>
      <c r="J182" s="873"/>
      <c r="K182" s="873"/>
      <c r="L182" s="873"/>
      <c r="M182" s="873"/>
      <c r="N182" s="873"/>
      <c r="O182" s="872"/>
      <c r="P182" s="878"/>
      <c r="Q182" s="446"/>
      <c r="R182" s="127"/>
      <c r="S182" s="127"/>
      <c r="T182" s="127"/>
      <c r="U182" s="127"/>
      <c r="V182" s="127"/>
      <c r="W182" s="874"/>
      <c r="X182" s="149"/>
      <c r="Y182" s="143"/>
      <c r="Z182" s="875"/>
      <c r="AA182" s="127"/>
      <c r="AB182" s="881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7"/>
      <c r="AY182" s="127"/>
      <c r="AZ182" s="127"/>
      <c r="BA182" s="127"/>
      <c r="BB182" s="127"/>
    </row>
    <row r="183" spans="2:54">
      <c r="B183" s="189"/>
      <c r="C183" s="149"/>
      <c r="D183" s="872"/>
      <c r="E183" s="888"/>
      <c r="F183" s="873"/>
      <c r="G183" s="873"/>
      <c r="H183" s="873"/>
      <c r="I183" s="873"/>
      <c r="J183" s="873"/>
      <c r="K183" s="873"/>
      <c r="L183" s="873"/>
      <c r="M183" s="873"/>
      <c r="N183" s="873"/>
      <c r="O183" s="872"/>
      <c r="P183" s="878"/>
      <c r="Q183" s="446"/>
      <c r="R183" s="127"/>
      <c r="S183" s="127"/>
      <c r="T183" s="127"/>
      <c r="U183" s="127"/>
      <c r="V183" s="127"/>
      <c r="W183" s="874"/>
      <c r="X183" s="149"/>
      <c r="Y183" s="143"/>
      <c r="Z183" s="875"/>
      <c r="AA183" s="127"/>
      <c r="AB183" s="879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7"/>
      <c r="AY183" s="127"/>
      <c r="AZ183" s="127"/>
      <c r="BA183" s="127"/>
      <c r="BB183" s="127"/>
    </row>
    <row r="184" spans="2:54" ht="15" customHeight="1">
      <c r="B184" s="189"/>
      <c r="C184" s="149"/>
      <c r="D184" s="872"/>
      <c r="E184" s="888"/>
      <c r="F184" s="873"/>
      <c r="G184" s="118"/>
      <c r="H184" s="883"/>
      <c r="I184" s="888"/>
      <c r="J184" s="873"/>
      <c r="K184" s="873"/>
      <c r="L184" s="873"/>
      <c r="M184" s="873"/>
      <c r="N184" s="873"/>
      <c r="O184" s="882"/>
      <c r="P184" s="878"/>
      <c r="Q184" s="446"/>
      <c r="R184" s="127"/>
      <c r="S184" s="127"/>
      <c r="T184" s="127"/>
      <c r="U184" s="127"/>
      <c r="V184" s="127"/>
      <c r="W184" s="874"/>
      <c r="X184" s="149"/>
      <c r="Y184" s="143"/>
      <c r="Z184" s="875"/>
      <c r="AA184" s="127"/>
      <c r="AB184" s="881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  <c r="BA184" s="127"/>
      <c r="BB184" s="127"/>
    </row>
    <row r="185" spans="2:54">
      <c r="B185" s="189"/>
      <c r="C185" s="149"/>
      <c r="D185" s="872"/>
      <c r="E185" s="888"/>
      <c r="F185" s="873"/>
      <c r="G185" s="873"/>
      <c r="H185" s="873"/>
      <c r="I185" s="873"/>
      <c r="J185" s="873"/>
      <c r="K185" s="873"/>
      <c r="L185" s="873"/>
      <c r="M185" s="873"/>
      <c r="N185" s="873"/>
      <c r="O185" s="872"/>
      <c r="P185" s="878"/>
      <c r="Q185" s="446"/>
      <c r="R185" s="127"/>
      <c r="S185" s="127"/>
      <c r="T185" s="127"/>
      <c r="U185" s="127"/>
      <c r="V185" s="127"/>
      <c r="W185" s="874"/>
      <c r="X185" s="149"/>
      <c r="Y185" s="143"/>
      <c r="Z185" s="875"/>
      <c r="AA185" s="127"/>
      <c r="AB185" s="876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</row>
    <row r="186" spans="2:54">
      <c r="B186" s="189"/>
      <c r="C186" s="149"/>
      <c r="D186" s="872"/>
      <c r="E186" s="888"/>
      <c r="F186" s="873"/>
      <c r="G186" s="873"/>
      <c r="H186" s="873"/>
      <c r="I186" s="873"/>
      <c r="J186" s="873"/>
      <c r="K186" s="873"/>
      <c r="L186" s="873"/>
      <c r="M186" s="873"/>
      <c r="N186" s="873"/>
      <c r="O186" s="872"/>
      <c r="P186" s="878"/>
      <c r="Q186" s="446"/>
      <c r="R186" s="127"/>
      <c r="S186" s="127"/>
      <c r="T186" s="127"/>
      <c r="U186" s="127"/>
      <c r="V186" s="127"/>
      <c r="W186" s="874"/>
      <c r="X186" s="149"/>
      <c r="Y186" s="143"/>
      <c r="Z186" s="875"/>
      <c r="AA186" s="127"/>
      <c r="AB186" s="876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</row>
    <row r="187" spans="2:54">
      <c r="B187" s="189"/>
      <c r="C187" s="149"/>
      <c r="D187" s="872"/>
      <c r="E187" s="888"/>
      <c r="F187" s="873"/>
      <c r="G187" s="873"/>
      <c r="H187" s="873"/>
      <c r="I187" s="873"/>
      <c r="J187" s="873"/>
      <c r="K187" s="873"/>
      <c r="L187" s="873"/>
      <c r="M187" s="873"/>
      <c r="N187" s="873"/>
      <c r="O187" s="872"/>
      <c r="P187" s="878"/>
      <c r="Q187" s="446"/>
      <c r="R187" s="127"/>
      <c r="S187" s="127"/>
      <c r="T187" s="127"/>
      <c r="U187" s="127"/>
      <c r="V187" s="127"/>
      <c r="W187" s="874"/>
      <c r="X187" s="149"/>
      <c r="Y187" s="143"/>
      <c r="Z187" s="875"/>
      <c r="AA187" s="127"/>
      <c r="AB187" s="876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</row>
    <row r="188" spans="2:54">
      <c r="B188" s="189"/>
      <c r="C188" s="149"/>
      <c r="D188" s="872"/>
      <c r="E188" s="888"/>
      <c r="F188" s="873"/>
      <c r="G188" s="873"/>
      <c r="H188" s="873"/>
      <c r="I188" s="873"/>
      <c r="J188" s="873"/>
      <c r="K188" s="873"/>
      <c r="L188" s="873"/>
      <c r="M188" s="873"/>
      <c r="N188" s="873"/>
      <c r="O188" s="872"/>
      <c r="P188" s="878"/>
      <c r="Q188" s="446"/>
      <c r="R188" s="127"/>
      <c r="S188" s="127"/>
      <c r="T188" s="127"/>
      <c r="U188" s="127"/>
      <c r="V188" s="127"/>
      <c r="W188" s="874"/>
      <c r="X188" s="149"/>
      <c r="Y188" s="143"/>
      <c r="Z188" s="875"/>
      <c r="AA188" s="127"/>
      <c r="AB188" s="876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</row>
    <row r="189" spans="2:54">
      <c r="B189" s="189"/>
      <c r="C189" s="149"/>
      <c r="D189" s="872"/>
      <c r="E189" s="888"/>
      <c r="F189" s="873"/>
      <c r="G189" s="873"/>
      <c r="H189" s="873"/>
      <c r="I189" s="873"/>
      <c r="J189" s="873"/>
      <c r="K189" s="873"/>
      <c r="L189" s="873"/>
      <c r="M189" s="873"/>
      <c r="N189" s="873"/>
      <c r="O189" s="872"/>
      <c r="P189" s="878"/>
      <c r="Q189" s="446"/>
      <c r="R189" s="127"/>
      <c r="S189" s="127"/>
      <c r="T189" s="127"/>
      <c r="U189" s="127"/>
      <c r="V189" s="127"/>
      <c r="W189" s="874"/>
      <c r="X189" s="149"/>
      <c r="Y189" s="143"/>
      <c r="Z189" s="875"/>
      <c r="AA189" s="127"/>
      <c r="AB189" s="876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</row>
    <row r="190" spans="2:54">
      <c r="B190" s="189"/>
      <c r="C190" s="149"/>
      <c r="D190" s="872"/>
      <c r="E190" s="888"/>
      <c r="F190" s="873"/>
      <c r="G190" s="873"/>
      <c r="H190" s="873"/>
      <c r="I190" s="873"/>
      <c r="J190" s="873"/>
      <c r="K190" s="873"/>
      <c r="L190" s="873"/>
      <c r="M190" s="873"/>
      <c r="N190" s="873"/>
      <c r="O190" s="872"/>
      <c r="P190" s="878"/>
      <c r="Q190" s="446"/>
      <c r="R190" s="127"/>
      <c r="S190" s="127"/>
      <c r="T190" s="127"/>
      <c r="U190" s="127"/>
      <c r="V190" s="127"/>
      <c r="W190" s="874"/>
      <c r="X190" s="149"/>
      <c r="Y190" s="143"/>
      <c r="Z190" s="875"/>
      <c r="AA190" s="127"/>
      <c r="AB190" s="876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</row>
    <row r="191" spans="2:54">
      <c r="B191" s="189"/>
      <c r="C191" s="149"/>
      <c r="D191" s="872"/>
      <c r="E191" s="888"/>
      <c r="F191" s="873"/>
      <c r="G191" s="873"/>
      <c r="H191" s="873"/>
      <c r="I191" s="873"/>
      <c r="J191" s="873"/>
      <c r="K191" s="873"/>
      <c r="L191" s="873"/>
      <c r="M191" s="873"/>
      <c r="N191" s="873"/>
      <c r="O191" s="872"/>
      <c r="P191" s="878"/>
      <c r="Q191" s="446"/>
      <c r="R191" s="127"/>
      <c r="S191" s="127"/>
      <c r="T191" s="127"/>
      <c r="U191" s="127"/>
      <c r="V191" s="127"/>
      <c r="W191" s="874"/>
      <c r="X191" s="149"/>
      <c r="Y191" s="143"/>
      <c r="Z191" s="875"/>
      <c r="AA191" s="127"/>
      <c r="AB191" s="876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</row>
    <row r="192" spans="2:54" ht="13.5" customHeight="1">
      <c r="B192" s="189"/>
      <c r="C192" s="149"/>
      <c r="D192" s="872"/>
      <c r="E192" s="888"/>
      <c r="F192" s="873"/>
      <c r="G192" s="873"/>
      <c r="H192" s="873"/>
      <c r="I192" s="873"/>
      <c r="J192" s="873"/>
      <c r="K192" s="873"/>
      <c r="L192" s="873"/>
      <c r="M192" s="873"/>
      <c r="N192" s="873"/>
      <c r="O192" s="872"/>
      <c r="P192" s="878"/>
      <c r="Q192" s="446"/>
      <c r="R192" s="127"/>
      <c r="S192" s="127"/>
      <c r="T192" s="127"/>
      <c r="U192" s="127"/>
      <c r="V192" s="127"/>
      <c r="W192" s="874"/>
      <c r="X192" s="149"/>
      <c r="Y192" s="143"/>
      <c r="Z192" s="875"/>
      <c r="AA192" s="127"/>
      <c r="AB192" s="879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</row>
    <row r="193" spans="2:54" ht="12" customHeight="1">
      <c r="B193" s="189"/>
      <c r="C193" s="149"/>
      <c r="D193" s="872"/>
      <c r="E193" s="891"/>
      <c r="F193" s="883"/>
      <c r="G193" s="884"/>
      <c r="H193" s="873"/>
      <c r="I193" s="873"/>
      <c r="J193" s="873"/>
      <c r="K193" s="873"/>
      <c r="L193" s="883"/>
      <c r="M193" s="883"/>
      <c r="N193" s="873"/>
      <c r="O193" s="877"/>
      <c r="P193" s="878"/>
      <c r="Q193" s="446"/>
      <c r="R193" s="127"/>
      <c r="S193" s="127"/>
      <c r="T193" s="127"/>
      <c r="U193" s="127"/>
      <c r="V193" s="127"/>
      <c r="W193" s="874"/>
      <c r="X193" s="149"/>
      <c r="Y193" s="143"/>
      <c r="Z193" s="875"/>
      <c r="AA193" s="127"/>
      <c r="AB193" s="885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</row>
    <row r="194" spans="2:54">
      <c r="B194" s="189"/>
      <c r="C194" s="149"/>
      <c r="D194" s="872"/>
      <c r="E194" s="891"/>
      <c r="F194" s="883"/>
      <c r="G194" s="884"/>
      <c r="H194" s="873"/>
      <c r="I194" s="873"/>
      <c r="J194" s="873"/>
      <c r="K194" s="873"/>
      <c r="L194" s="883"/>
      <c r="M194" s="883"/>
      <c r="N194" s="873"/>
      <c r="O194" s="872"/>
      <c r="P194" s="878"/>
      <c r="Q194" s="446"/>
      <c r="R194" s="127"/>
      <c r="S194" s="127"/>
      <c r="T194" s="127"/>
      <c r="U194" s="127"/>
      <c r="V194" s="127"/>
      <c r="W194" s="874"/>
      <c r="X194" s="149"/>
      <c r="Y194" s="143"/>
      <c r="Z194" s="875"/>
      <c r="AA194" s="127"/>
      <c r="AB194" s="876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</row>
    <row r="195" spans="2:54" ht="13.5" customHeight="1">
      <c r="B195" s="189"/>
      <c r="C195" s="149"/>
      <c r="D195" s="872"/>
      <c r="E195" s="891"/>
      <c r="F195" s="883"/>
      <c r="G195" s="884"/>
      <c r="H195" s="873"/>
      <c r="I195" s="873"/>
      <c r="J195" s="873"/>
      <c r="K195" s="873"/>
      <c r="L195" s="883"/>
      <c r="M195" s="883"/>
      <c r="N195" s="873"/>
      <c r="O195" s="872"/>
      <c r="P195" s="878"/>
      <c r="Q195" s="446"/>
      <c r="R195" s="127"/>
      <c r="S195" s="127"/>
      <c r="T195" s="127"/>
      <c r="U195" s="127"/>
      <c r="V195" s="127"/>
      <c r="W195" s="874"/>
      <c r="X195" s="149"/>
      <c r="Y195" s="143"/>
      <c r="Z195" s="875"/>
      <c r="AA195" s="127"/>
      <c r="AB195" s="876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</row>
    <row r="196" spans="2:54">
      <c r="B196" s="189"/>
      <c r="C196" s="149"/>
      <c r="D196" s="872"/>
      <c r="E196" s="891"/>
      <c r="F196" s="883"/>
      <c r="G196" s="884"/>
      <c r="H196" s="873"/>
      <c r="I196" s="895"/>
      <c r="J196" s="873"/>
      <c r="K196" s="895"/>
      <c r="L196" s="888"/>
      <c r="M196" s="888"/>
      <c r="N196" s="873"/>
      <c r="O196" s="872"/>
      <c r="P196" s="878"/>
      <c r="Q196" s="446"/>
      <c r="R196" s="127"/>
      <c r="S196" s="127"/>
      <c r="T196" s="127"/>
      <c r="U196" s="127"/>
      <c r="V196" s="127"/>
      <c r="W196" s="874"/>
      <c r="X196" s="149"/>
      <c r="Y196" s="143"/>
      <c r="Z196" s="875"/>
      <c r="AA196" s="127"/>
      <c r="AB196" s="881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</row>
    <row r="197" spans="2:54">
      <c r="B197" s="189"/>
      <c r="C197" s="149"/>
      <c r="D197" s="872"/>
      <c r="E197" s="891"/>
      <c r="F197" s="888"/>
      <c r="G197" s="884"/>
      <c r="H197" s="873"/>
      <c r="I197" s="873"/>
      <c r="J197" s="873"/>
      <c r="K197" s="873"/>
      <c r="L197" s="888"/>
      <c r="M197" s="888"/>
      <c r="N197" s="873"/>
      <c r="O197" s="872"/>
      <c r="P197" s="878"/>
      <c r="Q197" s="446"/>
      <c r="R197" s="127"/>
      <c r="S197" s="127"/>
      <c r="T197" s="127"/>
      <c r="U197" s="127"/>
      <c r="V197" s="127"/>
      <c r="W197" s="874"/>
      <c r="X197" s="149"/>
      <c r="Y197" s="143"/>
      <c r="Z197" s="875"/>
      <c r="AA197" s="127"/>
      <c r="AB197" s="876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</row>
    <row r="198" spans="2:54" ht="12" customHeight="1">
      <c r="B198" s="189"/>
      <c r="C198" s="149"/>
      <c r="D198" s="872"/>
      <c r="E198" s="891"/>
      <c r="F198" s="883"/>
      <c r="G198" s="884"/>
      <c r="H198" s="873"/>
      <c r="I198" s="873"/>
      <c r="J198" s="873"/>
      <c r="K198" s="873"/>
      <c r="L198" s="888"/>
      <c r="M198" s="883"/>
      <c r="N198" s="873"/>
      <c r="O198" s="872"/>
      <c r="P198" s="878"/>
      <c r="Q198" s="446"/>
      <c r="R198" s="127"/>
      <c r="S198" s="127"/>
      <c r="T198" s="127"/>
      <c r="U198" s="127"/>
      <c r="V198" s="127"/>
      <c r="W198" s="874"/>
      <c r="X198" s="149"/>
      <c r="Y198" s="143"/>
      <c r="Z198" s="875"/>
      <c r="AA198" s="127"/>
      <c r="AB198" s="876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</row>
    <row r="199" spans="2:54" ht="12.75" customHeight="1">
      <c r="B199" s="189"/>
      <c r="C199" s="149"/>
      <c r="D199" s="872"/>
      <c r="E199" s="891"/>
      <c r="F199" s="888"/>
      <c r="G199" s="884"/>
      <c r="H199" s="873"/>
      <c r="I199" s="873"/>
      <c r="J199" s="873"/>
      <c r="K199" s="873"/>
      <c r="L199" s="884"/>
      <c r="M199" s="884"/>
      <c r="N199" s="118"/>
      <c r="O199" s="872"/>
      <c r="P199" s="878"/>
      <c r="Q199" s="446"/>
      <c r="R199" s="127"/>
      <c r="S199" s="127"/>
      <c r="T199" s="127"/>
      <c r="U199" s="127"/>
      <c r="V199" s="127"/>
      <c r="W199" s="874"/>
      <c r="X199" s="149"/>
      <c r="Y199" s="143"/>
      <c r="Z199" s="875"/>
      <c r="AA199" s="127"/>
      <c r="AB199" s="876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</row>
    <row r="200" spans="2:54" ht="11.25" customHeight="1">
      <c r="B200" s="189"/>
      <c r="C200" s="149"/>
      <c r="D200" s="872"/>
      <c r="E200" s="891"/>
      <c r="F200" s="888"/>
      <c r="G200" s="888"/>
      <c r="H200" s="873"/>
      <c r="I200" s="873"/>
      <c r="J200" s="873"/>
      <c r="K200" s="883"/>
      <c r="L200" s="895"/>
      <c r="M200" s="888"/>
      <c r="N200" s="884"/>
      <c r="O200" s="872"/>
      <c r="P200" s="878"/>
      <c r="Q200" s="446"/>
      <c r="R200" s="127"/>
      <c r="S200" s="127"/>
      <c r="T200" s="127"/>
      <c r="U200" s="127"/>
      <c r="V200" s="127"/>
      <c r="W200" s="874"/>
      <c r="X200" s="149"/>
      <c r="Y200" s="143"/>
      <c r="Z200" s="875"/>
      <c r="AA200" s="127"/>
      <c r="AB200" s="876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127"/>
    </row>
    <row r="201" spans="2:54" ht="12" customHeight="1">
      <c r="B201" s="189"/>
      <c r="C201" s="149"/>
      <c r="D201" s="872"/>
      <c r="E201" s="891"/>
      <c r="F201" s="883"/>
      <c r="G201" s="884"/>
      <c r="H201" s="873"/>
      <c r="I201" s="873"/>
      <c r="J201" s="873"/>
      <c r="K201" s="873"/>
      <c r="L201" s="883"/>
      <c r="M201" s="883"/>
      <c r="N201" s="873"/>
      <c r="O201" s="872"/>
      <c r="P201" s="878"/>
      <c r="Q201" s="446"/>
      <c r="R201" s="127"/>
      <c r="S201" s="127"/>
      <c r="T201" s="127"/>
      <c r="U201" s="127"/>
      <c r="V201" s="127"/>
      <c r="W201" s="874"/>
      <c r="X201" s="149"/>
      <c r="Y201" s="143"/>
      <c r="Z201" s="875"/>
      <c r="AA201" s="127"/>
      <c r="AB201" s="876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/>
    </row>
    <row r="202" spans="2:54">
      <c r="B202" s="189"/>
      <c r="C202" s="149"/>
      <c r="D202" s="872"/>
      <c r="E202" s="891"/>
      <c r="F202" s="888"/>
      <c r="G202" s="884"/>
      <c r="H202" s="873"/>
      <c r="I202" s="873"/>
      <c r="J202" s="873"/>
      <c r="K202" s="873"/>
      <c r="L202" s="884"/>
      <c r="M202" s="884"/>
      <c r="N202" s="873"/>
      <c r="O202" s="872"/>
      <c r="P202" s="886"/>
      <c r="Q202" s="446"/>
      <c r="R202" s="127"/>
      <c r="S202" s="127"/>
      <c r="T202" s="127"/>
      <c r="U202" s="127"/>
      <c r="V202" s="127"/>
      <c r="W202" s="874"/>
      <c r="X202" s="149"/>
      <c r="Y202" s="143"/>
      <c r="Z202" s="875"/>
      <c r="AA202" s="127"/>
      <c r="AB202" s="88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  <c r="AW202" s="127"/>
      <c r="AX202" s="127"/>
      <c r="AY202" s="127"/>
      <c r="AZ202" s="127"/>
      <c r="BA202" s="127"/>
      <c r="BB202" s="127"/>
    </row>
    <row r="203" spans="2:54" ht="13.5" customHeight="1">
      <c r="B203" s="189"/>
      <c r="C203" s="149"/>
      <c r="D203" s="872"/>
      <c r="E203" s="891"/>
      <c r="F203" s="883"/>
      <c r="G203" s="884"/>
      <c r="H203" s="873"/>
      <c r="I203" s="873"/>
      <c r="J203" s="873"/>
      <c r="K203" s="873"/>
      <c r="L203" s="884"/>
      <c r="M203" s="884"/>
      <c r="N203" s="873"/>
      <c r="O203" s="872"/>
      <c r="P203" s="878"/>
      <c r="Q203" s="446"/>
      <c r="R203" s="127"/>
      <c r="S203" s="127"/>
      <c r="T203" s="127"/>
      <c r="U203" s="127"/>
      <c r="V203" s="127"/>
      <c r="W203" s="874"/>
      <c r="X203" s="149"/>
      <c r="Y203" s="143"/>
      <c r="Z203" s="875"/>
      <c r="AA203" s="127"/>
      <c r="AB203" s="876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  <c r="AW203" s="127"/>
      <c r="AX203" s="127"/>
      <c r="AY203" s="127"/>
      <c r="AZ203" s="127"/>
      <c r="BA203" s="127"/>
      <c r="BB203" s="127"/>
    </row>
    <row r="204" spans="2:54" ht="13.5" customHeight="1">
      <c r="B204" s="189"/>
      <c r="C204" s="149"/>
      <c r="D204" s="872"/>
      <c r="E204" s="891"/>
      <c r="F204" s="884"/>
      <c r="G204" s="888"/>
      <c r="H204" s="873"/>
      <c r="I204" s="873"/>
      <c r="J204" s="873"/>
      <c r="K204" s="873"/>
      <c r="L204" s="895"/>
      <c r="M204" s="888"/>
      <c r="N204" s="873"/>
      <c r="O204" s="872"/>
      <c r="P204" s="886"/>
      <c r="Q204" s="446"/>
      <c r="R204" s="127"/>
      <c r="S204" s="127"/>
      <c r="T204" s="127"/>
      <c r="U204" s="127"/>
      <c r="V204" s="127"/>
      <c r="W204" s="874"/>
      <c r="X204" s="149"/>
      <c r="Y204" s="143"/>
      <c r="Z204" s="875"/>
      <c r="AA204" s="127"/>
      <c r="AB204" s="88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  <c r="AW204" s="127"/>
      <c r="AX204" s="127"/>
      <c r="AY204" s="127"/>
      <c r="AZ204" s="127"/>
      <c r="BA204" s="127"/>
      <c r="BB204" s="127"/>
    </row>
    <row r="205" spans="2:54" hidden="1">
      <c r="B205" s="189"/>
      <c r="C205" s="149"/>
      <c r="D205" s="872"/>
      <c r="E205" s="891"/>
      <c r="F205" s="888"/>
      <c r="G205" s="884"/>
      <c r="H205" s="873"/>
      <c r="I205" s="873"/>
      <c r="J205" s="873"/>
      <c r="K205" s="873"/>
      <c r="L205" s="883"/>
      <c r="M205" s="883"/>
      <c r="N205" s="873"/>
      <c r="O205" s="872"/>
      <c r="P205" s="878"/>
      <c r="Q205" s="446"/>
      <c r="R205" s="127"/>
      <c r="S205" s="127"/>
      <c r="T205" s="127"/>
      <c r="U205" s="127"/>
      <c r="V205" s="127"/>
      <c r="W205" s="874"/>
      <c r="X205" s="149"/>
      <c r="Y205" s="143"/>
      <c r="Z205" s="875"/>
      <c r="AA205" s="127"/>
      <c r="AB205" s="881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/>
      <c r="BA205" s="127"/>
      <c r="BB205" s="127"/>
    </row>
    <row r="206" spans="2:54" ht="13.5" customHeight="1">
      <c r="B206" s="189"/>
      <c r="C206" s="122"/>
      <c r="D206" s="872"/>
      <c r="E206" s="891"/>
      <c r="F206" s="884"/>
      <c r="G206" s="884"/>
      <c r="H206" s="873"/>
      <c r="I206" s="873"/>
      <c r="J206" s="873"/>
      <c r="K206" s="873"/>
      <c r="L206" s="888"/>
      <c r="M206" s="888"/>
      <c r="N206" s="873"/>
      <c r="O206" s="872"/>
      <c r="P206" s="878"/>
      <c r="Q206" s="446"/>
      <c r="R206" s="127"/>
      <c r="S206" s="127"/>
      <c r="T206" s="127"/>
      <c r="U206" s="127"/>
      <c r="V206" s="127"/>
      <c r="W206" s="874"/>
      <c r="X206" s="149"/>
      <c r="Y206" s="143"/>
      <c r="Z206" s="875"/>
      <c r="AA206" s="127"/>
      <c r="AB206" s="876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  <c r="AW206" s="127"/>
      <c r="AX206" s="127"/>
      <c r="AY206" s="127"/>
      <c r="AZ206" s="127"/>
      <c r="BA206" s="127"/>
      <c r="BB206" s="127"/>
    </row>
    <row r="207" spans="2:54" ht="12" customHeight="1">
      <c r="B207" s="189"/>
      <c r="C207" s="149"/>
      <c r="D207" s="872"/>
      <c r="E207" s="891"/>
      <c r="F207" s="883"/>
      <c r="G207" s="884"/>
      <c r="H207" s="895"/>
      <c r="I207" s="873"/>
      <c r="J207" s="873"/>
      <c r="K207" s="873"/>
      <c r="L207" s="883"/>
      <c r="M207" s="884"/>
      <c r="N207" s="873"/>
      <c r="O207" s="877"/>
      <c r="P207" s="886"/>
      <c r="Q207" s="446"/>
      <c r="R207" s="127"/>
      <c r="S207" s="127"/>
      <c r="T207" s="127"/>
      <c r="U207" s="127"/>
      <c r="V207" s="127"/>
      <c r="W207" s="874"/>
      <c r="X207" s="149"/>
      <c r="Y207" s="143"/>
      <c r="Z207" s="875"/>
      <c r="AA207" s="127"/>
      <c r="AB207" s="88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  <c r="AW207" s="127"/>
      <c r="AX207" s="127"/>
      <c r="AY207" s="127"/>
      <c r="AZ207" s="127"/>
      <c r="BA207" s="127"/>
      <c r="BB207" s="127"/>
    </row>
    <row r="208" spans="2:54" ht="13.5" customHeight="1">
      <c r="B208" s="189"/>
      <c r="C208" s="149"/>
      <c r="D208" s="872"/>
      <c r="E208" s="891"/>
      <c r="F208" s="895"/>
      <c r="G208" s="895"/>
      <c r="H208" s="873"/>
      <c r="I208" s="873"/>
      <c r="J208" s="873"/>
      <c r="K208" s="873"/>
      <c r="L208" s="896"/>
      <c r="M208" s="895"/>
      <c r="N208" s="873"/>
      <c r="O208" s="877"/>
      <c r="P208" s="878"/>
      <c r="Q208" s="446"/>
      <c r="R208" s="127"/>
      <c r="S208" s="127"/>
      <c r="T208" s="127"/>
      <c r="U208" s="127"/>
      <c r="V208" s="127"/>
      <c r="W208" s="874"/>
      <c r="X208" s="149"/>
      <c r="Y208" s="143"/>
      <c r="Z208" s="875"/>
      <c r="AA208" s="127"/>
      <c r="AB208" s="890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  <c r="AW208" s="127"/>
      <c r="AX208" s="127"/>
      <c r="AY208" s="127"/>
      <c r="AZ208" s="127"/>
      <c r="BA208" s="127"/>
      <c r="BB208" s="127"/>
    </row>
    <row r="209" spans="2:54">
      <c r="B209" s="189"/>
      <c r="C209" s="149"/>
      <c r="D209" s="872"/>
      <c r="E209" s="891"/>
      <c r="F209" s="185"/>
      <c r="G209" s="185"/>
      <c r="H209" s="185"/>
      <c r="I209" s="185"/>
      <c r="J209" s="185"/>
      <c r="K209" s="185"/>
      <c r="L209" s="185"/>
      <c r="M209" s="185"/>
      <c r="N209" s="185"/>
      <c r="O209" s="877"/>
      <c r="P209" s="878"/>
      <c r="Q209" s="446"/>
      <c r="R209" s="127"/>
      <c r="S209" s="127"/>
      <c r="T209" s="127"/>
      <c r="U209" s="127"/>
      <c r="V209" s="127"/>
      <c r="W209" s="874"/>
      <c r="X209" s="149"/>
      <c r="Y209" s="143"/>
      <c r="Z209" s="875"/>
      <c r="AA209" s="127"/>
      <c r="AB209" s="876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  <c r="AW209" s="127"/>
      <c r="AX209" s="127"/>
      <c r="AY209" s="127"/>
      <c r="AZ209" s="127"/>
      <c r="BA209" s="127"/>
      <c r="BB209" s="127"/>
    </row>
    <row r="210" spans="2:54" ht="12.75" customHeight="1">
      <c r="B210" s="189"/>
      <c r="C210" s="149"/>
      <c r="D210" s="872"/>
      <c r="E210" s="891"/>
      <c r="F210" s="185"/>
      <c r="G210" s="185"/>
      <c r="H210" s="185"/>
      <c r="I210" s="185"/>
      <c r="J210" s="185"/>
      <c r="K210" s="185"/>
      <c r="L210" s="185"/>
      <c r="M210" s="185"/>
      <c r="N210" s="185"/>
      <c r="O210" s="877"/>
      <c r="P210" s="878"/>
      <c r="Q210" s="446"/>
      <c r="R210" s="127"/>
      <c r="S210" s="127"/>
      <c r="T210" s="127"/>
      <c r="U210" s="127"/>
      <c r="V210" s="127"/>
      <c r="W210" s="874"/>
      <c r="X210" s="149"/>
      <c r="Y210" s="143"/>
      <c r="Z210" s="875"/>
      <c r="AA210" s="127"/>
      <c r="AB210" s="876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</row>
    <row r="211" spans="2:54" ht="12" customHeight="1">
      <c r="B211" s="189"/>
      <c r="C211" s="149"/>
      <c r="D211" s="872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877"/>
      <c r="P211" s="878"/>
      <c r="Q211" s="446"/>
      <c r="R211" s="127"/>
      <c r="S211" s="127"/>
      <c r="T211" s="127"/>
      <c r="U211" s="127"/>
      <c r="V211" s="127"/>
      <c r="W211" s="874"/>
      <c r="X211" s="149"/>
      <c r="Y211" s="143"/>
      <c r="Z211" s="875"/>
      <c r="AA211" s="127"/>
      <c r="AB211" s="876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</row>
    <row r="212" spans="2:54" ht="12.75" customHeight="1">
      <c r="B212" s="189"/>
      <c r="C212" s="149"/>
      <c r="D212" s="872"/>
      <c r="E212" s="185"/>
      <c r="F212" s="185"/>
      <c r="G212" s="185"/>
      <c r="H212" s="185"/>
      <c r="I212" s="185"/>
      <c r="J212" s="185"/>
      <c r="K212" s="892"/>
      <c r="L212" s="185"/>
      <c r="M212" s="185"/>
      <c r="N212" s="185"/>
      <c r="O212" s="880"/>
      <c r="P212" s="878"/>
      <c r="Q212" s="446"/>
      <c r="R212" s="127"/>
      <c r="S212" s="127"/>
      <c r="T212" s="127"/>
      <c r="U212" s="127"/>
      <c r="V212" s="127"/>
      <c r="W212" s="893"/>
      <c r="X212" s="149"/>
      <c r="Y212" s="894"/>
      <c r="Z212" s="875"/>
      <c r="AA212" s="127"/>
      <c r="AB212" s="876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</row>
    <row r="213" spans="2:54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/>
    </row>
    <row r="214" spans="2:54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</row>
    <row r="215" spans="2:54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</row>
    <row r="216" spans="2:54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</row>
    <row r="217" spans="2:54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</row>
    <row r="218" spans="2:54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</row>
    <row r="219" spans="2:54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</row>
    <row r="220" spans="2:54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</row>
    <row r="221" spans="2:54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</row>
    <row r="222" spans="2:54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</row>
    <row r="223" spans="2:54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</row>
    <row r="224" spans="2:54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</row>
    <row r="225" spans="2:54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</row>
    <row r="226" spans="2:54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</row>
    <row r="227" spans="2:54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</row>
    <row r="228" spans="2:54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</row>
    <row r="229" spans="2:54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</row>
    <row r="230" spans="2:54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</row>
    <row r="231" spans="2:54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</row>
    <row r="232" spans="2:54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</row>
    <row r="233" spans="2:54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</row>
    <row r="234" spans="2:54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</row>
    <row r="235" spans="2:54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127"/>
    </row>
    <row r="236" spans="2:54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7"/>
      <c r="AW236" s="127"/>
      <c r="AX236" s="127"/>
      <c r="AY236" s="127"/>
      <c r="AZ236" s="127"/>
      <c r="BA236" s="127"/>
      <c r="BB236" s="127"/>
    </row>
    <row r="237" spans="2:54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7"/>
      <c r="AW237" s="127"/>
      <c r="AX237" s="127"/>
      <c r="AY237" s="127"/>
      <c r="AZ237" s="127"/>
      <c r="BA237" s="127"/>
      <c r="BB237" s="127"/>
    </row>
    <row r="238" spans="2:54"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  <c r="AV238" s="127"/>
      <c r="AW238" s="127"/>
      <c r="AX238" s="127"/>
      <c r="AY238" s="127"/>
      <c r="AZ238" s="127"/>
      <c r="BA238" s="127"/>
      <c r="BB238" s="127"/>
    </row>
    <row r="239" spans="2:54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  <c r="AV239" s="127"/>
      <c r="AW239" s="127"/>
      <c r="AX239" s="127"/>
      <c r="AY239" s="127"/>
      <c r="AZ239" s="127"/>
      <c r="BA239" s="127"/>
      <c r="BB239" s="127"/>
    </row>
    <row r="240" spans="2:54"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</row>
    <row r="241" spans="2:54"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</row>
    <row r="242" spans="2:54"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</row>
    <row r="243" spans="2:54"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</row>
    <row r="244" spans="2:54"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</row>
    <row r="245" spans="2:54"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</row>
    <row r="246" spans="2:54"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</row>
    <row r="247" spans="2:54"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</row>
    <row r="248" spans="2:54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</row>
    <row r="249" spans="2:54"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</row>
    <row r="250" spans="2:54"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</row>
    <row r="251" spans="2:54"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</row>
    <row r="252" spans="2:54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</row>
    <row r="253" spans="2:54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</row>
    <row r="254" spans="2:54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</row>
    <row r="255" spans="2:54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</row>
    <row r="256" spans="2:54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</row>
    <row r="257" spans="2:54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7"/>
      <c r="AW257" s="127"/>
      <c r="AX257" s="127"/>
      <c r="AY257" s="127"/>
      <c r="AZ257" s="127"/>
      <c r="BA257" s="127"/>
      <c r="BB257" s="127"/>
    </row>
    <row r="258" spans="2:54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</row>
    <row r="259" spans="2:54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</row>
    <row r="260" spans="2:54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</row>
    <row r="261" spans="2:54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</row>
    <row r="262" spans="2:54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</row>
    <row r="263" spans="2:54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/>
      <c r="AW263" s="127"/>
      <c r="AX263" s="127"/>
      <c r="AY263" s="127"/>
      <c r="AZ263" s="127"/>
      <c r="BA263" s="127"/>
      <c r="BB263" s="127"/>
    </row>
    <row r="264" spans="2:54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7"/>
      <c r="AW264" s="127"/>
      <c r="AX264" s="127"/>
      <c r="AY264" s="127"/>
      <c r="AZ264" s="127"/>
      <c r="BA264" s="127"/>
      <c r="BB264" s="127"/>
    </row>
    <row r="265" spans="2:54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27"/>
      <c r="BA265" s="127"/>
      <c r="BB265" s="127"/>
    </row>
    <row r="266" spans="2:54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27"/>
      <c r="BA266" s="127"/>
      <c r="BB266" s="127"/>
    </row>
    <row r="267" spans="2:54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7"/>
      <c r="AW267" s="127"/>
      <c r="AX267" s="127"/>
      <c r="AY267" s="127"/>
      <c r="AZ267" s="127"/>
      <c r="BA267" s="127"/>
      <c r="BB267" s="127"/>
    </row>
    <row r="268" spans="2:54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</row>
    <row r="269" spans="2:54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7"/>
      <c r="AW269" s="127"/>
      <c r="AX269" s="127"/>
      <c r="AY269" s="127"/>
      <c r="AZ269" s="127"/>
      <c r="BA269" s="127"/>
      <c r="BB269" s="127"/>
    </row>
    <row r="270" spans="2:54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  <c r="AV270" s="127"/>
      <c r="AW270" s="127"/>
      <c r="AX270" s="127"/>
      <c r="AY270" s="127"/>
      <c r="AZ270" s="127"/>
      <c r="BA270" s="127"/>
      <c r="BB270" s="127"/>
    </row>
    <row r="271" spans="2:54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</row>
    <row r="272" spans="2:54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7"/>
      <c r="AW272" s="127"/>
      <c r="AX272" s="127"/>
      <c r="AY272" s="127"/>
      <c r="AZ272" s="127"/>
      <c r="BA272" s="127"/>
      <c r="BB272" s="127"/>
    </row>
    <row r="273" spans="2:54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/>
      <c r="BA273" s="127"/>
      <c r="BB273" s="127"/>
    </row>
    <row r="274" spans="2:54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</row>
    <row r="275" spans="2:54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7"/>
      <c r="AW275" s="127"/>
      <c r="AX275" s="127"/>
      <c r="AY275" s="127"/>
      <c r="AZ275" s="127"/>
      <c r="BA275" s="127"/>
      <c r="BB275" s="127"/>
    </row>
    <row r="276" spans="2:54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</row>
    <row r="277" spans="2:54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  <c r="AV277" s="127"/>
      <c r="AW277" s="127"/>
      <c r="AX277" s="127"/>
      <c r="AY277" s="127"/>
      <c r="AZ277" s="127"/>
      <c r="BA277" s="127"/>
      <c r="BB277" s="127"/>
    </row>
    <row r="278" spans="2:54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</row>
    <row r="279" spans="2:54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</row>
    <row r="280" spans="2:54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</row>
    <row r="281" spans="2:54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/>
      <c r="AZ281" s="127"/>
      <c r="BA281" s="127"/>
      <c r="BB281" s="127"/>
    </row>
    <row r="282" spans="2:54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  <c r="AV282" s="127"/>
      <c r="AW282" s="127"/>
      <c r="AX282" s="127"/>
      <c r="AY282" s="127"/>
      <c r="AZ282" s="127"/>
      <c r="BA282" s="127"/>
      <c r="BB282" s="127"/>
    </row>
    <row r="283" spans="2:54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/>
      <c r="BB283" s="127"/>
    </row>
    <row r="284" spans="2:54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</row>
    <row r="285" spans="2:54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  <c r="AV285" s="127"/>
      <c r="AW285" s="127"/>
      <c r="AX285" s="127"/>
      <c r="AY285" s="127"/>
      <c r="AZ285" s="127"/>
      <c r="BA285" s="127"/>
      <c r="BB285" s="127"/>
    </row>
    <row r="286" spans="2:54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</row>
    <row r="287" spans="2:54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/>
      <c r="AZ287" s="127"/>
      <c r="BA287" s="127"/>
      <c r="BB287" s="127"/>
    </row>
    <row r="288" spans="2:54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/>
      <c r="AW288" s="127"/>
      <c r="AX288" s="127"/>
      <c r="AY288" s="127"/>
      <c r="AZ288" s="127"/>
      <c r="BA288" s="127"/>
      <c r="BB288" s="127"/>
    </row>
    <row r="289" spans="2:54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7"/>
      <c r="AW289" s="127"/>
      <c r="AX289" s="127"/>
      <c r="AY289" s="127"/>
      <c r="AZ289" s="127"/>
      <c r="BA289" s="127"/>
      <c r="BB289" s="127"/>
    </row>
    <row r="290" spans="2:54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/>
      <c r="AZ290" s="127"/>
      <c r="BA290" s="127"/>
      <c r="BB290" s="127"/>
    </row>
    <row r="291" spans="2:54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</row>
    <row r="292" spans="2:54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</row>
    <row r="293" spans="2:54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27"/>
      <c r="BA293" s="127"/>
      <c r="BB293" s="127"/>
    </row>
    <row r="294" spans="2:54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</row>
    <row r="295" spans="2:54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</row>
    <row r="296" spans="2:54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</row>
    <row r="297" spans="2:54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</row>
    <row r="298" spans="2:54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</row>
    <row r="299" spans="2:54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</row>
    <row r="300" spans="2:54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27"/>
      <c r="BA300" s="127"/>
      <c r="BB300" s="127"/>
    </row>
    <row r="301" spans="2:54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/>
      <c r="AZ301" s="127"/>
      <c r="BA301" s="127"/>
      <c r="BB301" s="127"/>
    </row>
    <row r="302" spans="2:54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</row>
    <row r="303" spans="2:54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</row>
    <row r="304" spans="2:54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</row>
    <row r="305" spans="2:54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</row>
    <row r="306" spans="2:54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</row>
    <row r="307" spans="2:54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  <c r="AA307" s="127"/>
      <c r="AB307" s="127"/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</row>
    <row r="308" spans="2:54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</row>
    <row r="309" spans="2:54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</row>
    <row r="310" spans="2:54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27"/>
      <c r="BA310" s="127"/>
      <c r="BB310" s="127"/>
    </row>
    <row r="311" spans="2:54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</row>
    <row r="312" spans="2:54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</row>
    <row r="313" spans="2:54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</row>
    <row r="314" spans="2:54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</row>
    <row r="315" spans="2:54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</row>
    <row r="316" spans="2:54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</row>
    <row r="317" spans="2:54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</row>
    <row r="318" spans="2:54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</row>
    <row r="319" spans="2:54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</row>
    <row r="320" spans="2:54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</row>
    <row r="321" spans="2:54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</row>
    <row r="322" spans="2:54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</row>
    <row r="323" spans="2:54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</row>
    <row r="324" spans="2:54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</row>
    <row r="325" spans="2:54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</row>
    <row r="326" spans="2:54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</row>
    <row r="327" spans="2:54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</row>
    <row r="328" spans="2:54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</row>
    <row r="329" spans="2:54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</row>
    <row r="330" spans="2:54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</row>
    <row r="331" spans="2:54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</row>
    <row r="332" spans="2:54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</row>
    <row r="333" spans="2:54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</row>
    <row r="334" spans="2:54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</row>
    <row r="335" spans="2:54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</row>
    <row r="336" spans="2:54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</row>
    <row r="337" spans="2:54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</row>
    <row r="338" spans="2:54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</row>
    <row r="339" spans="2:54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</row>
    <row r="340" spans="2:54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</row>
    <row r="341" spans="2:54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</row>
    <row r="342" spans="2:54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</row>
    <row r="343" spans="2:54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</row>
    <row r="344" spans="2:54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</row>
    <row r="345" spans="2:54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</row>
    <row r="346" spans="2:54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</row>
    <row r="347" spans="2:54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</row>
    <row r="348" spans="2:54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</row>
    <row r="349" spans="2:54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</row>
    <row r="350" spans="2:54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</row>
    <row r="351" spans="2:54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</row>
    <row r="352" spans="2:54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7"/>
      <c r="AW352" s="127"/>
      <c r="AX352" s="127"/>
      <c r="AY352" s="127"/>
      <c r="AZ352" s="127"/>
      <c r="BA352" s="127"/>
      <c r="BB352" s="127"/>
    </row>
    <row r="353" spans="2:54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</row>
    <row r="354" spans="2:54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</row>
    <row r="355" spans="2:54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</row>
    <row r="356" spans="2:54"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</row>
    <row r="357" spans="2:54"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</row>
    <row r="358" spans="2:54"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</row>
    <row r="359" spans="2:54"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</row>
    <row r="360" spans="2:54"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</row>
    <row r="361" spans="2:54"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</row>
    <row r="362" spans="2:54"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</row>
    <row r="363" spans="2:54"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/>
      <c r="AY363" s="127"/>
      <c r="AZ363" s="127"/>
      <c r="BA363" s="127"/>
      <c r="BB363" s="127"/>
    </row>
    <row r="364" spans="2:54"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</row>
    <row r="365" spans="2:54"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</row>
    <row r="366" spans="2:54"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</row>
    <row r="367" spans="2:54"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</row>
    <row r="368" spans="2:54"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</row>
    <row r="369" spans="2:54"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</row>
    <row r="370" spans="2:54">
      <c r="B370" s="127"/>
      <c r="C370" s="127"/>
      <c r="D370" s="127"/>
      <c r="E370" s="127"/>
      <c r="F370" s="127"/>
      <c r="G370" s="127"/>
      <c r="H370" s="127"/>
      <c r="I370" s="127"/>
      <c r="J370" s="127"/>
      <c r="K370" s="127"/>
      <c r="L370" s="127"/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</row>
    <row r="371" spans="2:54">
      <c r="B371" s="127"/>
      <c r="C371" s="127"/>
      <c r="D371" s="127"/>
      <c r="E371" s="127"/>
      <c r="F371" s="127"/>
      <c r="G371" s="127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</row>
    <row r="372" spans="2:54">
      <c r="B372" s="127"/>
      <c r="C372" s="127"/>
      <c r="D372" s="127"/>
      <c r="E372" s="127"/>
      <c r="F372" s="127"/>
      <c r="G372" s="127"/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</row>
    <row r="373" spans="2:54">
      <c r="B373" s="127"/>
      <c r="C373" s="127"/>
      <c r="D373" s="127"/>
      <c r="E373" s="127"/>
      <c r="F373" s="127"/>
      <c r="G373" s="127"/>
      <c r="H373" s="127"/>
      <c r="I373" s="127"/>
      <c r="J373" s="127"/>
      <c r="K373" s="127"/>
      <c r="L373" s="127"/>
      <c r="M373" s="127"/>
      <c r="N373" s="127"/>
      <c r="O373" s="127"/>
      <c r="P373" s="127"/>
      <c r="Q373" s="127"/>
      <c r="R373" s="127"/>
      <c r="S373" s="127"/>
      <c r="T373" s="127"/>
      <c r="U373" s="127"/>
      <c r="V373" s="127"/>
      <c r="W373" s="127"/>
      <c r="X373" s="127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</row>
    <row r="374" spans="2:54">
      <c r="B374" s="127"/>
      <c r="C374" s="127"/>
      <c r="D374" s="127"/>
      <c r="E374" s="127"/>
      <c r="F374" s="127"/>
      <c r="G374" s="127"/>
      <c r="H374" s="127"/>
      <c r="I374" s="127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</row>
    <row r="375" spans="2:54">
      <c r="B375" s="127"/>
      <c r="C375" s="127"/>
      <c r="D375" s="127"/>
      <c r="E375" s="127"/>
      <c r="F375" s="127"/>
      <c r="G375" s="127"/>
      <c r="H375" s="127"/>
      <c r="I375" s="127"/>
      <c r="J375" s="127"/>
      <c r="K375" s="127"/>
      <c r="L375" s="127"/>
      <c r="M375" s="127"/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</row>
    <row r="376" spans="2:54">
      <c r="B376" s="127"/>
      <c r="C376" s="127"/>
      <c r="D376" s="127"/>
      <c r="E376" s="127"/>
      <c r="F376" s="127"/>
      <c r="G376" s="127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</row>
    <row r="377" spans="2:54">
      <c r="B377" s="127"/>
      <c r="C377" s="127"/>
      <c r="D377" s="127"/>
      <c r="E377" s="127"/>
      <c r="F377" s="127"/>
      <c r="G377" s="127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</row>
    <row r="378" spans="2:54">
      <c r="B378" s="127"/>
      <c r="C378" s="127"/>
      <c r="D378" s="127"/>
      <c r="E378" s="127"/>
      <c r="F378" s="127"/>
      <c r="G378" s="127"/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</row>
    <row r="379" spans="2:54">
      <c r="B379" s="127"/>
      <c r="C379" s="127"/>
      <c r="D379" s="127"/>
      <c r="E379" s="127"/>
      <c r="F379" s="127"/>
      <c r="G379" s="127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</row>
    <row r="380" spans="2:54">
      <c r="B380" s="127"/>
      <c r="C380" s="127"/>
      <c r="D380" s="127"/>
      <c r="E380" s="127"/>
      <c r="F380" s="127"/>
      <c r="G380" s="127"/>
      <c r="H380" s="127"/>
      <c r="I380" s="127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</row>
    <row r="381" spans="2:54">
      <c r="B381" s="127"/>
      <c r="C381" s="127"/>
      <c r="D381" s="127"/>
      <c r="E381" s="127"/>
      <c r="F381" s="127"/>
      <c r="G381" s="127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</row>
    <row r="382" spans="2:54">
      <c r="B382" s="127"/>
      <c r="C382" s="127"/>
      <c r="D382" s="127"/>
      <c r="E382" s="127"/>
      <c r="F382" s="127"/>
      <c r="G382" s="127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</row>
    <row r="383" spans="2:54">
      <c r="B383" s="127"/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</row>
    <row r="384" spans="2:54">
      <c r="B384" s="127"/>
      <c r="C384" s="127"/>
      <c r="D384" s="127"/>
      <c r="E384" s="127"/>
      <c r="F384" s="127"/>
      <c r="G384" s="127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</row>
    <row r="385" spans="2:54">
      <c r="B385" s="127"/>
      <c r="C385" s="127"/>
      <c r="D385" s="127"/>
      <c r="E385" s="127"/>
      <c r="F385" s="127"/>
      <c r="G385" s="127"/>
      <c r="H385" s="127"/>
      <c r="I385" s="127"/>
      <c r="J385" s="127"/>
      <c r="K385" s="127"/>
      <c r="L385" s="127"/>
      <c r="M385" s="127"/>
      <c r="N385" s="127"/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</row>
    <row r="386" spans="2:54">
      <c r="B386" s="127"/>
      <c r="C386" s="127"/>
      <c r="D386" s="127"/>
      <c r="E386" s="127"/>
      <c r="F386" s="127"/>
      <c r="G386" s="127"/>
      <c r="H386" s="127"/>
      <c r="I386" s="127"/>
      <c r="J386" s="127"/>
      <c r="K386" s="127"/>
      <c r="L386" s="127"/>
      <c r="M386" s="127"/>
      <c r="N386" s="127"/>
      <c r="O386" s="127"/>
      <c r="P386" s="127"/>
      <c r="Q386" s="127"/>
      <c r="R386" s="127"/>
      <c r="S386" s="127"/>
      <c r="T386" s="127"/>
      <c r="U386" s="127"/>
      <c r="V386" s="127"/>
      <c r="W386" s="127"/>
      <c r="X386" s="127"/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7"/>
      <c r="AW386" s="127"/>
      <c r="AX386" s="127"/>
      <c r="AY386" s="127"/>
      <c r="AZ386" s="127"/>
      <c r="BA386" s="127"/>
      <c r="BB386" s="127"/>
    </row>
    <row r="387" spans="2:54">
      <c r="B387" s="127"/>
      <c r="C387" s="127"/>
      <c r="D387" s="127"/>
      <c r="E387" s="127"/>
      <c r="F387" s="127"/>
      <c r="G387" s="127"/>
      <c r="H387" s="127"/>
      <c r="I387" s="127"/>
      <c r="J387" s="127"/>
      <c r="K387" s="127"/>
      <c r="L387" s="127"/>
      <c r="M387" s="127"/>
      <c r="N387" s="127"/>
      <c r="O387" s="127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</row>
    <row r="388" spans="2:54">
      <c r="B388" s="127"/>
      <c r="C388" s="127"/>
      <c r="D388" s="127"/>
      <c r="E388" s="127"/>
      <c r="F388" s="127"/>
      <c r="G388" s="127"/>
      <c r="H388" s="127"/>
      <c r="I388" s="127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7"/>
      <c r="AW388" s="127"/>
      <c r="AX388" s="127"/>
      <c r="AY388" s="127"/>
      <c r="AZ388" s="127"/>
      <c r="BA388" s="127"/>
      <c r="BB388" s="127"/>
    </row>
    <row r="389" spans="2:54">
      <c r="B389" s="127"/>
      <c r="C389" s="127"/>
      <c r="D389" s="127"/>
      <c r="E389" s="127"/>
      <c r="F389" s="127"/>
      <c r="G389" s="127"/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7"/>
      <c r="AW389" s="127"/>
      <c r="AX389" s="127"/>
      <c r="AY389" s="127"/>
      <c r="AZ389" s="127"/>
      <c r="BA389" s="127"/>
      <c r="BB389" s="127"/>
    </row>
    <row r="390" spans="2:54">
      <c r="B390" s="127"/>
      <c r="C390" s="127"/>
      <c r="D390" s="127"/>
      <c r="E390" s="127"/>
      <c r="F390" s="127"/>
      <c r="G390" s="127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</row>
    <row r="391" spans="2:54">
      <c r="B391" s="127"/>
      <c r="C391" s="127"/>
      <c r="D391" s="127"/>
      <c r="E391" s="127"/>
      <c r="F391" s="127"/>
      <c r="G391" s="127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7"/>
    </row>
    <row r="392" spans="2:54">
      <c r="B392" s="127"/>
      <c r="C392" s="127"/>
      <c r="D392" s="127"/>
      <c r="E392" s="127"/>
      <c r="F392" s="127"/>
      <c r="G392" s="127"/>
      <c r="H392" s="127"/>
      <c r="I392" s="127"/>
      <c r="J392" s="127"/>
      <c r="K392" s="127"/>
      <c r="L392" s="127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</row>
    <row r="393" spans="2:54">
      <c r="B393" s="127"/>
      <c r="C393" s="127"/>
      <c r="D393" s="127"/>
      <c r="E393" s="127"/>
      <c r="F393" s="127"/>
      <c r="G393" s="127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</row>
    <row r="394" spans="2:54">
      <c r="B394" s="127"/>
      <c r="C394" s="127"/>
      <c r="D394" s="127"/>
      <c r="E394" s="127"/>
      <c r="F394" s="127"/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</row>
    <row r="395" spans="2:54">
      <c r="B395" s="127"/>
      <c r="C395" s="127"/>
      <c r="D395" s="127"/>
      <c r="E395" s="127"/>
      <c r="F395" s="127"/>
      <c r="G395" s="127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/>
      <c r="BA395" s="127"/>
      <c r="BB395" s="127"/>
    </row>
    <row r="396" spans="2:54">
      <c r="B396" s="127"/>
      <c r="C396" s="127"/>
      <c r="D396" s="127"/>
      <c r="E396" s="127"/>
      <c r="F396" s="127"/>
      <c r="G396" s="127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7"/>
    </row>
    <row r="397" spans="2:54">
      <c r="B397" s="127"/>
      <c r="C397" s="127"/>
      <c r="D397" s="127"/>
      <c r="E397" s="127"/>
      <c r="F397" s="127"/>
      <c r="G397" s="127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</row>
    <row r="398" spans="2:54">
      <c r="B398" s="127"/>
      <c r="C398" s="127"/>
      <c r="D398" s="127"/>
      <c r="E398" s="127"/>
      <c r="F398" s="127"/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</row>
    <row r="399" spans="2:54">
      <c r="B399" s="127"/>
      <c r="C399" s="127"/>
      <c r="D399" s="127"/>
      <c r="E399" s="127"/>
      <c r="F399" s="127"/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</row>
    <row r="400" spans="2:54">
      <c r="B400" s="127"/>
      <c r="C400" s="127"/>
      <c r="D400" s="127"/>
      <c r="E400" s="127"/>
      <c r="F400" s="127"/>
      <c r="G400" s="127"/>
      <c r="H400" s="127"/>
      <c r="I400" s="127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</row>
    <row r="401" spans="2:54">
      <c r="B401" s="127"/>
      <c r="C401" s="127"/>
      <c r="D401" s="127"/>
      <c r="E401" s="127"/>
      <c r="F401" s="127"/>
      <c r="G401" s="127"/>
      <c r="H401" s="127"/>
      <c r="I401" s="127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/>
      <c r="AZ401" s="127"/>
      <c r="BA401" s="127"/>
      <c r="BB401" s="127"/>
    </row>
    <row r="402" spans="2:54">
      <c r="B402" s="127"/>
      <c r="C402" s="127"/>
      <c r="D402" s="127"/>
      <c r="E402" s="127"/>
      <c r="F402" s="127"/>
      <c r="G402" s="127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/>
      <c r="W402" s="127"/>
      <c r="X402" s="127"/>
      <c r="Y402" s="127"/>
      <c r="Z402" s="127"/>
      <c r="AA402" s="127"/>
      <c r="AB402" s="127"/>
      <c r="AC402" s="12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7"/>
    </row>
    <row r="403" spans="2:54">
      <c r="B403" s="127"/>
      <c r="C403" s="127"/>
      <c r="D403" s="127"/>
      <c r="E403" s="127"/>
      <c r="F403" s="127"/>
      <c r="G403" s="127"/>
      <c r="H403" s="127"/>
      <c r="I403" s="127"/>
      <c r="J403" s="127"/>
      <c r="K403" s="127"/>
      <c r="L403" s="127"/>
      <c r="M403" s="127"/>
      <c r="N403" s="127"/>
      <c r="O403" s="127"/>
      <c r="P403" s="127"/>
      <c r="Q403" s="127"/>
      <c r="R403" s="127"/>
      <c r="S403" s="127"/>
      <c r="T403" s="127"/>
      <c r="U403" s="127"/>
      <c r="V403" s="127"/>
      <c r="W403" s="127"/>
      <c r="X403" s="127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27"/>
      <c r="BA403" s="127"/>
      <c r="BB403" s="127"/>
    </row>
    <row r="404" spans="2:54">
      <c r="B404" s="127"/>
      <c r="C404" s="127"/>
      <c r="D404" s="127"/>
      <c r="E404" s="127"/>
      <c r="F404" s="127"/>
      <c r="G404" s="127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  <c r="AA404" s="127"/>
      <c r="AB404" s="127"/>
      <c r="AC404" s="12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7"/>
      <c r="BB404" s="127"/>
    </row>
    <row r="405" spans="2:54">
      <c r="B405" s="127"/>
      <c r="C405" s="127"/>
      <c r="D405" s="127"/>
      <c r="E405" s="127"/>
      <c r="F405" s="127"/>
      <c r="G405" s="127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7"/>
      <c r="AW405" s="127"/>
      <c r="AX405" s="127"/>
      <c r="AY405" s="127"/>
      <c r="AZ405" s="127"/>
      <c r="BA405" s="127"/>
      <c r="BB405" s="127"/>
    </row>
    <row r="406" spans="2:54">
      <c r="B406" s="127"/>
      <c r="C406" s="127"/>
      <c r="D406" s="127"/>
      <c r="E406" s="127"/>
      <c r="F406" s="127"/>
      <c r="G406" s="127"/>
      <c r="H406" s="127"/>
      <c r="I406" s="127"/>
      <c r="J406" s="127"/>
      <c r="K406" s="127"/>
      <c r="L406" s="127"/>
      <c r="M406" s="127"/>
      <c r="N406" s="127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</row>
    <row r="407" spans="2:54">
      <c r="B407" s="127"/>
      <c r="C407" s="127"/>
      <c r="D407" s="127"/>
      <c r="E407" s="127"/>
      <c r="F407" s="127"/>
      <c r="G407" s="127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</row>
    <row r="408" spans="2:54">
      <c r="B408" s="127"/>
      <c r="C408" s="127"/>
      <c r="D408" s="127"/>
      <c r="E408" s="127"/>
      <c r="F408" s="127"/>
      <c r="G408" s="127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</row>
    <row r="409" spans="2:54">
      <c r="B409" s="127"/>
      <c r="C409" s="127"/>
      <c r="D409" s="127"/>
      <c r="E409" s="127"/>
      <c r="F409" s="127"/>
      <c r="G409" s="127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/>
      <c r="BB409" s="127"/>
    </row>
    <row r="410" spans="2:54">
      <c r="B410" s="127"/>
      <c r="C410" s="127"/>
      <c r="D410" s="127"/>
      <c r="E410" s="127"/>
      <c r="F410" s="127"/>
      <c r="G410" s="127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/>
      <c r="BA410" s="127"/>
      <c r="BB410" s="127"/>
    </row>
    <row r="411" spans="2:54">
      <c r="B411" s="127"/>
      <c r="C411" s="127"/>
      <c r="D411" s="127"/>
      <c r="E411" s="127"/>
      <c r="F411" s="127"/>
      <c r="G411" s="127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</row>
    <row r="412" spans="2:54">
      <c r="B412" s="127"/>
      <c r="C412" s="127"/>
      <c r="D412" s="127"/>
      <c r="E412" s="127"/>
      <c r="F412" s="127"/>
      <c r="G412" s="127"/>
      <c r="H412" s="127"/>
      <c r="I412" s="127"/>
      <c r="J412" s="127"/>
      <c r="K412" s="127"/>
      <c r="L412" s="127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  <c r="AA412" s="127"/>
      <c r="AB412" s="127"/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</row>
    <row r="413" spans="2:54">
      <c r="B413" s="127"/>
      <c r="C413" s="127"/>
      <c r="D413" s="127"/>
      <c r="E413" s="127"/>
      <c r="F413" s="127"/>
      <c r="G413" s="127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</row>
    <row r="414" spans="2:54">
      <c r="B414" s="127"/>
      <c r="C414" s="127"/>
      <c r="D414" s="127"/>
      <c r="E414" s="127"/>
      <c r="F414" s="127"/>
      <c r="G414" s="127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</row>
    <row r="415" spans="2:54">
      <c r="B415" s="127"/>
      <c r="C415" s="127"/>
      <c r="D415" s="127"/>
      <c r="E415" s="127"/>
      <c r="F415" s="127"/>
      <c r="G415" s="127"/>
      <c r="H415" s="127"/>
      <c r="I415" s="127"/>
      <c r="J415" s="127"/>
      <c r="K415" s="127"/>
      <c r="L415" s="127"/>
      <c r="M415" s="127"/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</row>
    <row r="416" spans="2:54">
      <c r="B416" s="127"/>
      <c r="C416" s="127"/>
      <c r="D416" s="127"/>
      <c r="E416" s="127"/>
      <c r="F416" s="127"/>
      <c r="G416" s="127"/>
      <c r="H416" s="127"/>
      <c r="I416" s="127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</row>
    <row r="417" spans="2:54">
      <c r="B417" s="127"/>
      <c r="C417" s="127"/>
      <c r="D417" s="127"/>
      <c r="E417" s="127"/>
      <c r="F417" s="127"/>
      <c r="G417" s="127"/>
      <c r="H417" s="127"/>
      <c r="I417" s="127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/>
      <c r="V417" s="127"/>
      <c r="W417" s="127"/>
      <c r="X417" s="127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</row>
    <row r="418" spans="2:54">
      <c r="B418" s="127"/>
      <c r="C418" s="127"/>
      <c r="D418" s="127"/>
      <c r="E418" s="127"/>
      <c r="F418" s="127"/>
      <c r="G418" s="127"/>
      <c r="H418" s="127"/>
      <c r="I418" s="127"/>
      <c r="J418" s="127"/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</row>
    <row r="419" spans="2:54">
      <c r="B419" s="127"/>
      <c r="C419" s="127"/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</row>
    <row r="420" spans="2:54">
      <c r="B420" s="127"/>
      <c r="C420" s="127"/>
      <c r="D420" s="127"/>
      <c r="E420" s="127"/>
      <c r="F420" s="127"/>
      <c r="G420" s="127"/>
      <c r="H420" s="127"/>
      <c r="I420" s="127"/>
      <c r="J420" s="127"/>
      <c r="K420" s="127"/>
      <c r="L420" s="127"/>
      <c r="M420" s="127"/>
      <c r="N420" s="127"/>
      <c r="O420" s="127"/>
      <c r="P420" s="127"/>
      <c r="Q420" s="127"/>
      <c r="R420" s="127"/>
      <c r="S420" s="127"/>
      <c r="T420" s="127"/>
      <c r="U420" s="127"/>
      <c r="V420" s="127"/>
      <c r="W420" s="127"/>
      <c r="X420" s="127"/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</row>
    <row r="421" spans="2:54">
      <c r="B421" s="127"/>
      <c r="C421" s="127"/>
      <c r="D421" s="127"/>
      <c r="E421" s="127"/>
      <c r="F421" s="127"/>
      <c r="G421" s="127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  <c r="AA421" s="127"/>
      <c r="AB421" s="127"/>
      <c r="AC421" s="12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/>
      <c r="AZ421" s="127"/>
      <c r="BA421" s="127"/>
      <c r="BB421" s="127"/>
    </row>
    <row r="422" spans="2:54">
      <c r="B422" s="127"/>
      <c r="C422" s="127"/>
      <c r="D422" s="127"/>
      <c r="E422" s="127"/>
      <c r="F422" s="127"/>
      <c r="G422" s="127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27"/>
      <c r="X422" s="127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</row>
    <row r="423" spans="2:54">
      <c r="B423" s="127"/>
      <c r="C423" s="127"/>
      <c r="D423" s="127"/>
      <c r="E423" s="127"/>
      <c r="F423" s="127"/>
      <c r="G423" s="127"/>
      <c r="H423" s="127"/>
      <c r="I423" s="127"/>
      <c r="J423" s="127"/>
      <c r="K423" s="127"/>
      <c r="L423" s="127"/>
      <c r="M423" s="127"/>
      <c r="N423" s="127"/>
      <c r="O423" s="127"/>
      <c r="P423" s="127"/>
      <c r="Q423" s="127"/>
      <c r="R423" s="127"/>
      <c r="S423" s="127"/>
      <c r="T423" s="127"/>
      <c r="U423" s="127"/>
      <c r="V423" s="127"/>
      <c r="W423" s="127"/>
      <c r="X423" s="127"/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</row>
    <row r="424" spans="2:54">
      <c r="B424" s="127"/>
      <c r="C424" s="127"/>
      <c r="D424" s="127"/>
      <c r="E424" s="127"/>
      <c r="F424" s="127"/>
      <c r="G424" s="127"/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  <c r="T424" s="127"/>
      <c r="U424" s="127"/>
      <c r="V424" s="127"/>
      <c r="W424" s="127"/>
      <c r="X424" s="127"/>
      <c r="Y424" s="127"/>
      <c r="Z424" s="127"/>
      <c r="AA424" s="127"/>
      <c r="AB424" s="127"/>
      <c r="AC424" s="12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7"/>
      <c r="BB424" s="127"/>
    </row>
    <row r="425" spans="2:54">
      <c r="B425" s="127"/>
      <c r="C425" s="127"/>
      <c r="D425" s="127"/>
      <c r="E425" s="127"/>
      <c r="F425" s="127"/>
      <c r="G425" s="127"/>
      <c r="H425" s="127"/>
      <c r="I425" s="127"/>
      <c r="J425" s="127"/>
      <c r="K425" s="127"/>
      <c r="L425" s="127"/>
      <c r="M425" s="127"/>
      <c r="N425" s="127"/>
      <c r="O425" s="127"/>
      <c r="P425" s="127"/>
      <c r="Q425" s="127"/>
      <c r="R425" s="127"/>
      <c r="S425" s="127"/>
      <c r="T425" s="127"/>
      <c r="U425" s="127"/>
      <c r="V425" s="127"/>
      <c r="W425" s="127"/>
      <c r="X425" s="127"/>
      <c r="Y425" s="127"/>
      <c r="Z425" s="127"/>
      <c r="AA425" s="127"/>
      <c r="AB425" s="127"/>
      <c r="AC425" s="127"/>
      <c r="AD425" s="127"/>
      <c r="AE425" s="127"/>
      <c r="AF425" s="127"/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/>
      <c r="AX425" s="127"/>
      <c r="AY425" s="127"/>
      <c r="AZ425" s="127"/>
      <c r="BA425" s="127"/>
      <c r="BB425" s="127"/>
    </row>
    <row r="426" spans="2:54">
      <c r="B426" s="127"/>
      <c r="C426" s="127"/>
      <c r="D426" s="127"/>
      <c r="E426" s="127"/>
      <c r="F426" s="127"/>
      <c r="G426" s="127"/>
      <c r="H426" s="127"/>
      <c r="I426" s="127"/>
      <c r="J426" s="127"/>
      <c r="K426" s="127"/>
      <c r="L426" s="127"/>
      <c r="M426" s="127"/>
      <c r="N426" s="127"/>
      <c r="O426" s="127"/>
      <c r="P426" s="127"/>
      <c r="Q426" s="127"/>
      <c r="R426" s="127"/>
      <c r="S426" s="127"/>
      <c r="T426" s="127"/>
      <c r="U426" s="127"/>
      <c r="V426" s="127"/>
      <c r="W426" s="127"/>
      <c r="X426" s="127"/>
      <c r="Y426" s="127"/>
      <c r="Z426" s="127"/>
      <c r="AA426" s="127"/>
      <c r="AB426" s="127"/>
      <c r="AC426" s="12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27"/>
      <c r="BA426" s="127"/>
      <c r="BB426" s="127"/>
    </row>
    <row r="427" spans="2:54">
      <c r="B427" s="127"/>
      <c r="C427" s="127"/>
      <c r="D427" s="127"/>
      <c r="E427" s="127"/>
      <c r="F427" s="127"/>
      <c r="G427" s="127"/>
      <c r="H427" s="127"/>
      <c r="I427" s="127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/>
    </row>
    <row r="428" spans="2:54">
      <c r="B428" s="127"/>
      <c r="C428" s="127"/>
      <c r="D428" s="127"/>
      <c r="E428" s="127"/>
      <c r="F428" s="127"/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  <c r="Z428" s="127"/>
      <c r="AA428" s="127"/>
      <c r="AB428" s="127"/>
      <c r="AC428" s="127"/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27"/>
      <c r="BA428" s="127"/>
      <c r="BB428" s="127"/>
    </row>
    <row r="429" spans="2:54">
      <c r="B429" s="127"/>
      <c r="C429" s="127"/>
      <c r="D429" s="127"/>
      <c r="E429" s="127"/>
      <c r="F429" s="127"/>
      <c r="G429" s="127"/>
      <c r="H429" s="127"/>
      <c r="I429" s="127"/>
      <c r="J429" s="127"/>
      <c r="K429" s="127"/>
      <c r="L429" s="127"/>
      <c r="M429" s="127"/>
      <c r="N429" s="127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  <c r="AA429" s="127"/>
      <c r="AB429" s="127"/>
      <c r="AC429" s="127"/>
      <c r="AD429" s="127"/>
      <c r="AE429" s="127"/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27"/>
      <c r="BA429" s="127"/>
      <c r="BB429" s="127"/>
    </row>
    <row r="430" spans="2:54">
      <c r="B430" s="127"/>
      <c r="C430" s="127"/>
      <c r="D430" s="127"/>
      <c r="E430" s="127"/>
      <c r="F430" s="127"/>
      <c r="G430" s="127"/>
      <c r="H430" s="127"/>
      <c r="I430" s="127"/>
      <c r="J430" s="127"/>
      <c r="K430" s="127"/>
      <c r="L430" s="127"/>
      <c r="M430" s="127"/>
      <c r="N430" s="127"/>
      <c r="O430" s="127"/>
      <c r="P430" s="127"/>
      <c r="Q430" s="127"/>
      <c r="R430" s="127"/>
      <c r="S430" s="127"/>
      <c r="T430" s="127"/>
      <c r="U430" s="127"/>
      <c r="V430" s="127"/>
      <c r="W430" s="127"/>
      <c r="X430" s="127"/>
      <c r="Y430" s="127"/>
      <c r="Z430" s="127"/>
      <c r="AA430" s="127"/>
      <c r="AB430" s="127"/>
      <c r="AC430" s="127"/>
      <c r="AD430" s="127"/>
      <c r="AE430" s="127"/>
      <c r="AF430" s="127"/>
      <c r="AG430" s="127"/>
      <c r="AH430" s="127"/>
      <c r="AI430" s="127"/>
      <c r="AJ430" s="127"/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7"/>
      <c r="AW430" s="127"/>
      <c r="AX430" s="127"/>
      <c r="AY430" s="127"/>
      <c r="AZ430" s="127"/>
      <c r="BA430" s="127"/>
      <c r="BB430" s="127"/>
    </row>
    <row r="431" spans="2:54">
      <c r="B431" s="127"/>
      <c r="C431" s="127"/>
      <c r="D431" s="127"/>
      <c r="E431" s="127"/>
      <c r="F431" s="127"/>
      <c r="G431" s="127"/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/>
      <c r="AA431" s="127"/>
      <c r="AB431" s="127"/>
      <c r="AC431" s="127"/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</row>
    <row r="432" spans="2:54">
      <c r="B432" s="127"/>
      <c r="C432" s="127"/>
      <c r="D432" s="127"/>
      <c r="E432" s="127"/>
      <c r="F432" s="127"/>
      <c r="G432" s="127"/>
      <c r="H432" s="127"/>
      <c r="I432" s="127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/>
      <c r="AZ432" s="127"/>
      <c r="BA432" s="127"/>
      <c r="BB432" s="127"/>
    </row>
    <row r="433" spans="2:54">
      <c r="B433" s="127"/>
      <c r="C433" s="127"/>
      <c r="D433" s="127"/>
      <c r="E433" s="127"/>
      <c r="F433" s="127"/>
      <c r="G433" s="127"/>
      <c r="H433" s="127"/>
      <c r="I433" s="127"/>
      <c r="J433" s="127"/>
      <c r="K433" s="127"/>
      <c r="L433" s="127"/>
      <c r="M433" s="127"/>
      <c r="N433" s="127"/>
      <c r="O433" s="127"/>
      <c r="P433" s="127"/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7"/>
      <c r="AW433" s="127"/>
      <c r="AX433" s="127"/>
      <c r="AY433" s="127"/>
      <c r="AZ433" s="127"/>
      <c r="BA433" s="127"/>
      <c r="BB433" s="127"/>
    </row>
    <row r="434" spans="2:54">
      <c r="B434" s="127"/>
      <c r="C434" s="127"/>
      <c r="D434" s="127"/>
      <c r="E434" s="127"/>
      <c r="F434" s="127"/>
      <c r="G434" s="127"/>
      <c r="H434" s="127"/>
      <c r="I434" s="127"/>
      <c r="J434" s="127"/>
      <c r="K434" s="127"/>
      <c r="L434" s="127"/>
      <c r="M434" s="127"/>
      <c r="N434" s="127"/>
      <c r="O434" s="127"/>
      <c r="P434" s="127"/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  <c r="AA434" s="127"/>
      <c r="AB434" s="127"/>
      <c r="AC434" s="12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27"/>
      <c r="BA434" s="127"/>
      <c r="BB434" s="127"/>
    </row>
    <row r="435" spans="2:54">
      <c r="B435" s="127"/>
      <c r="C435" s="127"/>
      <c r="D435" s="127"/>
      <c r="E435" s="127"/>
      <c r="F435" s="127"/>
      <c r="G435" s="127"/>
      <c r="H435" s="127"/>
      <c r="I435" s="127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  <c r="AA435" s="127"/>
      <c r="AB435" s="127"/>
      <c r="AC435" s="127"/>
      <c r="AD435" s="127"/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27"/>
      <c r="BA435" s="127"/>
      <c r="BB435" s="127"/>
    </row>
    <row r="436" spans="2:54">
      <c r="B436" s="127"/>
      <c r="C436" s="127"/>
      <c r="D436" s="127"/>
      <c r="E436" s="127"/>
      <c r="F436" s="127"/>
      <c r="G436" s="127"/>
      <c r="H436" s="127"/>
      <c r="I436" s="127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  <c r="T436" s="127"/>
      <c r="U436" s="127"/>
      <c r="V436" s="127"/>
      <c r="W436" s="127"/>
      <c r="X436" s="127"/>
      <c r="Y436" s="127"/>
      <c r="Z436" s="127"/>
      <c r="AA436" s="127"/>
      <c r="AB436" s="127"/>
      <c r="AC436" s="127"/>
      <c r="AD436" s="127"/>
      <c r="AE436" s="127"/>
      <c r="AF436" s="127"/>
      <c r="AG436" s="127"/>
      <c r="AH436" s="127"/>
      <c r="AI436" s="127"/>
      <c r="AJ436" s="127"/>
      <c r="AK436" s="127"/>
      <c r="AL436" s="127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7"/>
      <c r="AW436" s="127"/>
      <c r="AX436" s="127"/>
      <c r="AY436" s="127"/>
      <c r="AZ436" s="127"/>
      <c r="BA436" s="127"/>
      <c r="BB436" s="127"/>
    </row>
    <row r="437" spans="2:54">
      <c r="B437" s="127"/>
      <c r="C437" s="127"/>
      <c r="D437" s="127"/>
      <c r="E437" s="127"/>
      <c r="F437" s="127"/>
      <c r="G437" s="127"/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Y437" s="127"/>
      <c r="Z437" s="127"/>
      <c r="AA437" s="127"/>
      <c r="AB437" s="127"/>
      <c r="AC437" s="127"/>
      <c r="AD437" s="127"/>
      <c r="AE437" s="127"/>
      <c r="AF437" s="127"/>
      <c r="AG437" s="127"/>
      <c r="AH437" s="127"/>
      <c r="AI437" s="127"/>
      <c r="AJ437" s="127"/>
      <c r="AK437" s="127"/>
      <c r="AL437" s="127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7"/>
      <c r="AW437" s="127"/>
      <c r="AX437" s="127"/>
      <c r="AY437" s="127"/>
      <c r="AZ437" s="127"/>
      <c r="BA437" s="127"/>
      <c r="BB437" s="127"/>
    </row>
    <row r="438" spans="2:54">
      <c r="B438" s="127"/>
      <c r="C438" s="127"/>
      <c r="D438" s="127"/>
      <c r="E438" s="127"/>
      <c r="F438" s="127"/>
      <c r="G438" s="127"/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  <c r="AA438" s="127"/>
      <c r="AB438" s="127"/>
      <c r="AC438" s="127"/>
      <c r="AD438" s="127"/>
      <c r="AE438" s="127"/>
      <c r="AF438" s="127"/>
      <c r="AG438" s="127"/>
      <c r="AH438" s="127"/>
      <c r="AI438" s="127"/>
      <c r="AJ438" s="127"/>
      <c r="AK438" s="127"/>
      <c r="AL438" s="127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7"/>
      <c r="AW438" s="127"/>
      <c r="AX438" s="127"/>
      <c r="AY438" s="127"/>
      <c r="AZ438" s="127"/>
      <c r="BA438" s="127"/>
      <c r="BB438" s="127"/>
    </row>
    <row r="439" spans="2:54">
      <c r="B439" s="127"/>
      <c r="C439" s="127"/>
      <c r="D439" s="127"/>
      <c r="E439" s="127"/>
      <c r="F439" s="127"/>
      <c r="G439" s="127"/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Y439" s="127"/>
      <c r="Z439" s="127"/>
      <c r="AA439" s="127"/>
      <c r="AB439" s="127"/>
      <c r="AC439" s="127"/>
      <c r="AD439" s="127"/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</row>
    <row r="440" spans="2:54">
      <c r="B440" s="127"/>
      <c r="C440" s="127"/>
      <c r="D440" s="127"/>
      <c r="E440" s="127"/>
      <c r="F440" s="127"/>
      <c r="G440" s="127"/>
      <c r="H440" s="127"/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7"/>
      <c r="AW440" s="127"/>
      <c r="AX440" s="127"/>
      <c r="AY440" s="127"/>
      <c r="AZ440" s="127"/>
      <c r="BA440" s="127"/>
      <c r="BB440" s="127"/>
    </row>
    <row r="441" spans="2:54">
      <c r="B441" s="127"/>
      <c r="C441" s="127"/>
      <c r="D441" s="127"/>
      <c r="E441" s="127"/>
      <c r="F441" s="127"/>
      <c r="G441" s="127"/>
      <c r="H441" s="127"/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</row>
    <row r="442" spans="2:54">
      <c r="B442" s="127"/>
      <c r="C442" s="127"/>
      <c r="D442" s="127"/>
      <c r="E442" s="127"/>
      <c r="F442" s="127"/>
      <c r="G442" s="127"/>
      <c r="H442" s="127"/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</row>
    <row r="443" spans="2:54">
      <c r="B443" s="127"/>
      <c r="C443" s="127"/>
      <c r="D443" s="127"/>
      <c r="E443" s="127"/>
      <c r="F443" s="127"/>
      <c r="G443" s="127"/>
      <c r="H443" s="127"/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</row>
    <row r="444" spans="2:54">
      <c r="B444" s="127"/>
      <c r="C444" s="127"/>
      <c r="D444" s="127"/>
      <c r="E444" s="127"/>
      <c r="F444" s="127"/>
      <c r="G444" s="127"/>
      <c r="H444" s="127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  <c r="AA444" s="127"/>
      <c r="AB444" s="127"/>
      <c r="AC444" s="12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7"/>
      <c r="AW444" s="127"/>
      <c r="AX444" s="127"/>
      <c r="AY444" s="127"/>
      <c r="AZ444" s="127"/>
      <c r="BA444" s="127"/>
      <c r="BB444" s="127"/>
    </row>
    <row r="445" spans="2:54">
      <c r="B445" s="127"/>
      <c r="C445" s="127"/>
      <c r="D445" s="127"/>
      <c r="E445" s="127"/>
      <c r="F445" s="127"/>
      <c r="G445" s="127"/>
      <c r="H445" s="127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Y445" s="127"/>
      <c r="Z445" s="127"/>
      <c r="AA445" s="127"/>
      <c r="AB445" s="127"/>
      <c r="AC445" s="12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7"/>
      <c r="AW445" s="127"/>
      <c r="AX445" s="127"/>
      <c r="AY445" s="127"/>
      <c r="AZ445" s="127"/>
      <c r="BA445" s="127"/>
      <c r="BB445" s="127"/>
    </row>
    <row r="446" spans="2:54">
      <c r="B446" s="127"/>
      <c r="C446" s="127"/>
      <c r="D446" s="127"/>
      <c r="E446" s="127"/>
      <c r="F446" s="127"/>
      <c r="G446" s="127"/>
      <c r="H446" s="127"/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  <c r="AA446" s="127"/>
      <c r="AB446" s="127"/>
      <c r="AC446" s="12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</row>
    <row r="447" spans="2:54">
      <c r="B447" s="127"/>
      <c r="C447" s="127"/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Y447" s="127"/>
      <c r="Z447" s="127"/>
      <c r="AA447" s="127"/>
      <c r="AB447" s="127"/>
      <c r="AC447" s="12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7"/>
      <c r="AW447" s="127"/>
      <c r="AX447" s="127"/>
      <c r="AY447" s="127"/>
      <c r="AZ447" s="127"/>
      <c r="BA447" s="127"/>
      <c r="BB447" s="127"/>
    </row>
    <row r="448" spans="2:54">
      <c r="B448" s="127"/>
      <c r="C448" s="127"/>
      <c r="D448" s="127"/>
      <c r="E448" s="127"/>
      <c r="F448" s="127"/>
      <c r="G448" s="127"/>
      <c r="H448" s="127"/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7"/>
      <c r="AW448" s="127"/>
      <c r="AX448" s="127"/>
      <c r="AY448" s="127"/>
      <c r="AZ448" s="127"/>
      <c r="BA448" s="127"/>
      <c r="BB448" s="127"/>
    </row>
    <row r="449" spans="2:54">
      <c r="B449" s="127"/>
      <c r="C449" s="127"/>
      <c r="D449" s="127"/>
      <c r="E449" s="127"/>
      <c r="F449" s="127"/>
      <c r="G449" s="127"/>
      <c r="H449" s="127"/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Y449" s="127"/>
      <c r="Z449" s="127"/>
      <c r="AA449" s="127"/>
      <c r="AB449" s="127"/>
      <c r="AC449" s="12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7"/>
      <c r="AW449" s="127"/>
      <c r="AX449" s="127"/>
      <c r="AY449" s="127"/>
      <c r="AZ449" s="127"/>
      <c r="BA449" s="127"/>
      <c r="BB449" s="127"/>
    </row>
    <row r="450" spans="2:54">
      <c r="B450" s="127"/>
      <c r="C450" s="127"/>
      <c r="D450" s="127"/>
      <c r="E450" s="127"/>
      <c r="F450" s="127"/>
      <c r="G450" s="127"/>
      <c r="H450" s="127"/>
      <c r="I450" s="127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Y450" s="127"/>
      <c r="Z450" s="127"/>
      <c r="AA450" s="127"/>
      <c r="AB450" s="127"/>
      <c r="AC450" s="12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7"/>
      <c r="AW450" s="127"/>
      <c r="AX450" s="127"/>
      <c r="AY450" s="127"/>
      <c r="AZ450" s="127"/>
      <c r="BA450" s="127"/>
      <c r="BB450" s="127"/>
    </row>
    <row r="451" spans="2:54">
      <c r="B451" s="127"/>
      <c r="C451" s="127"/>
      <c r="D451" s="127"/>
      <c r="E451" s="127"/>
      <c r="F451" s="127"/>
      <c r="G451" s="127"/>
      <c r="H451" s="127"/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7"/>
      <c r="Z451" s="127"/>
      <c r="AA451" s="127"/>
      <c r="AB451" s="127"/>
      <c r="AC451" s="12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7"/>
      <c r="AW451" s="127"/>
      <c r="AX451" s="127"/>
      <c r="AY451" s="127"/>
      <c r="AZ451" s="127"/>
      <c r="BA451" s="127"/>
      <c r="BB451" s="127"/>
    </row>
    <row r="452" spans="2:54">
      <c r="B452" s="127"/>
      <c r="C452" s="127"/>
      <c r="D452" s="127"/>
      <c r="E452" s="127"/>
      <c r="F452" s="127"/>
      <c r="G452" s="127"/>
      <c r="H452" s="127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/>
      <c r="BA452" s="127"/>
      <c r="BB452" s="127"/>
    </row>
    <row r="453" spans="2:54">
      <c r="B453" s="127"/>
      <c r="C453" s="127"/>
      <c r="D453" s="127"/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7"/>
      <c r="AW453" s="127"/>
      <c r="AX453" s="127"/>
      <c r="AY453" s="127"/>
      <c r="AZ453" s="127"/>
      <c r="BA453" s="127"/>
      <c r="BB453" s="127"/>
    </row>
    <row r="454" spans="2:54">
      <c r="B454" s="127"/>
      <c r="C454" s="127"/>
      <c r="D454" s="127"/>
      <c r="E454" s="127"/>
      <c r="F454" s="127"/>
      <c r="G454" s="127"/>
      <c r="H454" s="127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Y454" s="127"/>
      <c r="Z454" s="127"/>
      <c r="AA454" s="127"/>
      <c r="AB454" s="127"/>
      <c r="AC454" s="12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7"/>
      <c r="AW454" s="127"/>
      <c r="AX454" s="127"/>
      <c r="AY454" s="127"/>
      <c r="AZ454" s="127"/>
      <c r="BA454" s="127"/>
      <c r="BB454" s="127"/>
    </row>
    <row r="455" spans="2:54">
      <c r="B455" s="127"/>
      <c r="C455" s="127"/>
      <c r="D455" s="127"/>
      <c r="E455" s="127"/>
      <c r="F455" s="127"/>
      <c r="G455" s="127"/>
      <c r="H455" s="127"/>
      <c r="I455" s="127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Y455" s="127"/>
      <c r="Z455" s="127"/>
      <c r="AA455" s="127"/>
      <c r="AB455" s="127"/>
      <c r="AC455" s="12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</row>
    <row r="456" spans="2:54">
      <c r="B456" s="127"/>
      <c r="C456" s="127"/>
      <c r="D456" s="127"/>
      <c r="E456" s="127"/>
      <c r="F456" s="127"/>
      <c r="G456" s="127"/>
      <c r="H456" s="127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  <c r="AA456" s="127"/>
      <c r="AB456" s="127"/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7"/>
      <c r="AW456" s="127"/>
      <c r="AX456" s="127"/>
      <c r="AY456" s="127"/>
      <c r="AZ456" s="127"/>
      <c r="BA456" s="127"/>
      <c r="BB456" s="127"/>
    </row>
    <row r="457" spans="2:54">
      <c r="B457" s="127"/>
      <c r="C457" s="127"/>
      <c r="D457" s="127"/>
      <c r="E457" s="127"/>
      <c r="F457" s="127"/>
      <c r="G457" s="127"/>
      <c r="H457" s="127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Y457" s="127"/>
      <c r="Z457" s="127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</row>
    <row r="458" spans="2:54">
      <c r="B458" s="127"/>
      <c r="C458" s="127"/>
      <c r="D458" s="127"/>
      <c r="E458" s="127"/>
      <c r="F458" s="127"/>
      <c r="G458" s="127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</row>
    <row r="459" spans="2:54">
      <c r="B459" s="127"/>
      <c r="C459" s="127"/>
      <c r="D459" s="127"/>
      <c r="E459" s="127"/>
      <c r="F459" s="127"/>
      <c r="G459" s="127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/>
      <c r="BA459" s="127"/>
      <c r="BB459" s="127"/>
    </row>
    <row r="460" spans="2:54">
      <c r="B460" s="127"/>
      <c r="C460" s="127"/>
      <c r="D460" s="127"/>
      <c r="E460" s="127"/>
      <c r="F460" s="127"/>
      <c r="G460" s="127"/>
      <c r="H460" s="127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</row>
    <row r="461" spans="2:54">
      <c r="B461" s="127"/>
      <c r="C461" s="127"/>
      <c r="D461" s="127"/>
      <c r="E461" s="127"/>
      <c r="F461" s="127"/>
      <c r="G461" s="127"/>
      <c r="H461" s="127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Y461" s="127"/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7"/>
      <c r="AW461" s="127"/>
      <c r="AX461" s="127"/>
      <c r="AY461" s="127"/>
      <c r="AZ461" s="127"/>
      <c r="BA461" s="127"/>
      <c r="BB461" s="127"/>
    </row>
    <row r="462" spans="2:54">
      <c r="B462" s="127"/>
      <c r="C462" s="127"/>
      <c r="D462" s="127"/>
      <c r="E462" s="127"/>
      <c r="F462" s="127"/>
      <c r="G462" s="127"/>
      <c r="H462" s="127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</row>
    <row r="463" spans="2:54">
      <c r="B463" s="127"/>
      <c r="C463" s="127"/>
      <c r="D463" s="127"/>
      <c r="E463" s="127"/>
      <c r="F463" s="127"/>
      <c r="G463" s="127"/>
      <c r="H463" s="127"/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Y463" s="127"/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</row>
    <row r="464" spans="2:54">
      <c r="B464" s="127"/>
      <c r="C464" s="127"/>
      <c r="D464" s="127"/>
      <c r="E464" s="127"/>
      <c r="F464" s="127"/>
      <c r="G464" s="127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7"/>
      <c r="AW464" s="127"/>
      <c r="AX464" s="127"/>
      <c r="AY464" s="127"/>
      <c r="AZ464" s="127"/>
      <c r="BA464" s="127"/>
      <c r="BB464" s="127"/>
    </row>
    <row r="465" spans="2:54">
      <c r="B465" s="127"/>
      <c r="C465" s="127"/>
      <c r="D465" s="127"/>
      <c r="E465" s="127"/>
      <c r="F465" s="127"/>
      <c r="G465" s="127"/>
      <c r="H465" s="127"/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  <c r="AA465" s="127"/>
      <c r="AB465" s="127"/>
      <c r="AC465" s="12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7"/>
      <c r="AW465" s="127"/>
      <c r="AX465" s="127"/>
      <c r="AY465" s="127"/>
      <c r="AZ465" s="127"/>
      <c r="BA465" s="127"/>
      <c r="BB465" s="127"/>
    </row>
    <row r="466" spans="2:54">
      <c r="B466" s="127"/>
      <c r="C466" s="127"/>
      <c r="D466" s="127"/>
      <c r="E466" s="127"/>
      <c r="F466" s="127"/>
      <c r="G466" s="127"/>
      <c r="H466" s="127"/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7"/>
      <c r="AW466" s="127"/>
      <c r="AX466" s="127"/>
      <c r="AY466" s="127"/>
      <c r="AZ466" s="127"/>
      <c r="BA466" s="127"/>
      <c r="BB466" s="127"/>
    </row>
    <row r="467" spans="2:54">
      <c r="B467" s="127"/>
      <c r="C467" s="127"/>
      <c r="D467" s="127"/>
      <c r="E467" s="127"/>
      <c r="F467" s="127"/>
      <c r="G467" s="127"/>
      <c r="H467" s="127"/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7"/>
      <c r="AW467" s="127"/>
      <c r="AX467" s="127"/>
      <c r="AY467" s="127"/>
      <c r="AZ467" s="127"/>
      <c r="BA467" s="127"/>
      <c r="BB467" s="127"/>
    </row>
    <row r="468" spans="2:54">
      <c r="B468" s="127"/>
      <c r="C468" s="127"/>
      <c r="D468" s="127"/>
      <c r="E468" s="127"/>
      <c r="F468" s="127"/>
      <c r="G468" s="127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7"/>
      <c r="AW468" s="127"/>
      <c r="AX468" s="127"/>
      <c r="AY468" s="127"/>
      <c r="AZ468" s="127"/>
      <c r="BA468" s="127"/>
      <c r="BB468" s="127"/>
    </row>
    <row r="469" spans="2:54">
      <c r="B469" s="127"/>
      <c r="C469" s="127"/>
      <c r="D469" s="127"/>
      <c r="E469" s="127"/>
      <c r="F469" s="127"/>
      <c r="G469" s="127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7"/>
      <c r="AW469" s="127"/>
      <c r="AX469" s="127"/>
      <c r="AY469" s="127"/>
      <c r="AZ469" s="127"/>
      <c r="BA469" s="127"/>
      <c r="BB469" s="127"/>
    </row>
    <row r="470" spans="2:54">
      <c r="B470" s="127"/>
      <c r="C470" s="127"/>
      <c r="D470" s="127"/>
      <c r="E470" s="127"/>
      <c r="F470" s="127"/>
      <c r="G470" s="127"/>
      <c r="H470" s="127"/>
      <c r="I470" s="127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</row>
    <row r="471" spans="2:54">
      <c r="B471" s="127"/>
      <c r="C471" s="127"/>
      <c r="D471" s="127"/>
      <c r="E471" s="127"/>
      <c r="F471" s="127"/>
      <c r="G471" s="127"/>
      <c r="H471" s="127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  <c r="AA471" s="127"/>
      <c r="AB471" s="127"/>
      <c r="AC471" s="12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7"/>
      <c r="AW471" s="127"/>
      <c r="AX471" s="127"/>
      <c r="AY471" s="127"/>
      <c r="AZ471" s="127"/>
      <c r="BA471" s="127"/>
      <c r="BB471" s="127"/>
    </row>
    <row r="472" spans="2:54">
      <c r="B472" s="127"/>
      <c r="C472" s="127"/>
      <c r="D472" s="127"/>
      <c r="E472" s="127"/>
      <c r="F472" s="127"/>
      <c r="G472" s="127"/>
      <c r="H472" s="127"/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Y472" s="127"/>
      <c r="Z472" s="127"/>
      <c r="AA472" s="127"/>
      <c r="AB472" s="127"/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7"/>
      <c r="AW472" s="127"/>
      <c r="AX472" s="127"/>
      <c r="AY472" s="127"/>
      <c r="AZ472" s="127"/>
      <c r="BA472" s="127"/>
      <c r="BB472" s="127"/>
    </row>
    <row r="473" spans="2:54">
      <c r="B473" s="127"/>
      <c r="C473" s="127"/>
      <c r="D473" s="127"/>
      <c r="E473" s="127"/>
      <c r="F473" s="127"/>
      <c r="G473" s="127"/>
      <c r="H473" s="127"/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Y473" s="127"/>
      <c r="Z473" s="127"/>
      <c r="AA473" s="127"/>
      <c r="AB473" s="127"/>
      <c r="AC473" s="12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7"/>
      <c r="AW473" s="127"/>
      <c r="AX473" s="127"/>
      <c r="AY473" s="127"/>
      <c r="AZ473" s="127"/>
      <c r="BA473" s="127"/>
      <c r="BB473" s="127"/>
    </row>
    <row r="474" spans="2:54">
      <c r="B474" s="127"/>
      <c r="C474" s="127"/>
      <c r="D474" s="127"/>
      <c r="E474" s="127"/>
      <c r="F474" s="127"/>
      <c r="G474" s="127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7"/>
      <c r="AW474" s="127"/>
      <c r="AX474" s="127"/>
      <c r="AY474" s="127"/>
      <c r="AZ474" s="127"/>
      <c r="BA474" s="127"/>
      <c r="BB474" s="127"/>
    </row>
    <row r="475" spans="2:54">
      <c r="B475" s="127"/>
      <c r="C475" s="127"/>
      <c r="D475" s="127"/>
      <c r="E475" s="127"/>
      <c r="F475" s="127"/>
      <c r="G475" s="127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</row>
    <row r="476" spans="2:54">
      <c r="B476" s="127"/>
      <c r="C476" s="127"/>
      <c r="D476" s="127"/>
      <c r="E476" s="127"/>
      <c r="F476" s="127"/>
      <c r="G476" s="127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7"/>
      <c r="AW476" s="127"/>
      <c r="AX476" s="127"/>
      <c r="AY476" s="127"/>
      <c r="AZ476" s="127"/>
      <c r="BA476" s="127"/>
      <c r="BB476" s="127"/>
    </row>
    <row r="477" spans="2:54">
      <c r="B477" s="127"/>
      <c r="C477" s="127"/>
      <c r="D477" s="127"/>
      <c r="E477" s="127"/>
      <c r="F477" s="127"/>
      <c r="G477" s="127"/>
      <c r="H477" s="127"/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</row>
    <row r="478" spans="2:54">
      <c r="B478" s="127"/>
      <c r="C478" s="127"/>
      <c r="D478" s="127"/>
      <c r="E478" s="127"/>
      <c r="F478" s="127"/>
      <c r="G478" s="127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7"/>
      <c r="AW478" s="127"/>
      <c r="AX478" s="127"/>
      <c r="AY478" s="127"/>
      <c r="AZ478" s="127"/>
      <c r="BA478" s="127"/>
      <c r="BB478" s="127"/>
    </row>
    <row r="479" spans="2:54">
      <c r="B479" s="127"/>
      <c r="C479" s="127"/>
      <c r="D479" s="127"/>
      <c r="E479" s="127"/>
      <c r="F479" s="127"/>
      <c r="G479" s="127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7"/>
      <c r="AW479" s="127"/>
      <c r="AX479" s="127"/>
      <c r="AY479" s="127"/>
      <c r="AZ479" s="127"/>
      <c r="BA479" s="127"/>
      <c r="BB479" s="127"/>
    </row>
    <row r="480" spans="2:54">
      <c r="B480" s="127"/>
      <c r="C480" s="127"/>
      <c r="D480" s="127"/>
      <c r="E480" s="127"/>
      <c r="F480" s="127"/>
      <c r="G480" s="127"/>
      <c r="H480" s="127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7"/>
      <c r="AW480" s="127"/>
      <c r="AX480" s="127"/>
      <c r="AY480" s="127"/>
      <c r="AZ480" s="127"/>
      <c r="BA480" s="127"/>
      <c r="BB480" s="127"/>
    </row>
    <row r="481" spans="2:54">
      <c r="B481" s="127"/>
      <c r="C481" s="127"/>
      <c r="D481" s="127"/>
      <c r="E481" s="127"/>
      <c r="F481" s="127"/>
      <c r="G481" s="127"/>
      <c r="H481" s="127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  <c r="AA481" s="127"/>
      <c r="AB481" s="127"/>
      <c r="AC481" s="12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7"/>
      <c r="AW481" s="127"/>
      <c r="AX481" s="127"/>
      <c r="AY481" s="127"/>
      <c r="AZ481" s="127"/>
      <c r="BA481" s="127"/>
      <c r="BB481" s="127"/>
    </row>
    <row r="482" spans="2:54">
      <c r="B482" s="127"/>
      <c r="C482" s="127"/>
      <c r="D482" s="127"/>
      <c r="E482" s="127"/>
      <c r="F482" s="127"/>
      <c r="G482" s="127"/>
      <c r="H482" s="127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Y482" s="127"/>
      <c r="Z482" s="127"/>
      <c r="AA482" s="127"/>
      <c r="AB482" s="127"/>
      <c r="AC482" s="12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7"/>
      <c r="AW482" s="127"/>
      <c r="AX482" s="127"/>
      <c r="AY482" s="127"/>
      <c r="AZ482" s="127"/>
      <c r="BA482" s="127"/>
      <c r="BB482" s="127"/>
    </row>
    <row r="483" spans="2:54">
      <c r="B483" s="127"/>
      <c r="C483" s="127"/>
      <c r="D483" s="127"/>
      <c r="E483" s="127"/>
      <c r="F483" s="127"/>
      <c r="G483" s="127"/>
      <c r="H483" s="127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7"/>
      <c r="AW483" s="127"/>
      <c r="AX483" s="127"/>
      <c r="AY483" s="127"/>
      <c r="AZ483" s="127"/>
      <c r="BA483" s="127"/>
      <c r="BB483" s="127"/>
    </row>
    <row r="484" spans="2:54">
      <c r="B484" s="127"/>
      <c r="C484" s="127"/>
      <c r="D484" s="127"/>
      <c r="E484" s="127"/>
      <c r="F484" s="127"/>
      <c r="G484" s="127"/>
      <c r="H484" s="127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7"/>
      <c r="AW484" s="127"/>
      <c r="AX484" s="127"/>
      <c r="AY484" s="127"/>
      <c r="AZ484" s="127"/>
      <c r="BA484" s="127"/>
      <c r="BB484" s="127"/>
    </row>
    <row r="485" spans="2:54">
      <c r="B485" s="127"/>
      <c r="C485" s="127"/>
      <c r="D485" s="127"/>
      <c r="E485" s="127"/>
      <c r="F485" s="127"/>
      <c r="G485" s="127"/>
      <c r="H485" s="127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Y485" s="127"/>
      <c r="Z485" s="127"/>
      <c r="AA485" s="127"/>
      <c r="AB485" s="127"/>
      <c r="AC485" s="12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7"/>
      <c r="AW485" s="127"/>
      <c r="AX485" s="127"/>
      <c r="AY485" s="127"/>
      <c r="AZ485" s="127"/>
      <c r="BA485" s="127"/>
      <c r="BB485" s="127"/>
    </row>
    <row r="486" spans="2:54">
      <c r="B486" s="127"/>
      <c r="C486" s="127"/>
      <c r="D486" s="127"/>
      <c r="E486" s="127"/>
      <c r="F486" s="127"/>
      <c r="G486" s="127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Q486" s="127"/>
      <c r="AR486" s="127"/>
      <c r="AS486" s="127"/>
      <c r="AT486" s="127"/>
      <c r="AU486" s="127"/>
      <c r="AV486" s="127"/>
      <c r="AW486" s="127"/>
      <c r="AX486" s="127"/>
      <c r="AY486" s="127"/>
      <c r="AZ486" s="127"/>
      <c r="BA486" s="127"/>
      <c r="BB486" s="127"/>
    </row>
    <row r="487" spans="2:54">
      <c r="B487" s="127"/>
      <c r="C487" s="127"/>
      <c r="D487" s="127"/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  <c r="Z487" s="127"/>
      <c r="AA487" s="127"/>
      <c r="AB487" s="127"/>
      <c r="AC487" s="12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7"/>
      <c r="AW487" s="127"/>
      <c r="AX487" s="127"/>
      <c r="AY487" s="127"/>
      <c r="AZ487" s="127"/>
      <c r="BA487" s="127"/>
      <c r="BB487" s="127"/>
    </row>
    <row r="488" spans="2:54">
      <c r="B488" s="127"/>
      <c r="C488" s="127"/>
      <c r="D488" s="127"/>
      <c r="E488" s="127"/>
      <c r="F488" s="127"/>
      <c r="G488" s="127"/>
      <c r="H488" s="127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</row>
    <row r="489" spans="2:54">
      <c r="B489" s="127"/>
      <c r="C489" s="127"/>
      <c r="D489" s="127"/>
      <c r="E489" s="127"/>
      <c r="F489" s="127"/>
      <c r="G489" s="127"/>
      <c r="H489" s="127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Y489" s="127"/>
      <c r="Z489" s="127"/>
      <c r="AA489" s="127"/>
      <c r="AB489" s="127"/>
      <c r="AC489" s="127"/>
      <c r="AD489" s="127"/>
      <c r="AE489" s="127"/>
      <c r="AF489" s="127"/>
      <c r="AG489" s="127"/>
      <c r="AH489" s="127"/>
      <c r="AI489" s="127"/>
      <c r="AJ489" s="127"/>
      <c r="AK489" s="127"/>
      <c r="AL489" s="127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/>
      <c r="AZ489" s="127"/>
      <c r="BA489" s="127"/>
      <c r="BB489" s="127"/>
    </row>
    <row r="490" spans="2:54">
      <c r="B490" s="127"/>
      <c r="C490" s="127"/>
      <c r="D490" s="127"/>
      <c r="E490" s="127"/>
      <c r="F490" s="127"/>
      <c r="G490" s="127"/>
      <c r="H490" s="127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/>
      <c r="Z490" s="127"/>
      <c r="AA490" s="127"/>
      <c r="AB490" s="127"/>
      <c r="AC490" s="12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/>
      <c r="AQ490" s="127"/>
      <c r="AR490" s="127"/>
      <c r="AS490" s="127"/>
      <c r="AT490" s="127"/>
      <c r="AU490" s="127"/>
      <c r="AV490" s="127"/>
      <c r="AW490" s="127"/>
      <c r="AX490" s="127"/>
      <c r="AY490" s="127"/>
      <c r="AZ490" s="127"/>
      <c r="BA490" s="127"/>
      <c r="BB490" s="127"/>
    </row>
    <row r="491" spans="2:54">
      <c r="B491" s="127"/>
      <c r="C491" s="127"/>
      <c r="D491" s="127"/>
      <c r="E491" s="127"/>
      <c r="F491" s="127"/>
      <c r="G491" s="127"/>
      <c r="H491" s="127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  <c r="AA491" s="127"/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/>
      <c r="AQ491" s="127"/>
      <c r="AR491" s="127"/>
      <c r="AS491" s="127"/>
      <c r="AT491" s="127"/>
      <c r="AU491" s="127"/>
      <c r="AV491" s="127"/>
      <c r="AW491" s="127"/>
      <c r="AX491" s="127"/>
      <c r="AY491" s="127"/>
      <c r="AZ491" s="127"/>
      <c r="BA491" s="127"/>
      <c r="BB491" s="127"/>
    </row>
    <row r="492" spans="2:54">
      <c r="B492" s="127"/>
      <c r="C492" s="127"/>
      <c r="D492" s="127"/>
      <c r="E492" s="127"/>
      <c r="F492" s="127"/>
      <c r="G492" s="127"/>
      <c r="H492" s="127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Y492" s="127"/>
      <c r="Z492" s="127"/>
      <c r="AA492" s="127"/>
      <c r="AB492" s="127"/>
      <c r="AC492" s="127"/>
      <c r="AD492" s="127"/>
      <c r="AE492" s="127"/>
      <c r="AF492" s="127"/>
      <c r="AG492" s="127"/>
      <c r="AH492" s="127"/>
      <c r="AI492" s="127"/>
      <c r="AJ492" s="127"/>
      <c r="AK492" s="127"/>
      <c r="AL492" s="127"/>
      <c r="AM492" s="127"/>
      <c r="AN492" s="127"/>
      <c r="AO492" s="127"/>
      <c r="AP492" s="127"/>
      <c r="AQ492" s="127"/>
      <c r="AR492" s="127"/>
      <c r="AS492" s="127"/>
      <c r="AT492" s="127"/>
      <c r="AU492" s="127"/>
      <c r="AV492" s="127"/>
      <c r="AW492" s="127"/>
      <c r="AX492" s="127"/>
      <c r="AY492" s="127"/>
      <c r="AZ492" s="127"/>
      <c r="BA492" s="127"/>
      <c r="BB492" s="127"/>
    </row>
    <row r="493" spans="2:54">
      <c r="B493" s="127"/>
      <c r="C493" s="127"/>
      <c r="D493" s="127"/>
      <c r="E493" s="127"/>
      <c r="F493" s="127"/>
      <c r="G493" s="127"/>
      <c r="H493" s="127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Y493" s="127"/>
      <c r="Z493" s="127"/>
      <c r="AA493" s="127"/>
      <c r="AB493" s="127"/>
      <c r="AC493" s="127"/>
      <c r="AD493" s="127"/>
      <c r="AE493" s="127"/>
      <c r="AF493" s="127"/>
      <c r="AG493" s="127"/>
      <c r="AH493" s="127"/>
      <c r="AI493" s="127"/>
      <c r="AJ493" s="127"/>
      <c r="AK493" s="127"/>
      <c r="AL493" s="127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7"/>
      <c r="AW493" s="127"/>
      <c r="AX493" s="127"/>
      <c r="AY493" s="127"/>
      <c r="AZ493" s="127"/>
      <c r="BA493" s="127"/>
      <c r="BB493" s="127"/>
    </row>
    <row r="494" spans="2:54">
      <c r="B494" s="127"/>
      <c r="C494" s="127"/>
      <c r="D494" s="127"/>
      <c r="E494" s="127"/>
      <c r="F494" s="127"/>
      <c r="G494" s="127"/>
      <c r="H494" s="127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7"/>
      <c r="AW494" s="127"/>
      <c r="AX494" s="127"/>
      <c r="AY494" s="127"/>
      <c r="AZ494" s="127"/>
      <c r="BA494" s="127"/>
      <c r="BB494" s="127"/>
    </row>
    <row r="495" spans="2:54">
      <c r="B495" s="127"/>
      <c r="C495" s="127"/>
      <c r="D495" s="127"/>
      <c r="E495" s="127"/>
      <c r="F495" s="127"/>
      <c r="G495" s="127"/>
      <c r="H495" s="127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/>
      <c r="W495" s="127"/>
      <c r="X495" s="127"/>
      <c r="Y495" s="127"/>
      <c r="Z495" s="127"/>
      <c r="AA495" s="127"/>
      <c r="AB495" s="127"/>
      <c r="AC495" s="12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  <c r="AQ495" s="127"/>
      <c r="AR495" s="127"/>
      <c r="AS495" s="127"/>
      <c r="AT495" s="127"/>
      <c r="AU495" s="127"/>
      <c r="AV495" s="127"/>
      <c r="AW495" s="127"/>
      <c r="AX495" s="127"/>
      <c r="AY495" s="127"/>
      <c r="AZ495" s="127"/>
      <c r="BA495" s="127"/>
      <c r="BB495" s="127"/>
    </row>
    <row r="496" spans="2:54">
      <c r="B496" s="127"/>
      <c r="C496" s="127"/>
      <c r="D496" s="127"/>
      <c r="E496" s="127"/>
      <c r="F496" s="127"/>
      <c r="G496" s="127"/>
      <c r="H496" s="127"/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Y496" s="127"/>
      <c r="Z496" s="127"/>
      <c r="AA496" s="127"/>
      <c r="AB496" s="127"/>
      <c r="AC496" s="127"/>
      <c r="AD496" s="127"/>
      <c r="AE496" s="127"/>
      <c r="AF496" s="127"/>
      <c r="AG496" s="127"/>
      <c r="AH496" s="127"/>
      <c r="AI496" s="127"/>
      <c r="AJ496" s="127"/>
      <c r="AK496" s="127"/>
      <c r="AL496" s="127"/>
      <c r="AM496" s="127"/>
      <c r="AN496" s="127"/>
      <c r="AO496" s="127"/>
      <c r="AP496" s="127"/>
      <c r="AQ496" s="127"/>
      <c r="AR496" s="127"/>
      <c r="AS496" s="127"/>
      <c r="AT496" s="127"/>
      <c r="AU496" s="127"/>
      <c r="AV496" s="127"/>
      <c r="AW496" s="127"/>
      <c r="AX496" s="127"/>
      <c r="AY496" s="127"/>
      <c r="AZ496" s="127"/>
      <c r="BA496" s="127"/>
      <c r="BB496" s="127"/>
    </row>
    <row r="497" spans="2:54">
      <c r="B497" s="127"/>
      <c r="C497" s="127"/>
      <c r="D497" s="127"/>
      <c r="E497" s="127"/>
      <c r="F497" s="127"/>
      <c r="G497" s="127"/>
      <c r="H497" s="127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</row>
    <row r="498" spans="2:54">
      <c r="B498" s="127"/>
      <c r="C498" s="127"/>
      <c r="D498" s="127"/>
      <c r="E498" s="127"/>
      <c r="F498" s="127"/>
      <c r="G498" s="127"/>
      <c r="H498" s="127"/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</row>
    <row r="499" spans="2:54">
      <c r="B499" s="127"/>
      <c r="C499" s="127"/>
      <c r="D499" s="127"/>
      <c r="E499" s="127"/>
      <c r="F499" s="127"/>
      <c r="G499" s="127"/>
      <c r="H499" s="127"/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</row>
    <row r="500" spans="2:54">
      <c r="B500" s="127"/>
      <c r="C500" s="127"/>
      <c r="D500" s="127"/>
      <c r="E500" s="127"/>
      <c r="F500" s="127"/>
      <c r="G500" s="127"/>
      <c r="H500" s="127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7"/>
      <c r="AW500" s="127"/>
      <c r="AX500" s="127"/>
      <c r="AY500" s="127"/>
      <c r="AZ500" s="127"/>
      <c r="BA500" s="127"/>
      <c r="BB500" s="127"/>
    </row>
    <row r="501" spans="2:54">
      <c r="B501" s="127"/>
      <c r="C501" s="127"/>
      <c r="D501" s="127"/>
      <c r="E501" s="127"/>
      <c r="F501" s="127"/>
      <c r="G501" s="127"/>
      <c r="H501" s="127"/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</row>
    <row r="502" spans="2:54">
      <c r="B502" s="127"/>
      <c r="C502" s="127"/>
      <c r="D502" s="127"/>
      <c r="E502" s="127"/>
      <c r="F502" s="127"/>
      <c r="G502" s="127"/>
      <c r="H502" s="127"/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Y502" s="127"/>
      <c r="Z502" s="127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</row>
    <row r="503" spans="2:54">
      <c r="B503" s="127"/>
      <c r="C503" s="127"/>
      <c r="D503" s="127"/>
      <c r="E503" s="127"/>
      <c r="F503" s="127"/>
      <c r="G503" s="127"/>
      <c r="H503" s="127"/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</row>
    <row r="504" spans="2:54">
      <c r="B504" s="127"/>
      <c r="C504" s="127"/>
      <c r="D504" s="127"/>
      <c r="E504" s="127"/>
      <c r="F504" s="127"/>
      <c r="G504" s="127"/>
      <c r="H504" s="127"/>
      <c r="I504" s="127"/>
      <c r="J504" s="127"/>
      <c r="K504" s="127"/>
      <c r="L504" s="127"/>
      <c r="M504" s="127"/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</row>
    <row r="505" spans="2:54">
      <c r="B505" s="127"/>
      <c r="C505" s="127"/>
      <c r="D505" s="127"/>
      <c r="E505" s="127"/>
      <c r="F505" s="127"/>
      <c r="G505" s="127"/>
      <c r="H505" s="127"/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</row>
    <row r="506" spans="2:54">
      <c r="B506" s="127"/>
      <c r="C506" s="127"/>
      <c r="D506" s="127"/>
      <c r="E506" s="127"/>
      <c r="F506" s="127"/>
      <c r="G506" s="127"/>
      <c r="H506" s="127"/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Y506" s="127"/>
      <c r="Z506" s="127"/>
      <c r="AA506" s="127"/>
      <c r="AB506" s="127"/>
      <c r="AC506" s="127"/>
      <c r="AD506" s="127"/>
      <c r="AE506" s="127"/>
      <c r="AF506" s="127"/>
      <c r="AG506" s="127"/>
      <c r="AH506" s="127"/>
      <c r="AI506" s="127"/>
      <c r="AJ506" s="127"/>
      <c r="AK506" s="127"/>
      <c r="AL506" s="127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7"/>
      <c r="AW506" s="127"/>
      <c r="AX506" s="127"/>
      <c r="AY506" s="127"/>
      <c r="AZ506" s="127"/>
      <c r="BA506" s="127"/>
      <c r="BB506" s="127"/>
    </row>
    <row r="507" spans="2:54">
      <c r="B507" s="127"/>
      <c r="C507" s="127"/>
      <c r="D507" s="127"/>
      <c r="E507" s="127"/>
      <c r="F507" s="127"/>
      <c r="G507" s="127"/>
      <c r="H507" s="127"/>
      <c r="I507" s="127"/>
      <c r="J507" s="127"/>
      <c r="K507" s="127"/>
      <c r="L507" s="127"/>
      <c r="M507" s="127"/>
      <c r="N507" s="127"/>
      <c r="O507" s="127"/>
      <c r="P507" s="127"/>
      <c r="Q507" s="127"/>
      <c r="R507" s="127"/>
      <c r="S507" s="127"/>
      <c r="T507" s="127"/>
      <c r="U507" s="127"/>
      <c r="V507" s="127"/>
      <c r="W507" s="127"/>
      <c r="X507" s="127"/>
      <c r="Y507" s="127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7"/>
      <c r="AW507" s="127"/>
      <c r="AX507" s="127"/>
      <c r="AY507" s="127"/>
      <c r="AZ507" s="127"/>
      <c r="BA507" s="127"/>
      <c r="BB507" s="127"/>
    </row>
    <row r="508" spans="2:54">
      <c r="B508" s="127"/>
      <c r="C508" s="127"/>
      <c r="D508" s="127"/>
      <c r="E508" s="127"/>
      <c r="F508" s="127"/>
      <c r="G508" s="127"/>
      <c r="H508" s="127"/>
      <c r="I508" s="127"/>
      <c r="J508" s="127"/>
      <c r="K508" s="127"/>
      <c r="L508" s="127"/>
      <c r="M508" s="127"/>
      <c r="N508" s="127"/>
      <c r="O508" s="127"/>
      <c r="P508" s="127"/>
      <c r="Q508" s="127"/>
      <c r="R508" s="127"/>
      <c r="S508" s="127"/>
      <c r="T508" s="127"/>
      <c r="U508" s="127"/>
      <c r="V508" s="127"/>
      <c r="W508" s="127"/>
      <c r="X508" s="127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7"/>
      <c r="AW508" s="127"/>
      <c r="AX508" s="127"/>
      <c r="AY508" s="127"/>
      <c r="AZ508" s="127"/>
      <c r="BA508" s="127"/>
      <c r="BB508" s="127"/>
    </row>
    <row r="509" spans="2:54">
      <c r="B509" s="127"/>
      <c r="C509" s="127"/>
      <c r="D509" s="127"/>
      <c r="E509" s="127"/>
      <c r="F509" s="127"/>
      <c r="G509" s="127"/>
      <c r="H509" s="127"/>
      <c r="I509" s="127"/>
      <c r="J509" s="127"/>
      <c r="K509" s="127"/>
      <c r="L509" s="127"/>
      <c r="M509" s="127"/>
      <c r="N509" s="127"/>
      <c r="O509" s="127"/>
      <c r="P509" s="127"/>
      <c r="Q509" s="127"/>
      <c r="R509" s="127"/>
      <c r="S509" s="127"/>
      <c r="T509" s="127"/>
      <c r="U509" s="127"/>
      <c r="V509" s="127"/>
      <c r="W509" s="127"/>
      <c r="X509" s="127"/>
      <c r="Y509" s="127"/>
      <c r="Z509" s="127"/>
      <c r="AA509" s="127"/>
      <c r="AB509" s="127"/>
      <c r="AC509" s="127"/>
      <c r="AD509" s="127"/>
      <c r="AE509" s="127"/>
      <c r="AF509" s="127"/>
      <c r="AG509" s="127"/>
      <c r="AH509" s="127"/>
      <c r="AI509" s="127"/>
      <c r="AJ509" s="127"/>
      <c r="AK509" s="127"/>
      <c r="AL509" s="127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7"/>
      <c r="AW509" s="127"/>
      <c r="AX509" s="127"/>
      <c r="AY509" s="127"/>
      <c r="AZ509" s="127"/>
      <c r="BA509" s="127"/>
      <c r="BB509" s="127"/>
    </row>
    <row r="510" spans="2:54">
      <c r="B510" s="127"/>
      <c r="C510" s="127"/>
      <c r="D510" s="127"/>
      <c r="E510" s="127"/>
      <c r="F510" s="127"/>
      <c r="G510" s="127"/>
      <c r="H510" s="127"/>
      <c r="I510" s="127"/>
      <c r="J510" s="127"/>
      <c r="K510" s="127"/>
      <c r="L510" s="127"/>
      <c r="M510" s="127"/>
      <c r="N510" s="127"/>
      <c r="O510" s="127"/>
      <c r="P510" s="127"/>
      <c r="Q510" s="127"/>
      <c r="R510" s="127"/>
      <c r="S510" s="127"/>
      <c r="T510" s="127"/>
      <c r="U510" s="127"/>
      <c r="V510" s="127"/>
      <c r="W510" s="127"/>
      <c r="X510" s="127"/>
      <c r="Y510" s="127"/>
      <c r="Z510" s="127"/>
      <c r="AA510" s="127"/>
      <c r="AB510" s="127"/>
      <c r="AC510" s="127"/>
      <c r="AD510" s="127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7"/>
      <c r="AW510" s="127"/>
      <c r="AX510" s="127"/>
      <c r="AY510" s="127"/>
      <c r="AZ510" s="127"/>
      <c r="BA510" s="127"/>
      <c r="BB510" s="127"/>
    </row>
    <row r="511" spans="2:54">
      <c r="B511" s="127"/>
      <c r="C511" s="127"/>
      <c r="D511" s="127"/>
      <c r="E511" s="127"/>
      <c r="F511" s="127"/>
      <c r="G511" s="127"/>
      <c r="H511" s="127"/>
      <c r="I511" s="127"/>
      <c r="J511" s="127"/>
      <c r="K511" s="127"/>
      <c r="L511" s="127"/>
      <c r="M511" s="127"/>
      <c r="N511" s="127"/>
      <c r="O511" s="127"/>
      <c r="P511" s="127"/>
      <c r="Q511" s="127"/>
      <c r="R511" s="127"/>
      <c r="S511" s="127"/>
      <c r="T511" s="127"/>
      <c r="U511" s="127"/>
      <c r="V511" s="127"/>
      <c r="W511" s="127"/>
      <c r="X511" s="127"/>
      <c r="Y511" s="127"/>
      <c r="Z511" s="127"/>
      <c r="AA511" s="127"/>
      <c r="AB511" s="127"/>
      <c r="AC511" s="127"/>
      <c r="AD511" s="127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7"/>
      <c r="AW511" s="127"/>
      <c r="AX511" s="127"/>
      <c r="AY511" s="127"/>
      <c r="AZ511" s="127"/>
      <c r="BA511" s="127"/>
      <c r="BB511" s="127"/>
    </row>
    <row r="512" spans="2:54">
      <c r="B512" s="127"/>
      <c r="C512" s="127"/>
      <c r="D512" s="127"/>
      <c r="E512" s="127"/>
      <c r="F512" s="127"/>
      <c r="G512" s="127"/>
      <c r="H512" s="127"/>
      <c r="I512" s="127"/>
      <c r="J512" s="127"/>
      <c r="K512" s="127"/>
      <c r="L512" s="127"/>
      <c r="M512" s="127"/>
      <c r="N512" s="127"/>
      <c r="O512" s="127"/>
      <c r="P512" s="127"/>
      <c r="Q512" s="127"/>
      <c r="R512" s="127"/>
      <c r="S512" s="127"/>
      <c r="T512" s="127"/>
      <c r="U512" s="127"/>
      <c r="V512" s="127"/>
      <c r="W512" s="127"/>
      <c r="X512" s="127"/>
      <c r="Y512" s="127"/>
      <c r="Z512" s="127"/>
      <c r="AA512" s="127"/>
      <c r="AB512" s="127"/>
      <c r="AC512" s="127"/>
      <c r="AD512" s="127"/>
      <c r="AE512" s="127"/>
      <c r="AF512" s="127"/>
      <c r="AG512" s="127"/>
      <c r="AH512" s="127"/>
      <c r="AI512" s="127"/>
      <c r="AJ512" s="127"/>
      <c r="AK512" s="127"/>
      <c r="AL512" s="127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7"/>
      <c r="AW512" s="127"/>
      <c r="AX512" s="127"/>
      <c r="AY512" s="127"/>
      <c r="AZ512" s="127"/>
      <c r="BA512" s="127"/>
      <c r="BB512" s="127"/>
    </row>
    <row r="513" spans="2:54">
      <c r="B513" s="127"/>
      <c r="C513" s="127"/>
      <c r="D513" s="127"/>
      <c r="E513" s="127"/>
      <c r="F513" s="127"/>
      <c r="G513" s="127"/>
      <c r="H513" s="127"/>
      <c r="I513" s="127"/>
      <c r="J513" s="127"/>
      <c r="K513" s="127"/>
      <c r="L513" s="127"/>
      <c r="M513" s="127"/>
      <c r="N513" s="127"/>
      <c r="O513" s="127"/>
      <c r="P513" s="127"/>
      <c r="Q513" s="127"/>
      <c r="R513" s="127"/>
      <c r="S513" s="127"/>
      <c r="T513" s="127"/>
      <c r="U513" s="127"/>
      <c r="V513" s="127"/>
      <c r="W513" s="127"/>
      <c r="X513" s="127"/>
      <c r="Y513" s="127"/>
      <c r="Z513" s="127"/>
      <c r="AA513" s="127"/>
      <c r="AB513" s="127"/>
      <c r="AC513" s="127"/>
      <c r="AD513" s="127"/>
      <c r="AE513" s="127"/>
      <c r="AF513" s="127"/>
      <c r="AG513" s="127"/>
      <c r="AH513" s="127"/>
      <c r="AI513" s="127"/>
      <c r="AJ513" s="127"/>
      <c r="AK513" s="127"/>
      <c r="AL513" s="127"/>
      <c r="AM513" s="127"/>
      <c r="AN513" s="127"/>
      <c r="AO513" s="127"/>
      <c r="AP513" s="127"/>
      <c r="AQ513" s="127"/>
      <c r="AR513" s="127"/>
      <c r="AS513" s="127"/>
      <c r="AT513" s="127"/>
      <c r="AU513" s="127"/>
      <c r="AV513" s="127"/>
      <c r="AW513" s="127"/>
      <c r="AX513" s="127"/>
      <c r="AY513" s="127"/>
      <c r="AZ513" s="127"/>
      <c r="BA513" s="127"/>
      <c r="BB513" s="127"/>
    </row>
    <row r="514" spans="2:54">
      <c r="B514" s="127"/>
      <c r="C514" s="127"/>
      <c r="D514" s="127"/>
      <c r="E514" s="127"/>
      <c r="F514" s="127"/>
      <c r="G514" s="127"/>
      <c r="H514" s="127"/>
      <c r="I514" s="127"/>
      <c r="J514" s="127"/>
      <c r="K514" s="127"/>
      <c r="L514" s="127"/>
      <c r="M514" s="127"/>
      <c r="N514" s="127"/>
      <c r="O514" s="127"/>
      <c r="P514" s="127"/>
      <c r="Q514" s="127"/>
      <c r="R514" s="127"/>
      <c r="S514" s="127"/>
      <c r="T514" s="127"/>
      <c r="U514" s="127"/>
      <c r="V514" s="127"/>
      <c r="W514" s="127"/>
      <c r="X514" s="127"/>
      <c r="Y514" s="127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/>
      <c r="AK514" s="127"/>
      <c r="AL514" s="127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7"/>
      <c r="AW514" s="127"/>
      <c r="AX514" s="127"/>
      <c r="AY514" s="127"/>
      <c r="AZ514" s="127"/>
      <c r="BA514" s="127"/>
      <c r="BB514" s="127"/>
    </row>
    <row r="515" spans="2:54">
      <c r="B515" s="127"/>
      <c r="C515" s="127"/>
      <c r="D515" s="127"/>
      <c r="E515" s="127"/>
      <c r="F515" s="127"/>
      <c r="G515" s="127"/>
      <c r="H515" s="127"/>
      <c r="I515" s="127"/>
      <c r="J515" s="127"/>
      <c r="K515" s="127"/>
      <c r="L515" s="127"/>
      <c r="M515" s="127"/>
      <c r="N515" s="127"/>
      <c r="O515" s="127"/>
      <c r="P515" s="127"/>
      <c r="Q515" s="127"/>
      <c r="R515" s="127"/>
      <c r="S515" s="127"/>
      <c r="T515" s="127"/>
      <c r="U515" s="127"/>
      <c r="V515" s="127"/>
      <c r="W515" s="127"/>
      <c r="X515" s="127"/>
      <c r="Y515" s="127"/>
      <c r="Z515" s="127"/>
      <c r="AA515" s="127"/>
      <c r="AB515" s="127"/>
      <c r="AC515" s="127"/>
      <c r="AD515" s="127"/>
      <c r="AE515" s="127"/>
      <c r="AF515" s="127"/>
      <c r="AG515" s="127"/>
      <c r="AH515" s="127"/>
      <c r="AI515" s="127"/>
      <c r="AJ515" s="127"/>
      <c r="AK515" s="127"/>
      <c r="AL515" s="127"/>
      <c r="AM515" s="127"/>
      <c r="AN515" s="127"/>
      <c r="AO515" s="127"/>
      <c r="AP515" s="127"/>
      <c r="AQ515" s="127"/>
      <c r="AR515" s="127"/>
      <c r="AS515" s="127"/>
      <c r="AT515" s="127"/>
      <c r="AU515" s="127"/>
      <c r="AV515" s="127"/>
      <c r="AW515" s="127"/>
      <c r="AX515" s="127"/>
      <c r="AY515" s="127"/>
      <c r="AZ515" s="127"/>
      <c r="BA515" s="127"/>
      <c r="BB515" s="127"/>
    </row>
    <row r="516" spans="2:54">
      <c r="B516" s="127"/>
      <c r="C516" s="127"/>
      <c r="D516" s="127"/>
      <c r="E516" s="127"/>
      <c r="F516" s="127"/>
      <c r="G516" s="127"/>
      <c r="H516" s="127"/>
      <c r="I516" s="127"/>
      <c r="J516" s="127"/>
      <c r="K516" s="127"/>
      <c r="L516" s="127"/>
      <c r="M516" s="127"/>
      <c r="N516" s="127"/>
      <c r="O516" s="127"/>
      <c r="P516" s="127"/>
      <c r="Q516" s="127"/>
      <c r="R516" s="127"/>
      <c r="S516" s="127"/>
      <c r="T516" s="127"/>
      <c r="U516" s="127"/>
      <c r="V516" s="127"/>
      <c r="W516" s="127"/>
      <c r="X516" s="127"/>
      <c r="Y516" s="127"/>
      <c r="Z516" s="127"/>
      <c r="AA516" s="127"/>
      <c r="AB516" s="127"/>
      <c r="AC516" s="127"/>
      <c r="AD516" s="127"/>
      <c r="AE516" s="127"/>
      <c r="AF516" s="127"/>
      <c r="AG516" s="127"/>
      <c r="AH516" s="127"/>
      <c r="AI516" s="127"/>
      <c r="AJ516" s="127"/>
      <c r="AK516" s="127"/>
      <c r="AL516" s="127"/>
      <c r="AM516" s="127"/>
      <c r="AN516" s="127"/>
      <c r="AO516" s="127"/>
      <c r="AP516" s="127"/>
      <c r="AQ516" s="127"/>
      <c r="AR516" s="127"/>
      <c r="AS516" s="127"/>
      <c r="AT516" s="127"/>
      <c r="AU516" s="127"/>
      <c r="AV516" s="127"/>
      <c r="AW516" s="127"/>
      <c r="AX516" s="127"/>
      <c r="AY516" s="127"/>
      <c r="AZ516" s="127"/>
      <c r="BA516" s="127"/>
      <c r="BB516" s="127"/>
    </row>
    <row r="517" spans="2:54">
      <c r="B517" s="127"/>
      <c r="C517" s="127"/>
      <c r="D517" s="127"/>
      <c r="E517" s="127"/>
      <c r="F517" s="127"/>
      <c r="G517" s="127"/>
      <c r="H517" s="127"/>
      <c r="I517" s="127"/>
      <c r="J517" s="127"/>
      <c r="K517" s="127"/>
      <c r="L517" s="127"/>
      <c r="M517" s="127"/>
      <c r="N517" s="127"/>
      <c r="O517" s="127"/>
      <c r="P517" s="127"/>
      <c r="Q517" s="127"/>
      <c r="R517" s="127"/>
      <c r="S517" s="127"/>
      <c r="T517" s="127"/>
      <c r="U517" s="127"/>
      <c r="V517" s="127"/>
      <c r="W517" s="127"/>
      <c r="X517" s="127"/>
      <c r="Y517" s="127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7"/>
      <c r="AW517" s="127"/>
      <c r="AX517" s="127"/>
      <c r="AY517" s="127"/>
      <c r="AZ517" s="127"/>
      <c r="BA517" s="127"/>
      <c r="BB517" s="127"/>
    </row>
    <row r="518" spans="2:54">
      <c r="B518" s="127"/>
      <c r="C518" s="127"/>
      <c r="D518" s="127"/>
      <c r="E518" s="127"/>
      <c r="F518" s="127"/>
      <c r="G518" s="127"/>
      <c r="H518" s="127"/>
      <c r="I518" s="127"/>
      <c r="J518" s="127"/>
      <c r="K518" s="127"/>
      <c r="L518" s="127"/>
      <c r="M518" s="127"/>
      <c r="N518" s="127"/>
      <c r="O518" s="127"/>
      <c r="P518" s="127"/>
      <c r="Q518" s="127"/>
      <c r="R518" s="127"/>
      <c r="S518" s="127"/>
      <c r="T518" s="127"/>
      <c r="U518" s="127"/>
      <c r="V518" s="127"/>
      <c r="W518" s="127"/>
      <c r="X518" s="127"/>
      <c r="Y518" s="127"/>
      <c r="Z518" s="127"/>
      <c r="AA518" s="127"/>
      <c r="AB518" s="127"/>
      <c r="AC518" s="127"/>
      <c r="AD518" s="127"/>
      <c r="AE518" s="127"/>
      <c r="AF518" s="127"/>
      <c r="AG518" s="127"/>
      <c r="AH518" s="127"/>
      <c r="AI518" s="127"/>
      <c r="AJ518" s="127"/>
      <c r="AK518" s="127"/>
      <c r="AL518" s="127"/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7"/>
      <c r="AW518" s="127"/>
      <c r="AX518" s="127"/>
      <c r="AY518" s="127"/>
      <c r="AZ518" s="127"/>
      <c r="BA518" s="127"/>
      <c r="BB518" s="127"/>
    </row>
    <row r="519" spans="2:54">
      <c r="B519" s="127"/>
      <c r="C519" s="127"/>
      <c r="D519" s="127"/>
      <c r="E519" s="127"/>
      <c r="F519" s="127"/>
      <c r="G519" s="127"/>
      <c r="H519" s="127"/>
      <c r="I519" s="127"/>
      <c r="J519" s="127"/>
      <c r="K519" s="127"/>
      <c r="L519" s="127"/>
      <c r="M519" s="127"/>
      <c r="N519" s="127"/>
      <c r="O519" s="127"/>
      <c r="P519" s="127"/>
      <c r="Q519" s="127"/>
      <c r="R519" s="127"/>
      <c r="S519" s="127"/>
      <c r="T519" s="127"/>
      <c r="U519" s="127"/>
      <c r="V519" s="127"/>
      <c r="W519" s="127"/>
      <c r="X519" s="127"/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7"/>
      <c r="AW519" s="127"/>
      <c r="AX519" s="127"/>
      <c r="AY519" s="127"/>
      <c r="AZ519" s="127"/>
      <c r="BA519" s="127"/>
      <c r="BB519" s="127"/>
    </row>
    <row r="520" spans="2:54">
      <c r="B520" s="127"/>
      <c r="C520" s="127"/>
      <c r="D520" s="127"/>
      <c r="E520" s="127"/>
      <c r="F520" s="127"/>
      <c r="G520" s="127"/>
      <c r="H520" s="127"/>
      <c r="I520" s="127"/>
      <c r="J520" s="127"/>
      <c r="K520" s="127"/>
      <c r="L520" s="127"/>
      <c r="M520" s="127"/>
      <c r="N520" s="127"/>
      <c r="O520" s="127"/>
      <c r="P520" s="127"/>
      <c r="Q520" s="127"/>
      <c r="R520" s="127"/>
      <c r="S520" s="127"/>
      <c r="T520" s="127"/>
      <c r="U520" s="127"/>
      <c r="V520" s="127"/>
      <c r="W520" s="127"/>
      <c r="X520" s="127"/>
      <c r="Y520" s="127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Q520" s="127"/>
      <c r="AR520" s="127"/>
      <c r="AS520" s="127"/>
      <c r="AT520" s="127"/>
      <c r="AU520" s="127"/>
      <c r="AV520" s="127"/>
      <c r="AW520" s="127"/>
      <c r="AX520" s="127"/>
      <c r="AY520" s="127"/>
      <c r="AZ520" s="127"/>
      <c r="BA520" s="127"/>
      <c r="BB520" s="127"/>
    </row>
    <row r="521" spans="2:54">
      <c r="B521" s="127"/>
      <c r="C521" s="127"/>
      <c r="D521" s="127"/>
      <c r="E521" s="127"/>
      <c r="F521" s="127"/>
      <c r="G521" s="127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  <c r="Z521" s="127"/>
      <c r="AA521" s="127"/>
      <c r="AB521" s="127"/>
      <c r="AC521" s="127"/>
      <c r="AD521" s="127"/>
      <c r="AE521" s="127"/>
      <c r="AF521" s="127"/>
      <c r="AG521" s="127"/>
      <c r="AH521" s="127"/>
      <c r="AI521" s="127"/>
      <c r="AJ521" s="127"/>
      <c r="AK521" s="127"/>
      <c r="AL521" s="127"/>
      <c r="AM521" s="127"/>
      <c r="AN521" s="127"/>
      <c r="AO521" s="127"/>
      <c r="AP521" s="127"/>
      <c r="AQ521" s="127"/>
      <c r="AR521" s="127"/>
      <c r="AS521" s="127"/>
      <c r="AT521" s="127"/>
      <c r="AU521" s="127"/>
      <c r="AV521" s="127"/>
      <c r="AW521" s="127"/>
      <c r="AX521" s="127"/>
      <c r="AY521" s="127"/>
      <c r="AZ521" s="127"/>
      <c r="BA521" s="127"/>
      <c r="BB521" s="127"/>
    </row>
    <row r="522" spans="2:54">
      <c r="B522" s="127"/>
      <c r="C522" s="127"/>
      <c r="D522" s="127"/>
      <c r="E522" s="127"/>
      <c r="F522" s="127"/>
      <c r="G522" s="127"/>
      <c r="H522" s="127"/>
      <c r="I522" s="127"/>
      <c r="J522" s="127"/>
      <c r="K522" s="127"/>
      <c r="L522" s="127"/>
      <c r="M522" s="127"/>
      <c r="N522" s="127"/>
      <c r="O522" s="127"/>
      <c r="P522" s="127"/>
      <c r="Q522" s="127"/>
      <c r="R522" s="127"/>
      <c r="S522" s="127"/>
      <c r="T522" s="127"/>
      <c r="U522" s="127"/>
      <c r="V522" s="127"/>
      <c r="W522" s="127"/>
      <c r="X522" s="127"/>
      <c r="Y522" s="127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7"/>
      <c r="AW522" s="127"/>
      <c r="AX522" s="127"/>
      <c r="AY522" s="127"/>
      <c r="AZ522" s="127"/>
      <c r="BA522" s="127"/>
      <c r="BB522" s="127"/>
    </row>
    <row r="523" spans="2:54">
      <c r="B523" s="127"/>
      <c r="C523" s="127"/>
      <c r="D523" s="127"/>
      <c r="E523" s="127"/>
      <c r="F523" s="127"/>
      <c r="G523" s="127"/>
      <c r="H523" s="127"/>
      <c r="I523" s="127"/>
      <c r="J523" s="127"/>
      <c r="K523" s="127"/>
      <c r="L523" s="127"/>
      <c r="M523" s="127"/>
      <c r="N523" s="127"/>
      <c r="O523" s="127"/>
      <c r="P523" s="127"/>
      <c r="Q523" s="127"/>
      <c r="R523" s="127"/>
      <c r="S523" s="127"/>
      <c r="T523" s="127"/>
      <c r="U523" s="127"/>
      <c r="V523" s="127"/>
      <c r="W523" s="127"/>
      <c r="X523" s="127"/>
      <c r="Y523" s="127"/>
      <c r="Z523" s="127"/>
      <c r="AA523" s="127"/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7"/>
      <c r="AL523" s="127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7"/>
      <c r="AW523" s="127"/>
      <c r="AX523" s="127"/>
      <c r="AY523" s="127"/>
      <c r="AZ523" s="127"/>
      <c r="BA523" s="127"/>
      <c r="BB523" s="127"/>
    </row>
    <row r="524" spans="2:54">
      <c r="B524" s="127"/>
      <c r="C524" s="127"/>
      <c r="D524" s="127"/>
      <c r="E524" s="127"/>
      <c r="F524" s="127"/>
      <c r="G524" s="127"/>
      <c r="H524" s="127"/>
      <c r="I524" s="127"/>
      <c r="J524" s="127"/>
      <c r="K524" s="127"/>
      <c r="L524" s="127"/>
      <c r="M524" s="127"/>
      <c r="N524" s="127"/>
      <c r="O524" s="127"/>
      <c r="P524" s="127"/>
      <c r="Q524" s="127"/>
      <c r="R524" s="127"/>
      <c r="S524" s="127"/>
      <c r="T524" s="127"/>
      <c r="U524" s="127"/>
      <c r="V524" s="127"/>
      <c r="W524" s="127"/>
      <c r="X524" s="127"/>
      <c r="Y524" s="127"/>
      <c r="Z524" s="127"/>
      <c r="AA524" s="127"/>
      <c r="AB524" s="127"/>
      <c r="AC524" s="127"/>
      <c r="AD524" s="127"/>
      <c r="AE524" s="127"/>
      <c r="AF524" s="127"/>
      <c r="AG524" s="127"/>
      <c r="AH524" s="127"/>
      <c r="AI524" s="127"/>
      <c r="AJ524" s="127"/>
      <c r="AK524" s="127"/>
      <c r="AL524" s="127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7"/>
      <c r="AW524" s="127"/>
      <c r="AX524" s="127"/>
      <c r="AY524" s="127"/>
      <c r="AZ524" s="127"/>
      <c r="BA524" s="127"/>
      <c r="BB524" s="127"/>
    </row>
    <row r="525" spans="2:54">
      <c r="B525" s="127"/>
      <c r="C525" s="127"/>
      <c r="D525" s="127"/>
      <c r="E525" s="127"/>
      <c r="F525" s="127"/>
      <c r="G525" s="127"/>
      <c r="H525" s="127"/>
      <c r="I525" s="127"/>
      <c r="J525" s="127"/>
      <c r="K525" s="127"/>
      <c r="L525" s="127"/>
      <c r="M525" s="127"/>
      <c r="N525" s="127"/>
      <c r="O525" s="127"/>
      <c r="P525" s="127"/>
      <c r="Q525" s="127"/>
      <c r="R525" s="127"/>
      <c r="S525" s="127"/>
      <c r="T525" s="127"/>
      <c r="U525" s="127"/>
      <c r="V525" s="127"/>
      <c r="W525" s="127"/>
      <c r="X525" s="127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7"/>
      <c r="AW525" s="127"/>
      <c r="AX525" s="127"/>
      <c r="AY525" s="127"/>
      <c r="AZ525" s="127"/>
      <c r="BA525" s="127"/>
      <c r="BB525" s="127"/>
    </row>
    <row r="526" spans="2:54">
      <c r="B526" s="127"/>
      <c r="C526" s="127"/>
      <c r="D526" s="127"/>
      <c r="E526" s="127"/>
      <c r="F526" s="127"/>
      <c r="G526" s="127"/>
      <c r="H526" s="127"/>
      <c r="I526" s="127"/>
      <c r="J526" s="127"/>
      <c r="K526" s="127"/>
      <c r="L526" s="127"/>
      <c r="M526" s="127"/>
      <c r="N526" s="127"/>
      <c r="O526" s="127"/>
      <c r="P526" s="127"/>
      <c r="Q526" s="127"/>
      <c r="R526" s="127"/>
      <c r="S526" s="127"/>
      <c r="T526" s="127"/>
      <c r="U526" s="127"/>
      <c r="V526" s="127"/>
      <c r="W526" s="127"/>
      <c r="X526" s="127"/>
      <c r="Y526" s="127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7"/>
      <c r="AW526" s="127"/>
      <c r="AX526" s="127"/>
      <c r="AY526" s="127"/>
      <c r="AZ526" s="127"/>
      <c r="BA526" s="127"/>
      <c r="BB526" s="127"/>
    </row>
    <row r="527" spans="2:54">
      <c r="B527" s="127"/>
      <c r="C527" s="127"/>
      <c r="D527" s="127"/>
      <c r="E527" s="127"/>
      <c r="F527" s="127"/>
      <c r="G527" s="127"/>
      <c r="H527" s="127"/>
      <c r="I527" s="127"/>
      <c r="J527" s="127"/>
      <c r="K527" s="127"/>
      <c r="L527" s="127"/>
      <c r="M527" s="127"/>
      <c r="N527" s="127"/>
      <c r="O527" s="127"/>
      <c r="P527" s="127"/>
      <c r="Q527" s="127"/>
      <c r="R527" s="127"/>
      <c r="S527" s="127"/>
      <c r="T527" s="127"/>
      <c r="U527" s="127"/>
      <c r="V527" s="127"/>
      <c r="W527" s="127"/>
      <c r="X527" s="127"/>
      <c r="Y527" s="127"/>
      <c r="Z527" s="127"/>
      <c r="AA527" s="127"/>
      <c r="AB527" s="127"/>
      <c r="AC527" s="127"/>
      <c r="AD527" s="127"/>
      <c r="AE527" s="127"/>
      <c r="AF527" s="127"/>
      <c r="AG527" s="127"/>
      <c r="AH527" s="127"/>
      <c r="AI527" s="127"/>
      <c r="AJ527" s="127"/>
      <c r="AK527" s="127"/>
      <c r="AL527" s="127"/>
      <c r="AM527" s="127"/>
      <c r="AN527" s="127"/>
      <c r="AO527" s="127"/>
      <c r="AP527" s="127"/>
      <c r="AQ527" s="127"/>
      <c r="AR527" s="127"/>
      <c r="AS527" s="127"/>
      <c r="AT527" s="127"/>
      <c r="AU527" s="127"/>
      <c r="AV527" s="127"/>
      <c r="AW527" s="127"/>
      <c r="AX527" s="127"/>
      <c r="AY527" s="127"/>
      <c r="AZ527" s="127"/>
      <c r="BA527" s="127"/>
      <c r="BB527" s="127"/>
    </row>
    <row r="528" spans="2:54">
      <c r="B528" s="127"/>
      <c r="C528" s="127"/>
      <c r="D528" s="127"/>
      <c r="E528" s="127"/>
      <c r="F528" s="127"/>
      <c r="G528" s="127"/>
      <c r="H528" s="127"/>
      <c r="I528" s="127"/>
      <c r="J528" s="127"/>
      <c r="K528" s="127"/>
      <c r="L528" s="127"/>
      <c r="M528" s="127"/>
      <c r="N528" s="127"/>
      <c r="O528" s="127"/>
      <c r="P528" s="127"/>
      <c r="Q528" s="127"/>
      <c r="R528" s="127"/>
      <c r="S528" s="127"/>
      <c r="T528" s="127"/>
      <c r="U528" s="127"/>
      <c r="V528" s="127"/>
      <c r="W528" s="127"/>
      <c r="X528" s="127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7"/>
      <c r="AW528" s="127"/>
      <c r="AX528" s="127"/>
      <c r="AY528" s="127"/>
      <c r="AZ528" s="127"/>
      <c r="BA528" s="127"/>
      <c r="BB528" s="127"/>
    </row>
    <row r="529" spans="2:54">
      <c r="B529" s="127"/>
      <c r="C529" s="127"/>
      <c r="D529" s="127"/>
      <c r="E529" s="127"/>
      <c r="F529" s="127"/>
      <c r="G529" s="127"/>
      <c r="H529" s="127"/>
      <c r="I529" s="127"/>
      <c r="J529" s="127"/>
      <c r="K529" s="127"/>
      <c r="L529" s="127"/>
      <c r="M529" s="127"/>
      <c r="N529" s="127"/>
      <c r="O529" s="127"/>
      <c r="P529" s="127"/>
      <c r="Q529" s="127"/>
      <c r="R529" s="127"/>
      <c r="S529" s="127"/>
      <c r="T529" s="127"/>
      <c r="U529" s="127"/>
      <c r="V529" s="127"/>
      <c r="W529" s="127"/>
      <c r="X529" s="127"/>
      <c r="Y529" s="127"/>
      <c r="Z529" s="127"/>
      <c r="AA529" s="127"/>
      <c r="AB529" s="127"/>
      <c r="AC529" s="127"/>
      <c r="AD529" s="127"/>
      <c r="AE529" s="127"/>
      <c r="AF529" s="127"/>
      <c r="AG529" s="127"/>
      <c r="AH529" s="127"/>
      <c r="AI529" s="127"/>
      <c r="AJ529" s="127"/>
      <c r="AK529" s="127"/>
      <c r="AL529" s="127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7"/>
      <c r="AW529" s="127"/>
      <c r="AX529" s="127"/>
      <c r="AY529" s="127"/>
      <c r="AZ529" s="127"/>
      <c r="BA529" s="127"/>
      <c r="BB529" s="127"/>
    </row>
    <row r="530" spans="2:54">
      <c r="B530" s="127"/>
      <c r="C530" s="127"/>
      <c r="D530" s="127"/>
      <c r="E530" s="127"/>
      <c r="F530" s="127"/>
      <c r="G530" s="127"/>
      <c r="H530" s="127"/>
      <c r="I530" s="127"/>
      <c r="J530" s="127"/>
      <c r="K530" s="127"/>
      <c r="L530" s="127"/>
      <c r="M530" s="127"/>
      <c r="N530" s="127"/>
      <c r="O530" s="127"/>
      <c r="P530" s="127"/>
      <c r="Q530" s="127"/>
      <c r="R530" s="127"/>
      <c r="S530" s="127"/>
      <c r="T530" s="127"/>
      <c r="U530" s="127"/>
      <c r="V530" s="127"/>
      <c r="W530" s="127"/>
      <c r="X530" s="127"/>
      <c r="Y530" s="127"/>
      <c r="Z530" s="127"/>
      <c r="AA530" s="127"/>
      <c r="AB530" s="127"/>
      <c r="AC530" s="127"/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</row>
    <row r="531" spans="2:54">
      <c r="B531" s="127"/>
      <c r="C531" s="127"/>
      <c r="D531" s="127"/>
      <c r="E531" s="127"/>
      <c r="F531" s="127"/>
      <c r="G531" s="127"/>
      <c r="H531" s="127"/>
      <c r="I531" s="127"/>
      <c r="J531" s="127"/>
      <c r="K531" s="127"/>
      <c r="L531" s="127"/>
      <c r="M531" s="127"/>
      <c r="N531" s="127"/>
      <c r="O531" s="127"/>
      <c r="P531" s="127"/>
      <c r="Q531" s="127"/>
      <c r="R531" s="127"/>
      <c r="S531" s="127"/>
      <c r="T531" s="127"/>
      <c r="U531" s="127"/>
      <c r="V531" s="127"/>
      <c r="W531" s="127"/>
      <c r="X531" s="127"/>
      <c r="Y531" s="127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/>
      <c r="BA531" s="127"/>
      <c r="BB531" s="127"/>
    </row>
    <row r="532" spans="2:54">
      <c r="B532" s="127"/>
      <c r="C532" s="127"/>
      <c r="D532" s="127"/>
      <c r="E532" s="127"/>
      <c r="F532" s="127"/>
      <c r="G532" s="127"/>
      <c r="H532" s="127"/>
      <c r="I532" s="127"/>
      <c r="J532" s="127"/>
      <c r="K532" s="127"/>
      <c r="L532" s="127"/>
      <c r="M532" s="127"/>
      <c r="N532" s="127"/>
      <c r="O532" s="127"/>
      <c r="P532" s="127"/>
      <c r="Q532" s="127"/>
      <c r="R532" s="127"/>
      <c r="S532" s="127"/>
      <c r="T532" s="127"/>
      <c r="U532" s="127"/>
      <c r="V532" s="127"/>
      <c r="W532" s="127"/>
      <c r="X532" s="127"/>
      <c r="Y532" s="127"/>
      <c r="Z532" s="127"/>
      <c r="AA532" s="127"/>
      <c r="AB532" s="127"/>
      <c r="AC532" s="127"/>
      <c r="AD532" s="127"/>
      <c r="AE532" s="127"/>
      <c r="AF532" s="127"/>
      <c r="AG532" s="127"/>
      <c r="AH532" s="127"/>
      <c r="AI532" s="127"/>
      <c r="AJ532" s="127"/>
      <c r="AK532" s="127"/>
      <c r="AL532" s="127"/>
      <c r="AM532" s="127"/>
      <c r="AN532" s="127"/>
      <c r="AO532" s="127"/>
      <c r="AP532" s="127"/>
      <c r="AQ532" s="127"/>
      <c r="AR532" s="127"/>
      <c r="AS532" s="127"/>
      <c r="AT532" s="127"/>
      <c r="AU532" s="127"/>
      <c r="AV532" s="127"/>
      <c r="AW532" s="127"/>
      <c r="AX532" s="127"/>
      <c r="AY532" s="127"/>
      <c r="AZ532" s="127"/>
      <c r="BA532" s="127"/>
      <c r="BB532" s="127"/>
    </row>
    <row r="533" spans="2:54">
      <c r="B533" s="127"/>
      <c r="C533" s="127"/>
      <c r="D533" s="127"/>
      <c r="E533" s="127"/>
      <c r="F533" s="127"/>
      <c r="G533" s="127"/>
      <c r="H533" s="127"/>
      <c r="I533" s="127"/>
      <c r="J533" s="127"/>
      <c r="K533" s="127"/>
      <c r="L533" s="127"/>
      <c r="M533" s="127"/>
      <c r="N533" s="127"/>
      <c r="O533" s="127"/>
      <c r="P533" s="127"/>
      <c r="Q533" s="127"/>
      <c r="R533" s="127"/>
      <c r="S533" s="127"/>
      <c r="T533" s="127"/>
      <c r="U533" s="127"/>
      <c r="V533" s="127"/>
      <c r="W533" s="127"/>
      <c r="X533" s="127"/>
      <c r="Y533" s="127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7"/>
      <c r="AW533" s="127"/>
      <c r="AX533" s="127"/>
      <c r="AY533" s="127"/>
      <c r="AZ533" s="127"/>
      <c r="BA533" s="127"/>
      <c r="BB533" s="127"/>
    </row>
    <row r="534" spans="2:54">
      <c r="B534" s="127"/>
      <c r="C534" s="127"/>
      <c r="D534" s="127"/>
      <c r="E534" s="127"/>
      <c r="F534" s="127"/>
      <c r="G534" s="127"/>
      <c r="H534" s="127"/>
      <c r="I534" s="127"/>
      <c r="J534" s="127"/>
      <c r="K534" s="127"/>
      <c r="L534" s="127"/>
      <c r="M534" s="127"/>
      <c r="N534" s="127"/>
      <c r="O534" s="127"/>
      <c r="P534" s="127"/>
      <c r="Q534" s="127"/>
      <c r="R534" s="127"/>
      <c r="S534" s="127"/>
      <c r="T534" s="127"/>
      <c r="U534" s="127"/>
      <c r="V534" s="127"/>
      <c r="W534" s="127"/>
      <c r="X534" s="127"/>
      <c r="Y534" s="127"/>
      <c r="Z534" s="127"/>
      <c r="AA534" s="127"/>
      <c r="AB534" s="127"/>
      <c r="AC534" s="127"/>
      <c r="AD534" s="127"/>
      <c r="AE534" s="127"/>
      <c r="AF534" s="127"/>
      <c r="AG534" s="127"/>
      <c r="AH534" s="127"/>
      <c r="AI534" s="127"/>
      <c r="AJ534" s="127"/>
      <c r="AK534" s="127"/>
      <c r="AL534" s="127"/>
      <c r="AM534" s="127"/>
      <c r="AN534" s="127"/>
      <c r="AO534" s="127"/>
      <c r="AP534" s="127"/>
      <c r="AQ534" s="127"/>
      <c r="AR534" s="127"/>
      <c r="AS534" s="127"/>
      <c r="AT534" s="127"/>
      <c r="AU534" s="127"/>
      <c r="AV534" s="127"/>
      <c r="AW534" s="127"/>
      <c r="AX534" s="127"/>
      <c r="AY534" s="127"/>
      <c r="AZ534" s="127"/>
      <c r="BA534" s="127"/>
      <c r="BB534" s="127"/>
    </row>
    <row r="535" spans="2:54">
      <c r="B535" s="127"/>
      <c r="C535" s="127"/>
      <c r="D535" s="127"/>
      <c r="E535" s="127"/>
      <c r="F535" s="127"/>
      <c r="G535" s="127"/>
      <c r="H535" s="127"/>
      <c r="I535" s="127"/>
      <c r="J535" s="127"/>
      <c r="K535" s="127"/>
      <c r="L535" s="127"/>
      <c r="M535" s="127"/>
      <c r="N535" s="127"/>
      <c r="O535" s="127"/>
      <c r="P535" s="127"/>
      <c r="Q535" s="127"/>
      <c r="R535" s="127"/>
      <c r="S535" s="127"/>
      <c r="T535" s="127"/>
      <c r="U535" s="127"/>
      <c r="V535" s="127"/>
      <c r="W535" s="127"/>
      <c r="X535" s="127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7"/>
      <c r="AW535" s="127"/>
      <c r="AX535" s="127"/>
      <c r="AY535" s="127"/>
      <c r="AZ535" s="127"/>
      <c r="BA535" s="127"/>
      <c r="BB535" s="127"/>
    </row>
    <row r="536" spans="2:54">
      <c r="B536" s="127"/>
      <c r="C536" s="127"/>
      <c r="D536" s="127"/>
      <c r="E536" s="127"/>
      <c r="F536" s="127"/>
      <c r="G536" s="127"/>
      <c r="H536" s="127"/>
      <c r="I536" s="127"/>
      <c r="J536" s="127"/>
      <c r="K536" s="127"/>
      <c r="L536" s="127"/>
      <c r="M536" s="127"/>
      <c r="N536" s="127"/>
      <c r="O536" s="127"/>
      <c r="P536" s="127"/>
      <c r="Q536" s="127"/>
      <c r="R536" s="127"/>
      <c r="S536" s="127"/>
      <c r="T536" s="127"/>
      <c r="U536" s="127"/>
      <c r="V536" s="127"/>
      <c r="W536" s="127"/>
      <c r="X536" s="127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/>
      <c r="AP536" s="127"/>
      <c r="AQ536" s="127"/>
      <c r="AR536" s="127"/>
      <c r="AS536" s="127"/>
      <c r="AT536" s="127"/>
      <c r="AU536" s="127"/>
      <c r="AV536" s="127"/>
      <c r="AW536" s="127"/>
      <c r="AX536" s="127"/>
      <c r="AY536" s="127"/>
      <c r="AZ536" s="127"/>
      <c r="BA536" s="127"/>
      <c r="BB536" s="127"/>
    </row>
    <row r="537" spans="2:54">
      <c r="B537" s="127"/>
      <c r="C537" s="127"/>
      <c r="D537" s="127"/>
      <c r="E537" s="127"/>
      <c r="F537" s="127"/>
      <c r="G537" s="127"/>
      <c r="H537" s="127"/>
      <c r="I537" s="127"/>
      <c r="J537" s="127"/>
      <c r="K537" s="127"/>
      <c r="L537" s="127"/>
      <c r="M537" s="127"/>
      <c r="N537" s="127"/>
      <c r="O537" s="127"/>
      <c r="P537" s="127"/>
      <c r="Q537" s="127"/>
      <c r="R537" s="127"/>
      <c r="S537" s="127"/>
      <c r="T537" s="127"/>
      <c r="U537" s="127"/>
      <c r="V537" s="127"/>
      <c r="W537" s="127"/>
      <c r="X537" s="127"/>
      <c r="Y537" s="127"/>
      <c r="Z537" s="127"/>
      <c r="AA537" s="127"/>
      <c r="AB537" s="127"/>
      <c r="AC537" s="127"/>
      <c r="AD537" s="127"/>
      <c r="AE537" s="127"/>
      <c r="AF537" s="127"/>
      <c r="AG537" s="127"/>
      <c r="AH537" s="127"/>
      <c r="AI537" s="127"/>
      <c r="AJ537" s="127"/>
      <c r="AK537" s="127"/>
      <c r="AL537" s="127"/>
      <c r="AM537" s="127"/>
      <c r="AN537" s="127"/>
      <c r="AO537" s="127"/>
      <c r="AP537" s="127"/>
      <c r="AQ537" s="127"/>
      <c r="AR537" s="127"/>
      <c r="AS537" s="127"/>
      <c r="AT537" s="127"/>
      <c r="AU537" s="127"/>
      <c r="AV537" s="127"/>
      <c r="AW537" s="127"/>
      <c r="AX537" s="127"/>
      <c r="AY537" s="127"/>
      <c r="AZ537" s="127"/>
      <c r="BA537" s="127"/>
      <c r="BB537" s="127"/>
    </row>
    <row r="538" spans="2:54">
      <c r="B538" s="127"/>
      <c r="C538" s="127"/>
      <c r="D538" s="127"/>
      <c r="E538" s="127"/>
      <c r="F538" s="127"/>
      <c r="G538" s="127"/>
      <c r="H538" s="127"/>
      <c r="I538" s="127"/>
      <c r="J538" s="127"/>
      <c r="K538" s="127"/>
      <c r="L538" s="127"/>
      <c r="M538" s="127"/>
      <c r="N538" s="127"/>
      <c r="O538" s="127"/>
      <c r="P538" s="127"/>
      <c r="Q538" s="127"/>
      <c r="R538" s="127"/>
      <c r="S538" s="127"/>
      <c r="T538" s="127"/>
      <c r="U538" s="127"/>
      <c r="V538" s="127"/>
      <c r="W538" s="127"/>
      <c r="X538" s="127"/>
      <c r="Y538" s="127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27"/>
      <c r="AO538" s="127"/>
      <c r="AP538" s="127"/>
      <c r="AQ538" s="127"/>
      <c r="AR538" s="127"/>
      <c r="AS538" s="127"/>
      <c r="AT538" s="127"/>
      <c r="AU538" s="127"/>
      <c r="AV538" s="127"/>
      <c r="AW538" s="127"/>
      <c r="AX538" s="127"/>
      <c r="AY538" s="127"/>
      <c r="AZ538" s="127"/>
      <c r="BA538" s="127"/>
      <c r="BB538" s="127"/>
    </row>
    <row r="539" spans="2:54">
      <c r="B539" s="127"/>
      <c r="C539" s="127"/>
      <c r="D539" s="127"/>
      <c r="E539" s="127"/>
      <c r="F539" s="127"/>
      <c r="G539" s="127"/>
      <c r="H539" s="127"/>
      <c r="I539" s="127"/>
      <c r="J539" s="127"/>
      <c r="K539" s="127"/>
      <c r="L539" s="127"/>
      <c r="M539" s="127"/>
      <c r="N539" s="127"/>
      <c r="O539" s="127"/>
      <c r="P539" s="127"/>
      <c r="Q539" s="127"/>
      <c r="R539" s="127"/>
      <c r="S539" s="127"/>
      <c r="T539" s="127"/>
      <c r="U539" s="127"/>
      <c r="V539" s="127"/>
      <c r="W539" s="127"/>
      <c r="X539" s="127"/>
      <c r="Y539" s="127"/>
      <c r="Z539" s="127"/>
      <c r="AA539" s="127"/>
      <c r="AB539" s="127"/>
      <c r="AC539" s="127"/>
      <c r="AD539" s="127"/>
      <c r="AE539" s="127"/>
      <c r="AF539" s="127"/>
      <c r="AG539" s="127"/>
      <c r="AH539" s="127"/>
      <c r="AI539" s="127"/>
      <c r="AJ539" s="127"/>
      <c r="AK539" s="127"/>
      <c r="AL539" s="127"/>
      <c r="AM539" s="127"/>
      <c r="AN539" s="127"/>
      <c r="AO539" s="127"/>
      <c r="AP539" s="127"/>
      <c r="AQ539" s="127"/>
      <c r="AR539" s="127"/>
      <c r="AS539" s="127"/>
      <c r="AT539" s="127"/>
      <c r="AU539" s="127"/>
      <c r="AV539" s="127"/>
      <c r="AW539" s="127"/>
      <c r="AX539" s="127"/>
      <c r="AY539" s="127"/>
      <c r="AZ539" s="127"/>
      <c r="BA539" s="127"/>
      <c r="BB539" s="127"/>
    </row>
    <row r="540" spans="2:54">
      <c r="B540" s="127"/>
      <c r="C540" s="127"/>
      <c r="D540" s="127"/>
      <c r="E540" s="127"/>
      <c r="F540" s="127"/>
      <c r="G540" s="127"/>
      <c r="H540" s="127"/>
      <c r="I540" s="127"/>
      <c r="J540" s="127"/>
      <c r="K540" s="127"/>
      <c r="L540" s="127"/>
      <c r="M540" s="127"/>
      <c r="N540" s="127"/>
      <c r="O540" s="127"/>
      <c r="P540" s="127"/>
      <c r="Q540" s="127"/>
      <c r="R540" s="127"/>
      <c r="S540" s="127"/>
      <c r="T540" s="127"/>
      <c r="U540" s="127"/>
      <c r="V540" s="127"/>
      <c r="W540" s="127"/>
      <c r="X540" s="127"/>
      <c r="Y540" s="127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  <c r="AQ540" s="127"/>
      <c r="AR540" s="127"/>
      <c r="AS540" s="127"/>
      <c r="AT540" s="127"/>
      <c r="AU540" s="127"/>
      <c r="AV540" s="127"/>
      <c r="AW540" s="127"/>
      <c r="AX540" s="127"/>
      <c r="AY540" s="127"/>
      <c r="AZ540" s="127"/>
      <c r="BA540" s="127"/>
      <c r="BB540" s="127"/>
    </row>
    <row r="541" spans="2:54">
      <c r="B541" s="127"/>
      <c r="C541" s="127"/>
      <c r="D541" s="127"/>
      <c r="E541" s="127"/>
      <c r="F541" s="127"/>
      <c r="G541" s="127"/>
      <c r="H541" s="127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7"/>
      <c r="AW541" s="127"/>
      <c r="AX541" s="127"/>
      <c r="AY541" s="127"/>
      <c r="AZ541" s="127"/>
      <c r="BA541" s="127"/>
      <c r="BB541" s="127"/>
    </row>
    <row r="542" spans="2:54">
      <c r="B542" s="127"/>
      <c r="C542" s="127"/>
      <c r="D542" s="127"/>
      <c r="E542" s="127"/>
      <c r="F542" s="127"/>
      <c r="G542" s="127"/>
      <c r="H542" s="127"/>
      <c r="I542" s="127"/>
      <c r="J542" s="127"/>
      <c r="K542" s="127"/>
      <c r="L542" s="127"/>
      <c r="M542" s="127"/>
      <c r="N542" s="127"/>
      <c r="O542" s="127"/>
      <c r="P542" s="127"/>
      <c r="Q542" s="127"/>
      <c r="R542" s="127"/>
      <c r="S542" s="127"/>
      <c r="T542" s="127"/>
      <c r="U542" s="127"/>
      <c r="V542" s="127"/>
      <c r="W542" s="127"/>
      <c r="X542" s="127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  <c r="AQ542" s="127"/>
      <c r="AR542" s="127"/>
      <c r="AS542" s="127"/>
      <c r="AT542" s="127"/>
      <c r="AU542" s="127"/>
      <c r="AV542" s="127"/>
      <c r="AW542" s="127"/>
      <c r="AX542" s="127"/>
      <c r="AY542" s="127"/>
      <c r="AZ542" s="127"/>
      <c r="BA542" s="127"/>
      <c r="BB542" s="127"/>
    </row>
    <row r="543" spans="2:54">
      <c r="B543" s="127"/>
      <c r="C543" s="127"/>
      <c r="D543" s="127"/>
      <c r="E543" s="127"/>
      <c r="F543" s="127"/>
      <c r="G543" s="127"/>
      <c r="H543" s="127"/>
      <c r="I543" s="127"/>
      <c r="J543" s="127"/>
      <c r="K543" s="127"/>
      <c r="L543" s="127"/>
      <c r="M543" s="127"/>
      <c r="N543" s="127"/>
      <c r="O543" s="127"/>
      <c r="P543" s="127"/>
      <c r="Q543" s="127"/>
      <c r="R543" s="127"/>
      <c r="S543" s="127"/>
      <c r="T543" s="127"/>
      <c r="U543" s="127"/>
      <c r="V543" s="127"/>
      <c r="W543" s="127"/>
      <c r="X543" s="127"/>
      <c r="Y543" s="127"/>
      <c r="Z543" s="127"/>
      <c r="AA543" s="127"/>
      <c r="AB543" s="127"/>
      <c r="AC543" s="127"/>
      <c r="AD543" s="127"/>
      <c r="AE543" s="127"/>
      <c r="AF543" s="127"/>
      <c r="AG543" s="127"/>
      <c r="AH543" s="127"/>
      <c r="AI543" s="127"/>
      <c r="AJ543" s="127"/>
      <c r="AK543" s="127"/>
      <c r="AL543" s="127"/>
      <c r="AM543" s="127"/>
      <c r="AN543" s="127"/>
      <c r="AO543" s="127"/>
      <c r="AP543" s="127"/>
      <c r="AQ543" s="127"/>
      <c r="AR543" s="127"/>
      <c r="AS543" s="127"/>
      <c r="AT543" s="127"/>
      <c r="AU543" s="127"/>
      <c r="AV543" s="127"/>
      <c r="AW543" s="127"/>
      <c r="AX543" s="127"/>
      <c r="AY543" s="127"/>
      <c r="AZ543" s="127"/>
      <c r="BA543" s="127"/>
      <c r="BB543" s="127"/>
    </row>
    <row r="544" spans="2:54">
      <c r="B544" s="127"/>
      <c r="C544" s="127"/>
      <c r="D544" s="127"/>
      <c r="E544" s="127"/>
      <c r="F544" s="127"/>
      <c r="G544" s="127"/>
      <c r="H544" s="127"/>
      <c r="I544" s="127"/>
      <c r="J544" s="127"/>
      <c r="K544" s="127"/>
      <c r="L544" s="127"/>
      <c r="M544" s="127"/>
      <c r="N544" s="127"/>
      <c r="O544" s="127"/>
      <c r="P544" s="127"/>
      <c r="Q544" s="127"/>
      <c r="R544" s="127"/>
      <c r="S544" s="127"/>
      <c r="T544" s="127"/>
      <c r="U544" s="127"/>
      <c r="V544" s="127"/>
      <c r="W544" s="127"/>
      <c r="X544" s="127"/>
      <c r="Y544" s="127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  <c r="AQ544" s="127"/>
      <c r="AR544" s="127"/>
      <c r="AS544" s="127"/>
      <c r="AT544" s="127"/>
      <c r="AU544" s="127"/>
      <c r="AV544" s="127"/>
      <c r="AW544" s="127"/>
      <c r="AX544" s="127"/>
      <c r="AY544" s="127"/>
      <c r="AZ544" s="127"/>
      <c r="BA544" s="127"/>
      <c r="BB544" s="127"/>
    </row>
    <row r="545" spans="2:54">
      <c r="B545" s="127"/>
      <c r="C545" s="127"/>
      <c r="D545" s="127"/>
      <c r="E545" s="127"/>
      <c r="F545" s="127"/>
      <c r="G545" s="127"/>
      <c r="H545" s="127"/>
      <c r="I545" s="127"/>
      <c r="J545" s="127"/>
      <c r="K545" s="127"/>
      <c r="L545" s="127"/>
      <c r="M545" s="127"/>
      <c r="N545" s="127"/>
      <c r="O545" s="127"/>
      <c r="P545" s="127"/>
      <c r="Q545" s="127"/>
      <c r="R545" s="127"/>
      <c r="S545" s="127"/>
      <c r="T545" s="127"/>
      <c r="U545" s="127"/>
      <c r="V545" s="127"/>
      <c r="W545" s="127"/>
      <c r="X545" s="127"/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  <c r="AQ545" s="127"/>
      <c r="AR545" s="127"/>
      <c r="AS545" s="127"/>
      <c r="AT545" s="127"/>
      <c r="AU545" s="127"/>
      <c r="AV545" s="127"/>
      <c r="AW545" s="127"/>
      <c r="AX545" s="127"/>
      <c r="AY545" s="127"/>
      <c r="AZ545" s="127"/>
      <c r="BA545" s="127"/>
      <c r="BB545" s="127"/>
    </row>
    <row r="546" spans="2:54">
      <c r="B546" s="127"/>
      <c r="C546" s="127"/>
      <c r="D546" s="127"/>
      <c r="E546" s="127"/>
      <c r="F546" s="127"/>
      <c r="G546" s="127"/>
      <c r="H546" s="127"/>
      <c r="I546" s="127"/>
      <c r="J546" s="127"/>
      <c r="K546" s="127"/>
      <c r="L546" s="127"/>
      <c r="M546" s="127"/>
      <c r="N546" s="127"/>
      <c r="O546" s="127"/>
      <c r="P546" s="127"/>
      <c r="Q546" s="127"/>
      <c r="R546" s="127"/>
      <c r="S546" s="127"/>
      <c r="T546" s="127"/>
      <c r="U546" s="127"/>
      <c r="V546" s="127"/>
      <c r="W546" s="127"/>
      <c r="X546" s="127"/>
      <c r="Y546" s="127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27"/>
      <c r="AO546" s="127"/>
      <c r="AP546" s="127"/>
      <c r="AQ546" s="127"/>
      <c r="AR546" s="127"/>
      <c r="AS546" s="127"/>
      <c r="AT546" s="127"/>
      <c r="AU546" s="127"/>
      <c r="AV546" s="127"/>
      <c r="AW546" s="127"/>
      <c r="AX546" s="127"/>
      <c r="AY546" s="127"/>
      <c r="AZ546" s="127"/>
      <c r="BA546" s="127"/>
      <c r="BB546" s="127"/>
    </row>
    <row r="547" spans="2:54">
      <c r="B547" s="127"/>
      <c r="C547" s="127"/>
      <c r="D547" s="127"/>
      <c r="E547" s="127"/>
      <c r="F547" s="127"/>
      <c r="G547" s="127"/>
      <c r="H547" s="127"/>
      <c r="I547" s="127"/>
      <c r="J547" s="127"/>
      <c r="K547" s="127"/>
      <c r="L547" s="127"/>
      <c r="M547" s="127"/>
      <c r="N547" s="127"/>
      <c r="O547" s="127"/>
      <c r="P547" s="127"/>
      <c r="Q547" s="127"/>
      <c r="R547" s="127"/>
      <c r="S547" s="127"/>
      <c r="T547" s="127"/>
      <c r="U547" s="127"/>
      <c r="V547" s="127"/>
      <c r="W547" s="127"/>
      <c r="X547" s="127"/>
      <c r="Y547" s="127"/>
      <c r="Z547" s="127"/>
      <c r="AA547" s="127"/>
      <c r="AB547" s="127"/>
      <c r="AC547" s="127"/>
      <c r="AD547" s="127"/>
      <c r="AE547" s="127"/>
      <c r="AF547" s="127"/>
      <c r="AG547" s="127"/>
      <c r="AH547" s="127"/>
      <c r="AI547" s="127"/>
      <c r="AJ547" s="127"/>
      <c r="AK547" s="127"/>
      <c r="AL547" s="127"/>
      <c r="AM547" s="127"/>
      <c r="AN547" s="127"/>
      <c r="AO547" s="127"/>
      <c r="AP547" s="127"/>
      <c r="AQ547" s="127"/>
      <c r="AR547" s="127"/>
      <c r="AS547" s="127"/>
      <c r="AT547" s="127"/>
      <c r="AU547" s="127"/>
      <c r="AV547" s="127"/>
      <c r="AW547" s="127"/>
      <c r="AX547" s="127"/>
      <c r="AY547" s="127"/>
      <c r="AZ547" s="127"/>
      <c r="BA547" s="127"/>
      <c r="BB547" s="127"/>
    </row>
    <row r="548" spans="2:54">
      <c r="B548" s="127"/>
      <c r="C548" s="127"/>
      <c r="D548" s="127"/>
      <c r="E548" s="127"/>
      <c r="F548" s="127"/>
      <c r="G548" s="127"/>
      <c r="H548" s="127"/>
      <c r="I548" s="127"/>
      <c r="J548" s="127"/>
      <c r="K548" s="127"/>
      <c r="L548" s="127"/>
      <c r="M548" s="127"/>
      <c r="N548" s="127"/>
      <c r="O548" s="127"/>
      <c r="P548" s="127"/>
      <c r="Q548" s="127"/>
      <c r="R548" s="127"/>
      <c r="S548" s="127"/>
      <c r="T548" s="127"/>
      <c r="U548" s="127"/>
      <c r="V548" s="127"/>
      <c r="W548" s="127"/>
      <c r="X548" s="127"/>
      <c r="Y548" s="127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27"/>
      <c r="AO548" s="127"/>
      <c r="AP548" s="127"/>
      <c r="AQ548" s="127"/>
      <c r="AR548" s="127"/>
      <c r="AS548" s="127"/>
      <c r="AT548" s="127"/>
      <c r="AU548" s="127"/>
      <c r="AV548" s="127"/>
      <c r="AW548" s="127"/>
      <c r="AX548" s="127"/>
      <c r="AY548" s="127"/>
      <c r="AZ548" s="127"/>
      <c r="BA548" s="127"/>
      <c r="BB548" s="127"/>
    </row>
    <row r="549" spans="2:54">
      <c r="B549" s="127"/>
      <c r="C549" s="127"/>
      <c r="D549" s="127"/>
      <c r="E549" s="127"/>
      <c r="F549" s="127"/>
      <c r="G549" s="127"/>
      <c r="H549" s="127"/>
      <c r="I549" s="127"/>
      <c r="J549" s="127"/>
      <c r="K549" s="127"/>
      <c r="L549" s="127"/>
      <c r="M549" s="127"/>
      <c r="N549" s="127"/>
      <c r="O549" s="127"/>
      <c r="P549" s="127"/>
      <c r="Q549" s="127"/>
      <c r="R549" s="127"/>
      <c r="S549" s="127"/>
      <c r="T549" s="127"/>
      <c r="U549" s="127"/>
      <c r="V549" s="127"/>
      <c r="W549" s="127"/>
      <c r="X549" s="127"/>
      <c r="Y549" s="127"/>
      <c r="Z549" s="127"/>
      <c r="AA549" s="127"/>
      <c r="AB549" s="127"/>
      <c r="AC549" s="127"/>
      <c r="AD549" s="127"/>
      <c r="AE549" s="127"/>
      <c r="AF549" s="127"/>
      <c r="AG549" s="127"/>
      <c r="AH549" s="127"/>
      <c r="AI549" s="127"/>
      <c r="AJ549" s="127"/>
      <c r="AK549" s="127"/>
      <c r="AL549" s="127"/>
      <c r="AM549" s="127"/>
      <c r="AN549" s="127"/>
      <c r="AO549" s="127"/>
      <c r="AP549" s="127"/>
      <c r="AQ549" s="127"/>
      <c r="AR549" s="127"/>
      <c r="AS549" s="127"/>
      <c r="AT549" s="127"/>
      <c r="AU549" s="127"/>
      <c r="AV549" s="127"/>
      <c r="AW549" s="127"/>
      <c r="AX549" s="127"/>
      <c r="AY549" s="127"/>
      <c r="AZ549" s="127"/>
      <c r="BA549" s="127"/>
      <c r="BB549" s="127"/>
    </row>
    <row r="550" spans="2:54">
      <c r="B550" s="127"/>
      <c r="C550" s="127"/>
      <c r="D550" s="127"/>
      <c r="E550" s="127"/>
      <c r="F550" s="127"/>
      <c r="G550" s="127"/>
      <c r="H550" s="127"/>
      <c r="I550" s="127"/>
      <c r="J550" s="127"/>
      <c r="K550" s="127"/>
      <c r="L550" s="127"/>
      <c r="M550" s="127"/>
      <c r="N550" s="127"/>
      <c r="O550" s="127"/>
      <c r="P550" s="127"/>
      <c r="Q550" s="127"/>
      <c r="R550" s="127"/>
      <c r="S550" s="127"/>
      <c r="T550" s="127"/>
      <c r="U550" s="127"/>
      <c r="V550" s="127"/>
      <c r="W550" s="127"/>
      <c r="X550" s="127"/>
      <c r="Y550" s="127"/>
      <c r="Z550" s="127"/>
      <c r="AA550" s="127"/>
      <c r="AB550" s="127"/>
      <c r="AC550" s="127"/>
      <c r="AD550" s="127"/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27"/>
      <c r="AO550" s="127"/>
      <c r="AP550" s="127"/>
      <c r="AQ550" s="127"/>
      <c r="AR550" s="127"/>
      <c r="AS550" s="127"/>
      <c r="AT550" s="127"/>
      <c r="AU550" s="127"/>
      <c r="AV550" s="127"/>
      <c r="AW550" s="127"/>
      <c r="AX550" s="127"/>
      <c r="AY550" s="127"/>
      <c r="AZ550" s="127"/>
      <c r="BA550" s="127"/>
      <c r="BB550" s="127"/>
    </row>
    <row r="551" spans="2:54">
      <c r="B551" s="127"/>
      <c r="C551" s="127"/>
      <c r="D551" s="127"/>
      <c r="E551" s="127"/>
      <c r="F551" s="127"/>
      <c r="G551" s="127"/>
      <c r="H551" s="127"/>
      <c r="I551" s="127"/>
      <c r="J551" s="127"/>
      <c r="K551" s="127"/>
      <c r="L551" s="127"/>
      <c r="M551" s="127"/>
      <c r="N551" s="127"/>
      <c r="O551" s="127"/>
      <c r="P551" s="127"/>
      <c r="Q551" s="127"/>
      <c r="R551" s="127"/>
      <c r="S551" s="127"/>
      <c r="T551" s="127"/>
      <c r="U551" s="127"/>
      <c r="V551" s="127"/>
      <c r="W551" s="127"/>
      <c r="X551" s="127"/>
      <c r="Y551" s="127"/>
      <c r="Z551" s="127"/>
      <c r="AA551" s="127"/>
      <c r="AB551" s="127"/>
      <c r="AC551" s="127"/>
      <c r="AD551" s="127"/>
      <c r="AE551" s="127"/>
      <c r="AF551" s="127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  <c r="AQ551" s="127"/>
      <c r="AR551" s="127"/>
      <c r="AS551" s="127"/>
      <c r="AT551" s="127"/>
      <c r="AU551" s="127"/>
      <c r="AV551" s="127"/>
      <c r="AW551" s="127"/>
      <c r="AX551" s="127"/>
      <c r="AY551" s="127"/>
      <c r="AZ551" s="127"/>
      <c r="BA551" s="127"/>
      <c r="BB551" s="127"/>
    </row>
    <row r="552" spans="2:54">
      <c r="B552" s="127"/>
      <c r="C552" s="127"/>
      <c r="D552" s="127"/>
      <c r="E552" s="127"/>
      <c r="F552" s="127"/>
      <c r="G552" s="127"/>
      <c r="H552" s="127"/>
      <c r="I552" s="127"/>
      <c r="J552" s="127"/>
      <c r="K552" s="127"/>
      <c r="L552" s="127"/>
      <c r="M552" s="127"/>
      <c r="N552" s="127"/>
      <c r="O552" s="127"/>
      <c r="P552" s="127"/>
      <c r="Q552" s="127"/>
      <c r="R552" s="127"/>
      <c r="S552" s="127"/>
      <c r="T552" s="127"/>
      <c r="U552" s="127"/>
      <c r="V552" s="127"/>
      <c r="W552" s="127"/>
      <c r="X552" s="127"/>
      <c r="Y552" s="127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27"/>
      <c r="AO552" s="127"/>
      <c r="AP552" s="127"/>
      <c r="AQ552" s="127"/>
      <c r="AR552" s="127"/>
      <c r="AS552" s="127"/>
      <c r="AT552" s="127"/>
      <c r="AU552" s="127"/>
      <c r="AV552" s="127"/>
      <c r="AW552" s="127"/>
      <c r="AX552" s="127"/>
      <c r="AY552" s="127"/>
      <c r="AZ552" s="127"/>
      <c r="BA552" s="127"/>
      <c r="BB552" s="127"/>
    </row>
    <row r="553" spans="2:54">
      <c r="B553" s="127"/>
      <c r="C553" s="127"/>
      <c r="D553" s="127"/>
      <c r="E553" s="127"/>
      <c r="F553" s="127"/>
      <c r="G553" s="127"/>
      <c r="H553" s="127"/>
      <c r="I553" s="127"/>
      <c r="J553" s="127"/>
      <c r="K553" s="127"/>
      <c r="L553" s="127"/>
      <c r="M553" s="127"/>
      <c r="N553" s="127"/>
      <c r="O553" s="127"/>
      <c r="P553" s="127"/>
      <c r="Q553" s="127"/>
      <c r="R553" s="127"/>
      <c r="S553" s="127"/>
      <c r="T553" s="127"/>
      <c r="U553" s="127"/>
      <c r="V553" s="127"/>
      <c r="W553" s="127"/>
      <c r="X553" s="127"/>
      <c r="Y553" s="127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7"/>
      <c r="AW553" s="127"/>
      <c r="AX553" s="127"/>
      <c r="AY553" s="127"/>
      <c r="AZ553" s="127"/>
      <c r="BA553" s="127"/>
      <c r="BB553" s="127"/>
    </row>
    <row r="554" spans="2:54">
      <c r="B554" s="127"/>
      <c r="C554" s="127"/>
      <c r="D554" s="127"/>
      <c r="E554" s="127"/>
      <c r="F554" s="127"/>
      <c r="G554" s="127"/>
      <c r="H554" s="127"/>
      <c r="I554" s="127"/>
      <c r="J554" s="127"/>
      <c r="K554" s="127"/>
      <c r="L554" s="127"/>
      <c r="M554" s="127"/>
      <c r="N554" s="127"/>
      <c r="O554" s="127"/>
      <c r="P554" s="127"/>
      <c r="Q554" s="127"/>
      <c r="R554" s="127"/>
      <c r="S554" s="127"/>
      <c r="T554" s="127"/>
      <c r="U554" s="127"/>
      <c r="V554" s="127"/>
      <c r="W554" s="127"/>
      <c r="X554" s="127"/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Q554" s="127"/>
      <c r="AR554" s="127"/>
      <c r="AS554" s="127"/>
      <c r="AT554" s="127"/>
      <c r="AU554" s="127"/>
      <c r="AV554" s="127"/>
      <c r="AW554" s="127"/>
      <c r="AX554" s="127"/>
      <c r="AY554" s="127"/>
      <c r="AZ554" s="127"/>
      <c r="BA554" s="127"/>
      <c r="BB554" s="127"/>
    </row>
    <row r="555" spans="2:54">
      <c r="B555" s="127"/>
      <c r="C555" s="127"/>
      <c r="D555" s="127"/>
      <c r="E555" s="127"/>
      <c r="F555" s="127"/>
      <c r="G555" s="127"/>
      <c r="H555" s="127"/>
      <c r="I555" s="127"/>
      <c r="J555" s="127"/>
      <c r="K555" s="127"/>
      <c r="L555" s="127"/>
      <c r="M555" s="127"/>
      <c r="N555" s="127"/>
      <c r="O555" s="127"/>
      <c r="P555" s="127"/>
      <c r="Q555" s="127"/>
      <c r="R555" s="127"/>
      <c r="S555" s="127"/>
      <c r="T555" s="127"/>
      <c r="U555" s="127"/>
      <c r="V555" s="127"/>
      <c r="W555" s="127"/>
      <c r="X555" s="127"/>
      <c r="Y555" s="127"/>
      <c r="Z555" s="127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7"/>
      <c r="AW555" s="127"/>
      <c r="AX555" s="127"/>
      <c r="AY555" s="127"/>
      <c r="AZ555" s="127"/>
      <c r="BA555" s="127"/>
      <c r="BB555" s="127"/>
    </row>
    <row r="556" spans="2:54">
      <c r="B556" s="127"/>
      <c r="C556" s="127"/>
      <c r="D556" s="127"/>
      <c r="E556" s="127"/>
      <c r="F556" s="127"/>
      <c r="G556" s="127"/>
      <c r="H556" s="127"/>
      <c r="I556" s="127"/>
      <c r="J556" s="127"/>
      <c r="K556" s="127"/>
      <c r="L556" s="127"/>
      <c r="M556" s="127"/>
      <c r="N556" s="127"/>
      <c r="O556" s="127"/>
      <c r="P556" s="127"/>
      <c r="Q556" s="127"/>
      <c r="R556" s="127"/>
      <c r="S556" s="127"/>
      <c r="T556" s="127"/>
      <c r="U556" s="127"/>
      <c r="V556" s="127"/>
      <c r="W556" s="127"/>
      <c r="X556" s="127"/>
      <c r="Y556" s="127"/>
      <c r="Z556" s="127"/>
      <c r="AA556" s="127"/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7"/>
      <c r="AL556" s="127"/>
      <c r="AM556" s="127"/>
      <c r="AN556" s="127"/>
      <c r="AO556" s="127"/>
      <c r="AP556" s="127"/>
      <c r="AQ556" s="127"/>
      <c r="AR556" s="127"/>
      <c r="AS556" s="127"/>
      <c r="AT556" s="127"/>
      <c r="AU556" s="127"/>
      <c r="AV556" s="127"/>
      <c r="AW556" s="127"/>
      <c r="AX556" s="127"/>
      <c r="AY556" s="127"/>
      <c r="AZ556" s="127"/>
      <c r="BA556" s="127"/>
      <c r="BB556" s="127"/>
    </row>
    <row r="557" spans="2:54">
      <c r="B557" s="127"/>
      <c r="C557" s="127"/>
      <c r="D557" s="127"/>
      <c r="E557" s="127"/>
      <c r="F557" s="127"/>
      <c r="G557" s="127"/>
      <c r="H557" s="127"/>
      <c r="I557" s="127"/>
      <c r="J557" s="127"/>
      <c r="K557" s="127"/>
      <c r="L557" s="127"/>
      <c r="M557" s="127"/>
      <c r="N557" s="127"/>
      <c r="O557" s="127"/>
      <c r="P557" s="127"/>
      <c r="Q557" s="127"/>
      <c r="R557" s="127"/>
      <c r="S557" s="127"/>
      <c r="T557" s="127"/>
      <c r="U557" s="127"/>
      <c r="V557" s="127"/>
      <c r="W557" s="127"/>
      <c r="X557" s="127"/>
      <c r="Y557" s="127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  <c r="AQ557" s="127"/>
      <c r="AR557" s="127"/>
      <c r="AS557" s="127"/>
      <c r="AT557" s="127"/>
      <c r="AU557" s="127"/>
      <c r="AV557" s="127"/>
      <c r="AW557" s="127"/>
      <c r="AX557" s="127"/>
      <c r="AY557" s="127"/>
      <c r="AZ557" s="127"/>
      <c r="BA557" s="127"/>
      <c r="BB557" s="127"/>
    </row>
    <row r="558" spans="2:54">
      <c r="B558" s="127"/>
      <c r="C558" s="127"/>
      <c r="D558" s="127"/>
      <c r="E558" s="127"/>
      <c r="F558" s="127"/>
      <c r="G558" s="127"/>
      <c r="H558" s="127"/>
      <c r="I558" s="127"/>
      <c r="J558" s="127"/>
      <c r="K558" s="127"/>
      <c r="L558" s="127"/>
      <c r="M558" s="127"/>
      <c r="N558" s="127"/>
      <c r="O558" s="127"/>
      <c r="P558" s="127"/>
      <c r="Q558" s="127"/>
      <c r="R558" s="127"/>
      <c r="S558" s="127"/>
      <c r="T558" s="127"/>
      <c r="U558" s="127"/>
      <c r="V558" s="127"/>
      <c r="W558" s="127"/>
      <c r="X558" s="127"/>
      <c r="Y558" s="127"/>
      <c r="Z558" s="127"/>
      <c r="AA558" s="127"/>
      <c r="AB558" s="127"/>
      <c r="AC558" s="127"/>
      <c r="AD558" s="127"/>
      <c r="AE558" s="127"/>
      <c r="AF558" s="127"/>
      <c r="AG558" s="127"/>
      <c r="AH558" s="127"/>
      <c r="AI558" s="127"/>
      <c r="AJ558" s="127"/>
      <c r="AK558" s="127"/>
      <c r="AL558" s="127"/>
      <c r="AM558" s="127"/>
      <c r="AN558" s="127"/>
      <c r="AO558" s="127"/>
      <c r="AP558" s="127"/>
      <c r="AQ558" s="127"/>
      <c r="AR558" s="127"/>
      <c r="AS558" s="127"/>
      <c r="AT558" s="127"/>
      <c r="AU558" s="127"/>
      <c r="AV558" s="127"/>
      <c r="AW558" s="127"/>
      <c r="AX558" s="127"/>
      <c r="AY558" s="127"/>
      <c r="AZ558" s="127"/>
      <c r="BA558" s="127"/>
      <c r="BB558" s="127"/>
    </row>
    <row r="559" spans="2:54">
      <c r="B559" s="127"/>
      <c r="C559" s="127"/>
      <c r="D559" s="127"/>
      <c r="E559" s="127"/>
      <c r="F559" s="127"/>
      <c r="G559" s="127"/>
      <c r="H559" s="127"/>
      <c r="I559" s="127"/>
      <c r="J559" s="127"/>
      <c r="K559" s="127"/>
      <c r="L559" s="127"/>
      <c r="M559" s="127"/>
      <c r="N559" s="127"/>
      <c r="O559" s="127"/>
      <c r="P559" s="127"/>
      <c r="Q559" s="127"/>
      <c r="R559" s="127"/>
      <c r="S559" s="127"/>
      <c r="T559" s="127"/>
      <c r="U559" s="127"/>
      <c r="V559" s="127"/>
      <c r="W559" s="127"/>
      <c r="X559" s="127"/>
      <c r="Y559" s="127"/>
      <c r="Z559" s="127"/>
      <c r="AA559" s="127"/>
      <c r="AB559" s="127"/>
      <c r="AC559" s="127"/>
      <c r="AD559" s="127"/>
      <c r="AE559" s="127"/>
      <c r="AF559" s="127"/>
      <c r="AG559" s="127"/>
      <c r="AH559" s="127"/>
      <c r="AI559" s="127"/>
      <c r="AJ559" s="127"/>
      <c r="AK559" s="127"/>
      <c r="AL559" s="127"/>
      <c r="AM559" s="127"/>
      <c r="AN559" s="127"/>
      <c r="AO559" s="127"/>
      <c r="AP559" s="127"/>
      <c r="AQ559" s="127"/>
      <c r="AR559" s="127"/>
      <c r="AS559" s="127"/>
      <c r="AT559" s="127"/>
      <c r="AU559" s="127"/>
      <c r="AV559" s="127"/>
      <c r="AW559" s="127"/>
      <c r="AX559" s="127"/>
      <c r="AY559" s="127"/>
      <c r="AZ559" s="127"/>
      <c r="BA559" s="127"/>
      <c r="BB559" s="127"/>
    </row>
    <row r="560" spans="2:54">
      <c r="B560" s="127"/>
      <c r="C560" s="127"/>
      <c r="D560" s="127"/>
      <c r="E560" s="127"/>
      <c r="F560" s="127"/>
      <c r="G560" s="127"/>
      <c r="H560" s="127"/>
      <c r="I560" s="127"/>
      <c r="J560" s="127"/>
      <c r="K560" s="127"/>
      <c r="L560" s="127"/>
      <c r="M560" s="127"/>
      <c r="N560" s="127"/>
      <c r="O560" s="127"/>
      <c r="P560" s="127"/>
      <c r="Q560" s="127"/>
      <c r="R560" s="127"/>
      <c r="S560" s="127"/>
      <c r="T560" s="127"/>
      <c r="U560" s="127"/>
      <c r="V560" s="127"/>
      <c r="W560" s="127"/>
      <c r="X560" s="127"/>
      <c r="Y560" s="127"/>
      <c r="Z560" s="127"/>
      <c r="AA560" s="127"/>
      <c r="AB560" s="127"/>
      <c r="AC560" s="127"/>
      <c r="AD560" s="127"/>
      <c r="AE560" s="127"/>
      <c r="AF560" s="127"/>
      <c r="AG560" s="127"/>
      <c r="AH560" s="127"/>
      <c r="AI560" s="127"/>
      <c r="AJ560" s="127"/>
      <c r="AK560" s="127"/>
      <c r="AL560" s="127"/>
      <c r="AM560" s="127"/>
      <c r="AN560" s="127"/>
      <c r="AO560" s="127"/>
      <c r="AP560" s="127"/>
      <c r="AQ560" s="127"/>
      <c r="AR560" s="127"/>
      <c r="AS560" s="127"/>
      <c r="AT560" s="127"/>
      <c r="AU560" s="127"/>
      <c r="AV560" s="127"/>
      <c r="AW560" s="127"/>
      <c r="AX560" s="127"/>
      <c r="AY560" s="127"/>
      <c r="AZ560" s="127"/>
      <c r="BA560" s="127"/>
      <c r="BB560" s="127"/>
    </row>
    <row r="561" spans="2:54">
      <c r="B561" s="127"/>
      <c r="C561" s="127"/>
      <c r="D561" s="127"/>
      <c r="E561" s="127"/>
      <c r="F561" s="127"/>
      <c r="G561" s="127"/>
      <c r="H561" s="127"/>
      <c r="I561" s="127"/>
      <c r="J561" s="127"/>
      <c r="K561" s="127"/>
      <c r="L561" s="127"/>
      <c r="M561" s="127"/>
      <c r="N561" s="127"/>
      <c r="O561" s="127"/>
      <c r="P561" s="127"/>
      <c r="Q561" s="127"/>
      <c r="R561" s="127"/>
      <c r="S561" s="127"/>
      <c r="T561" s="127"/>
      <c r="U561" s="127"/>
      <c r="V561" s="127"/>
      <c r="W561" s="127"/>
      <c r="X561" s="127"/>
      <c r="Y561" s="127"/>
      <c r="Z561" s="127"/>
      <c r="AA561" s="127"/>
      <c r="AB561" s="127"/>
      <c r="AC561" s="127"/>
      <c r="AD561" s="127"/>
      <c r="AE561" s="127"/>
      <c r="AF561" s="127"/>
      <c r="AG561" s="127"/>
      <c r="AH561" s="127"/>
      <c r="AI561" s="127"/>
      <c r="AJ561" s="127"/>
      <c r="AK561" s="127"/>
      <c r="AL561" s="127"/>
      <c r="AM561" s="127"/>
      <c r="AN561" s="127"/>
      <c r="AO561" s="127"/>
      <c r="AP561" s="127"/>
      <c r="AQ561" s="127"/>
      <c r="AR561" s="127"/>
      <c r="AS561" s="127"/>
      <c r="AT561" s="127"/>
      <c r="AU561" s="127"/>
      <c r="AV561" s="127"/>
      <c r="AW561" s="127"/>
      <c r="AX561" s="127"/>
      <c r="AY561" s="127"/>
      <c r="AZ561" s="127"/>
      <c r="BA561" s="127"/>
      <c r="BB561" s="127"/>
    </row>
    <row r="562" spans="2:54">
      <c r="B562" s="127"/>
      <c r="C562" s="127"/>
      <c r="D562" s="127"/>
      <c r="E562" s="127"/>
      <c r="F562" s="127"/>
      <c r="G562" s="127"/>
      <c r="H562" s="127"/>
      <c r="I562" s="127"/>
      <c r="J562" s="127"/>
      <c r="K562" s="127"/>
      <c r="L562" s="127"/>
      <c r="M562" s="127"/>
      <c r="N562" s="127"/>
      <c r="O562" s="127"/>
      <c r="P562" s="127"/>
      <c r="Q562" s="127"/>
      <c r="R562" s="127"/>
      <c r="S562" s="127"/>
      <c r="T562" s="127"/>
      <c r="U562" s="127"/>
      <c r="V562" s="127"/>
      <c r="W562" s="127"/>
      <c r="X562" s="127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27"/>
      <c r="AO562" s="127"/>
      <c r="AP562" s="127"/>
      <c r="AQ562" s="127"/>
      <c r="AR562" s="127"/>
      <c r="AS562" s="127"/>
      <c r="AT562" s="127"/>
      <c r="AU562" s="127"/>
      <c r="AV562" s="127"/>
      <c r="AW562" s="127"/>
      <c r="AX562" s="127"/>
      <c r="AY562" s="127"/>
      <c r="AZ562" s="127"/>
      <c r="BA562" s="127"/>
      <c r="BB562" s="127"/>
    </row>
    <row r="563" spans="2:54">
      <c r="B563" s="127"/>
      <c r="C563" s="127"/>
      <c r="D563" s="127"/>
      <c r="E563" s="127"/>
      <c r="F563" s="127"/>
      <c r="G563" s="127"/>
      <c r="H563" s="127"/>
      <c r="I563" s="127"/>
      <c r="J563" s="127"/>
      <c r="K563" s="127"/>
      <c r="L563" s="127"/>
      <c r="M563" s="127"/>
      <c r="N563" s="127"/>
      <c r="O563" s="127"/>
      <c r="P563" s="127"/>
      <c r="Q563" s="127"/>
      <c r="R563" s="127"/>
      <c r="S563" s="127"/>
      <c r="T563" s="127"/>
      <c r="U563" s="127"/>
      <c r="V563" s="127"/>
      <c r="W563" s="127"/>
      <c r="X563" s="127"/>
      <c r="Y563" s="127"/>
      <c r="Z563" s="127"/>
      <c r="AA563" s="127"/>
      <c r="AB563" s="127"/>
      <c r="AC563" s="127"/>
      <c r="AD563" s="127"/>
      <c r="AE563" s="127"/>
      <c r="AF563" s="127"/>
      <c r="AG563" s="127"/>
      <c r="AH563" s="127"/>
      <c r="AI563" s="127"/>
      <c r="AJ563" s="127"/>
      <c r="AK563" s="127"/>
      <c r="AL563" s="127"/>
      <c r="AM563" s="127"/>
      <c r="AN563" s="127"/>
      <c r="AO563" s="127"/>
      <c r="AP563" s="127"/>
      <c r="AQ563" s="127"/>
      <c r="AR563" s="127"/>
      <c r="AS563" s="127"/>
      <c r="AT563" s="127"/>
      <c r="AU563" s="127"/>
      <c r="AV563" s="127"/>
      <c r="AW563" s="127"/>
      <c r="AX563" s="127"/>
      <c r="AY563" s="127"/>
      <c r="AZ563" s="127"/>
      <c r="BA563" s="127"/>
      <c r="BB563" s="127"/>
    </row>
    <row r="564" spans="2:54">
      <c r="B564" s="127"/>
      <c r="C564" s="127"/>
      <c r="D564" s="127"/>
      <c r="E564" s="127"/>
      <c r="F564" s="127"/>
      <c r="G564" s="127"/>
      <c r="H564" s="127"/>
      <c r="I564" s="127"/>
      <c r="J564" s="127"/>
      <c r="K564" s="127"/>
      <c r="L564" s="127"/>
      <c r="M564" s="127"/>
      <c r="N564" s="127"/>
      <c r="O564" s="127"/>
      <c r="P564" s="127"/>
      <c r="Q564" s="127"/>
      <c r="R564" s="127"/>
      <c r="S564" s="127"/>
      <c r="T564" s="127"/>
      <c r="U564" s="127"/>
      <c r="V564" s="127"/>
      <c r="W564" s="127"/>
      <c r="X564" s="127"/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/>
      <c r="AP564" s="127"/>
      <c r="AQ564" s="127"/>
      <c r="AR564" s="127"/>
      <c r="AS564" s="127"/>
      <c r="AT564" s="127"/>
      <c r="AU564" s="127"/>
      <c r="AV564" s="127"/>
      <c r="AW564" s="127"/>
      <c r="AX564" s="127"/>
      <c r="AY564" s="127"/>
      <c r="AZ564" s="127"/>
      <c r="BA564" s="127"/>
      <c r="BB564" s="127"/>
    </row>
    <row r="565" spans="2:54">
      <c r="B565" s="127"/>
      <c r="C565" s="127"/>
      <c r="D565" s="127"/>
      <c r="E565" s="127"/>
      <c r="F565" s="127"/>
      <c r="G565" s="127"/>
      <c r="H565" s="127"/>
      <c r="I565" s="127"/>
      <c r="J565" s="127"/>
      <c r="K565" s="127"/>
      <c r="L565" s="127"/>
      <c r="M565" s="127"/>
      <c r="N565" s="127"/>
      <c r="O565" s="127"/>
      <c r="P565" s="127"/>
      <c r="Q565" s="127"/>
      <c r="R565" s="127"/>
      <c r="S565" s="127"/>
      <c r="T565" s="127"/>
      <c r="U565" s="127"/>
      <c r="V565" s="127"/>
      <c r="W565" s="127"/>
      <c r="X565" s="127"/>
      <c r="Y565" s="127"/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/>
      <c r="AQ565" s="127"/>
      <c r="AR565" s="127"/>
      <c r="AS565" s="127"/>
      <c r="AT565" s="127"/>
      <c r="AU565" s="127"/>
      <c r="AV565" s="127"/>
      <c r="AW565" s="127"/>
      <c r="AX565" s="127"/>
      <c r="AY565" s="127"/>
      <c r="AZ565" s="127"/>
      <c r="BA565" s="127"/>
      <c r="BB565" s="127"/>
    </row>
    <row r="566" spans="2:54">
      <c r="B566" s="127"/>
      <c r="C566" s="127"/>
      <c r="D566" s="127"/>
      <c r="E566" s="127"/>
      <c r="F566" s="127"/>
      <c r="G566" s="127"/>
      <c r="H566" s="127"/>
      <c r="I566" s="127"/>
      <c r="J566" s="127"/>
      <c r="K566" s="127"/>
      <c r="L566" s="127"/>
      <c r="M566" s="127"/>
      <c r="N566" s="127"/>
      <c r="O566" s="127"/>
      <c r="P566" s="127"/>
      <c r="Q566" s="127"/>
      <c r="R566" s="127"/>
      <c r="S566" s="127"/>
      <c r="T566" s="127"/>
      <c r="U566" s="127"/>
      <c r="V566" s="127"/>
      <c r="W566" s="127"/>
      <c r="X566" s="127"/>
      <c r="Y566" s="127"/>
      <c r="Z566" s="127"/>
      <c r="AA566" s="127"/>
      <c r="AB566" s="127"/>
      <c r="AC566" s="127"/>
      <c r="AD566" s="127"/>
      <c r="AE566" s="127"/>
      <c r="AF566" s="127"/>
      <c r="AG566" s="127"/>
      <c r="AH566" s="127"/>
      <c r="AI566" s="127"/>
      <c r="AJ566" s="127"/>
      <c r="AK566" s="127"/>
      <c r="AL566" s="127"/>
      <c r="AM566" s="127"/>
      <c r="AN566" s="127"/>
      <c r="AO566" s="127"/>
      <c r="AP566" s="127"/>
      <c r="AQ566" s="127"/>
      <c r="AR566" s="127"/>
      <c r="AS566" s="127"/>
      <c r="AT566" s="127"/>
      <c r="AU566" s="127"/>
      <c r="AV566" s="127"/>
      <c r="AW566" s="127"/>
      <c r="AX566" s="127"/>
      <c r="AY566" s="127"/>
      <c r="AZ566" s="127"/>
      <c r="BA566" s="127"/>
      <c r="BB566" s="127"/>
    </row>
    <row r="567" spans="2:54">
      <c r="B567" s="127"/>
      <c r="C567" s="127"/>
      <c r="D567" s="127"/>
      <c r="E567" s="127"/>
      <c r="F567" s="127"/>
      <c r="G567" s="127"/>
      <c r="H567" s="127"/>
      <c r="I567" s="127"/>
      <c r="J567" s="127"/>
      <c r="K567" s="127"/>
      <c r="L567" s="127"/>
      <c r="M567" s="127"/>
      <c r="N567" s="127"/>
      <c r="O567" s="127"/>
      <c r="P567" s="127"/>
      <c r="Q567" s="127"/>
      <c r="R567" s="127"/>
      <c r="S567" s="127"/>
      <c r="T567" s="127"/>
      <c r="U567" s="127"/>
      <c r="V567" s="127"/>
      <c r="W567" s="127"/>
      <c r="X567" s="127"/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7"/>
      <c r="AW567" s="127"/>
      <c r="AX567" s="127"/>
      <c r="AY567" s="127"/>
      <c r="AZ567" s="127"/>
      <c r="BA567" s="127"/>
      <c r="BB567" s="127"/>
    </row>
    <row r="568" spans="2:54">
      <c r="B568" s="127"/>
      <c r="C568" s="127"/>
      <c r="D568" s="127"/>
      <c r="E568" s="127"/>
      <c r="F568" s="127"/>
      <c r="G568" s="127"/>
      <c r="H568" s="127"/>
      <c r="I568" s="127"/>
      <c r="J568" s="127"/>
      <c r="K568" s="127"/>
      <c r="L568" s="127"/>
      <c r="M568" s="127"/>
      <c r="N568" s="127"/>
      <c r="O568" s="127"/>
      <c r="P568" s="127"/>
      <c r="Q568" s="127"/>
      <c r="R568" s="127"/>
      <c r="S568" s="127"/>
      <c r="T568" s="127"/>
      <c r="U568" s="127"/>
      <c r="V568" s="127"/>
      <c r="W568" s="127"/>
      <c r="X568" s="127"/>
      <c r="Y568" s="127"/>
      <c r="Z568" s="127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7"/>
      <c r="AL568" s="127"/>
      <c r="AM568" s="127"/>
      <c r="AN568" s="127"/>
      <c r="AO568" s="127"/>
      <c r="AP568" s="127"/>
      <c r="AQ568" s="127"/>
      <c r="AR568" s="127"/>
      <c r="AS568" s="127"/>
      <c r="AT568" s="127"/>
      <c r="AU568" s="127"/>
      <c r="AV568" s="127"/>
      <c r="AW568" s="127"/>
      <c r="AX568" s="127"/>
      <c r="AY568" s="127"/>
      <c r="AZ568" s="127"/>
      <c r="BA568" s="127"/>
      <c r="BB568" s="127"/>
    </row>
    <row r="569" spans="2:54">
      <c r="B569" s="127"/>
      <c r="C569" s="127"/>
      <c r="D569" s="127"/>
      <c r="E569" s="127"/>
      <c r="F569" s="127"/>
      <c r="G569" s="127"/>
      <c r="H569" s="127"/>
      <c r="I569" s="127"/>
      <c r="J569" s="127"/>
      <c r="K569" s="127"/>
      <c r="L569" s="127"/>
      <c r="M569" s="127"/>
      <c r="N569" s="127"/>
      <c r="O569" s="127"/>
      <c r="P569" s="127"/>
      <c r="Q569" s="127"/>
      <c r="R569" s="127"/>
      <c r="S569" s="127"/>
      <c r="T569" s="127"/>
      <c r="U569" s="127"/>
      <c r="V569" s="127"/>
      <c r="W569" s="127"/>
      <c r="X569" s="127"/>
      <c r="Y569" s="127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7"/>
      <c r="AL569" s="127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7"/>
      <c r="AW569" s="127"/>
      <c r="AX569" s="127"/>
      <c r="AY569" s="127"/>
      <c r="AZ569" s="127"/>
      <c r="BA569" s="127"/>
      <c r="BB569" s="127"/>
    </row>
    <row r="570" spans="2:54">
      <c r="B570" s="127"/>
      <c r="C570" s="127"/>
      <c r="D570" s="127"/>
      <c r="E570" s="127"/>
      <c r="F570" s="127"/>
      <c r="G570" s="127"/>
      <c r="H570" s="127"/>
      <c r="I570" s="127"/>
      <c r="J570" s="127"/>
      <c r="K570" s="127"/>
      <c r="L570" s="127"/>
      <c r="M570" s="127"/>
      <c r="N570" s="127"/>
      <c r="O570" s="127"/>
      <c r="P570" s="127"/>
      <c r="Q570" s="127"/>
      <c r="R570" s="127"/>
      <c r="S570" s="127"/>
      <c r="T570" s="127"/>
      <c r="U570" s="127"/>
      <c r="V570" s="127"/>
      <c r="W570" s="127"/>
      <c r="X570" s="127"/>
      <c r="Y570" s="127"/>
      <c r="Z570" s="127"/>
      <c r="AA570" s="127"/>
      <c r="AB570" s="127"/>
      <c r="AC570" s="127"/>
      <c r="AD570" s="127"/>
      <c r="AE570" s="127"/>
      <c r="AF570" s="127"/>
      <c r="AG570" s="127"/>
      <c r="AH570" s="127"/>
      <c r="AI570" s="127"/>
      <c r="AJ570" s="127"/>
      <c r="AK570" s="127"/>
      <c r="AL570" s="127"/>
      <c r="AM570" s="127"/>
      <c r="AN570" s="127"/>
      <c r="AO570" s="127"/>
      <c r="AP570" s="127"/>
      <c r="AQ570" s="127"/>
      <c r="AR570" s="127"/>
      <c r="AS570" s="127"/>
      <c r="AT570" s="127"/>
      <c r="AU570" s="127"/>
      <c r="AV570" s="127"/>
      <c r="AW570" s="127"/>
      <c r="AX570" s="127"/>
      <c r="AY570" s="127"/>
      <c r="AZ570" s="127"/>
      <c r="BA570" s="127"/>
      <c r="BB570" s="127"/>
    </row>
    <row r="571" spans="2:54">
      <c r="B571" s="127"/>
      <c r="C571" s="127"/>
      <c r="D571" s="127"/>
      <c r="E571" s="127"/>
      <c r="F571" s="127"/>
      <c r="G571" s="127"/>
      <c r="H571" s="127"/>
      <c r="I571" s="127"/>
      <c r="J571" s="127"/>
      <c r="K571" s="127"/>
      <c r="L571" s="127"/>
      <c r="M571" s="127"/>
      <c r="N571" s="127"/>
      <c r="O571" s="127"/>
      <c r="P571" s="127"/>
      <c r="Q571" s="127"/>
      <c r="R571" s="127"/>
      <c r="S571" s="127"/>
      <c r="T571" s="127"/>
      <c r="U571" s="127"/>
      <c r="V571" s="127"/>
      <c r="W571" s="127"/>
      <c r="X571" s="127"/>
      <c r="Y571" s="127"/>
      <c r="Z571" s="127"/>
      <c r="AA571" s="127"/>
      <c r="AB571" s="127"/>
      <c r="AC571" s="127"/>
      <c r="AD571" s="127"/>
      <c r="AE571" s="127"/>
      <c r="AF571" s="127"/>
      <c r="AG571" s="127"/>
      <c r="AH571" s="127"/>
      <c r="AI571" s="127"/>
      <c r="AJ571" s="127"/>
      <c r="AK571" s="127"/>
      <c r="AL571" s="127"/>
      <c r="AM571" s="127"/>
      <c r="AN571" s="127"/>
      <c r="AO571" s="127"/>
      <c r="AP571" s="127"/>
      <c r="AQ571" s="127"/>
      <c r="AR571" s="127"/>
      <c r="AS571" s="127"/>
      <c r="AT571" s="127"/>
      <c r="AU571" s="127"/>
      <c r="AV571" s="127"/>
      <c r="AW571" s="127"/>
      <c r="AX571" s="127"/>
      <c r="AY571" s="127"/>
      <c r="AZ571" s="127"/>
      <c r="BA571" s="127"/>
      <c r="BB571" s="127"/>
    </row>
    <row r="572" spans="2:54">
      <c r="B572" s="127"/>
      <c r="C572" s="127"/>
      <c r="D572" s="127"/>
      <c r="E572" s="127"/>
      <c r="F572" s="127"/>
      <c r="G572" s="127"/>
      <c r="H572" s="127"/>
      <c r="I572" s="127"/>
      <c r="J572" s="127"/>
      <c r="K572" s="127"/>
      <c r="L572" s="127"/>
      <c r="M572" s="127"/>
      <c r="N572" s="127"/>
      <c r="O572" s="127"/>
      <c r="P572" s="127"/>
      <c r="Q572" s="127"/>
      <c r="R572" s="127"/>
      <c r="S572" s="127"/>
      <c r="T572" s="127"/>
      <c r="U572" s="127"/>
      <c r="V572" s="127"/>
      <c r="W572" s="127"/>
      <c r="X572" s="127"/>
      <c r="Y572" s="127"/>
      <c r="Z572" s="127"/>
      <c r="AA572" s="127"/>
      <c r="AB572" s="127"/>
      <c r="AC572" s="127"/>
      <c r="AD572" s="127"/>
      <c r="AE572" s="127"/>
      <c r="AF572" s="127"/>
      <c r="AG572" s="127"/>
      <c r="AH572" s="127"/>
      <c r="AI572" s="127"/>
      <c r="AJ572" s="127"/>
      <c r="AK572" s="127"/>
      <c r="AL572" s="127"/>
      <c r="AM572" s="127"/>
      <c r="AN572" s="127"/>
      <c r="AO572" s="127"/>
      <c r="AP572" s="127"/>
      <c r="AQ572" s="127"/>
      <c r="AR572" s="127"/>
      <c r="AS572" s="127"/>
      <c r="AT572" s="127"/>
      <c r="AU572" s="127"/>
      <c r="AV572" s="127"/>
      <c r="AW572" s="127"/>
      <c r="AX572" s="127"/>
      <c r="AY572" s="127"/>
      <c r="AZ572" s="127"/>
      <c r="BA572" s="127"/>
      <c r="BB572" s="127"/>
    </row>
    <row r="573" spans="2:54">
      <c r="B573" s="127"/>
      <c r="C573" s="127"/>
      <c r="D573" s="127"/>
      <c r="E573" s="127"/>
      <c r="F573" s="127"/>
      <c r="G573" s="127"/>
      <c r="H573" s="127"/>
      <c r="I573" s="127"/>
      <c r="J573" s="127"/>
      <c r="K573" s="127"/>
      <c r="L573" s="127"/>
      <c r="M573" s="127"/>
      <c r="N573" s="127"/>
      <c r="O573" s="127"/>
      <c r="P573" s="127"/>
      <c r="Q573" s="127"/>
      <c r="R573" s="127"/>
      <c r="S573" s="127"/>
      <c r="T573" s="127"/>
      <c r="U573" s="127"/>
      <c r="V573" s="127"/>
      <c r="W573" s="127"/>
      <c r="X573" s="127"/>
      <c r="Y573" s="127"/>
      <c r="Z573" s="127"/>
      <c r="AA573" s="127"/>
      <c r="AB573" s="127"/>
      <c r="AC573" s="127"/>
      <c r="AD573" s="127"/>
      <c r="AE573" s="127"/>
      <c r="AF573" s="127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  <c r="AQ573" s="127"/>
      <c r="AR573" s="127"/>
      <c r="AS573" s="127"/>
      <c r="AT573" s="127"/>
      <c r="AU573" s="127"/>
      <c r="AV573" s="127"/>
      <c r="AW573" s="127"/>
      <c r="AX573" s="127"/>
      <c r="AY573" s="127"/>
      <c r="AZ573" s="127"/>
      <c r="BA573" s="127"/>
      <c r="BB573" s="127"/>
    </row>
    <row r="574" spans="2:54">
      <c r="B574" s="127"/>
      <c r="C574" s="127"/>
      <c r="D574" s="127"/>
      <c r="E574" s="127"/>
      <c r="F574" s="127"/>
      <c r="G574" s="127"/>
      <c r="H574" s="127"/>
      <c r="I574" s="127"/>
      <c r="J574" s="127"/>
      <c r="K574" s="127"/>
      <c r="L574" s="127"/>
      <c r="M574" s="127"/>
      <c r="N574" s="127"/>
      <c r="O574" s="127"/>
      <c r="P574" s="127"/>
      <c r="Q574" s="127"/>
      <c r="R574" s="127"/>
      <c r="S574" s="127"/>
      <c r="T574" s="127"/>
      <c r="U574" s="127"/>
      <c r="V574" s="127"/>
      <c r="W574" s="127"/>
      <c r="X574" s="127"/>
      <c r="Y574" s="127"/>
      <c r="Z574" s="127"/>
      <c r="AA574" s="127"/>
      <c r="AB574" s="127"/>
      <c r="AC574" s="127"/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Q574" s="127"/>
      <c r="AR574" s="127"/>
      <c r="AS574" s="127"/>
      <c r="AT574" s="127"/>
      <c r="AU574" s="127"/>
      <c r="AV574" s="127"/>
      <c r="AW574" s="127"/>
      <c r="AX574" s="127"/>
      <c r="AY574" s="127"/>
      <c r="AZ574" s="127"/>
      <c r="BA574" s="127"/>
      <c r="BB574" s="127"/>
    </row>
    <row r="575" spans="2:54">
      <c r="B575" s="127"/>
      <c r="C575" s="127"/>
      <c r="D575" s="127"/>
      <c r="E575" s="127"/>
      <c r="F575" s="127"/>
      <c r="G575" s="127"/>
      <c r="H575" s="127"/>
      <c r="I575" s="127"/>
      <c r="J575" s="127"/>
      <c r="K575" s="127"/>
      <c r="L575" s="127"/>
      <c r="M575" s="127"/>
      <c r="N575" s="127"/>
      <c r="O575" s="127"/>
      <c r="P575" s="127"/>
      <c r="Q575" s="127"/>
      <c r="R575" s="127"/>
      <c r="S575" s="127"/>
      <c r="T575" s="127"/>
      <c r="U575" s="127"/>
      <c r="V575" s="127"/>
      <c r="W575" s="127"/>
      <c r="X575" s="127"/>
      <c r="Y575" s="127"/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  <c r="AQ575" s="127"/>
      <c r="AR575" s="127"/>
      <c r="AS575" s="127"/>
      <c r="AT575" s="127"/>
      <c r="AU575" s="127"/>
      <c r="AV575" s="127"/>
      <c r="AW575" s="127"/>
      <c r="AX575" s="127"/>
      <c r="AY575" s="127"/>
      <c r="AZ575" s="127"/>
      <c r="BA575" s="127"/>
      <c r="BB575" s="127"/>
    </row>
    <row r="576" spans="2:54">
      <c r="B576" s="127"/>
      <c r="C576" s="127"/>
      <c r="D576" s="127"/>
      <c r="E576" s="127"/>
      <c r="F576" s="127"/>
      <c r="G576" s="127"/>
      <c r="H576" s="127"/>
      <c r="I576" s="127"/>
      <c r="J576" s="127"/>
      <c r="K576" s="127"/>
      <c r="L576" s="127"/>
      <c r="M576" s="127"/>
      <c r="N576" s="127"/>
      <c r="O576" s="127"/>
      <c r="P576" s="127"/>
      <c r="Q576" s="127"/>
      <c r="R576" s="127"/>
      <c r="S576" s="127"/>
      <c r="T576" s="127"/>
      <c r="U576" s="127"/>
      <c r="V576" s="127"/>
      <c r="W576" s="127"/>
      <c r="X576" s="127"/>
      <c r="Y576" s="127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7"/>
      <c r="AW576" s="127"/>
      <c r="AX576" s="127"/>
      <c r="AY576" s="127"/>
      <c r="AZ576" s="127"/>
      <c r="BA576" s="127"/>
      <c r="BB576" s="127"/>
    </row>
    <row r="577" spans="2:54">
      <c r="B577" s="127"/>
      <c r="C577" s="127"/>
      <c r="D577" s="127"/>
      <c r="E577" s="127"/>
      <c r="F577" s="127"/>
      <c r="G577" s="127"/>
      <c r="H577" s="127"/>
      <c r="I577" s="127"/>
      <c r="J577" s="127"/>
      <c r="K577" s="127"/>
      <c r="L577" s="127"/>
      <c r="M577" s="127"/>
      <c r="N577" s="127"/>
      <c r="O577" s="127"/>
      <c r="P577" s="127"/>
      <c r="Q577" s="127"/>
      <c r="R577" s="127"/>
      <c r="S577" s="127"/>
      <c r="T577" s="127"/>
      <c r="U577" s="127"/>
      <c r="V577" s="127"/>
      <c r="W577" s="127"/>
      <c r="X577" s="127"/>
      <c r="Y577" s="127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7"/>
      <c r="AW577" s="127"/>
      <c r="AX577" s="127"/>
      <c r="AY577" s="127"/>
      <c r="AZ577" s="127"/>
      <c r="BA577" s="127"/>
      <c r="BB577" s="127"/>
    </row>
    <row r="578" spans="2:54">
      <c r="B578" s="127"/>
      <c r="C578" s="127"/>
      <c r="D578" s="127"/>
      <c r="E578" s="127"/>
      <c r="F578" s="127"/>
      <c r="G578" s="127"/>
      <c r="H578" s="127"/>
      <c r="I578" s="127"/>
      <c r="J578" s="127"/>
      <c r="K578" s="127"/>
      <c r="L578" s="127"/>
      <c r="M578" s="127"/>
      <c r="N578" s="127"/>
      <c r="O578" s="127"/>
      <c r="P578" s="127"/>
      <c r="Q578" s="127"/>
      <c r="R578" s="127"/>
      <c r="S578" s="127"/>
      <c r="T578" s="127"/>
      <c r="U578" s="127"/>
      <c r="V578" s="127"/>
      <c r="W578" s="127"/>
      <c r="X578" s="127"/>
      <c r="Y578" s="127"/>
      <c r="Z578" s="127"/>
      <c r="AA578" s="127"/>
      <c r="AB578" s="127"/>
      <c r="AC578" s="127"/>
      <c r="AD578" s="127"/>
      <c r="AE578" s="127"/>
      <c r="AF578" s="127"/>
      <c r="AG578" s="127"/>
      <c r="AH578" s="127"/>
      <c r="AI578" s="127"/>
      <c r="AJ578" s="127"/>
      <c r="AK578" s="127"/>
      <c r="AL578" s="127"/>
      <c r="AM578" s="127"/>
      <c r="AN578" s="127"/>
      <c r="AO578" s="127"/>
      <c r="AP578" s="127"/>
      <c r="AQ578" s="127"/>
      <c r="AR578" s="127"/>
      <c r="AS578" s="127"/>
      <c r="AT578" s="127"/>
      <c r="AU578" s="127"/>
      <c r="AV578" s="127"/>
      <c r="AW578" s="127"/>
      <c r="AX578" s="127"/>
      <c r="AY578" s="127"/>
      <c r="AZ578" s="127"/>
      <c r="BA578" s="127"/>
      <c r="BB578" s="127"/>
    </row>
    <row r="579" spans="2:54">
      <c r="B579" s="127"/>
      <c r="C579" s="127"/>
      <c r="D579" s="127"/>
      <c r="E579" s="127"/>
      <c r="F579" s="127"/>
      <c r="G579" s="127"/>
      <c r="H579" s="127"/>
      <c r="I579" s="127"/>
      <c r="J579" s="127"/>
      <c r="K579" s="127"/>
      <c r="L579" s="127"/>
      <c r="M579" s="127"/>
      <c r="N579" s="127"/>
      <c r="O579" s="127"/>
      <c r="P579" s="127"/>
      <c r="Q579" s="127"/>
      <c r="R579" s="127"/>
      <c r="S579" s="127"/>
      <c r="T579" s="127"/>
      <c r="U579" s="127"/>
      <c r="V579" s="127"/>
      <c r="W579" s="127"/>
      <c r="X579" s="127"/>
      <c r="Y579" s="127"/>
      <c r="Z579" s="127"/>
      <c r="AA579" s="127"/>
      <c r="AB579" s="127"/>
      <c r="AC579" s="127"/>
      <c r="AD579" s="127"/>
      <c r="AE579" s="127"/>
      <c r="AF579" s="127"/>
      <c r="AG579" s="127"/>
      <c r="AH579" s="127"/>
      <c r="AI579" s="127"/>
      <c r="AJ579" s="127"/>
      <c r="AK579" s="127"/>
      <c r="AL579" s="127"/>
      <c r="AM579" s="127"/>
      <c r="AN579" s="127"/>
      <c r="AO579" s="127"/>
      <c r="AP579" s="127"/>
      <c r="AQ579" s="127"/>
      <c r="AR579" s="127"/>
      <c r="AS579" s="127"/>
      <c r="AT579" s="127"/>
      <c r="AU579" s="127"/>
      <c r="AV579" s="127"/>
      <c r="AW579" s="127"/>
      <c r="AX579" s="127"/>
      <c r="AY579" s="127"/>
      <c r="AZ579" s="127"/>
      <c r="BA579" s="127"/>
      <c r="BB579" s="127"/>
    </row>
    <row r="580" spans="2:54">
      <c r="B580" s="127"/>
      <c r="C580" s="127"/>
      <c r="D580" s="127"/>
      <c r="E580" s="127"/>
      <c r="F580" s="127"/>
      <c r="G580" s="127"/>
      <c r="H580" s="127"/>
      <c r="I580" s="127"/>
      <c r="J580" s="127"/>
      <c r="K580" s="127"/>
      <c r="L580" s="127"/>
      <c r="M580" s="127"/>
      <c r="N580" s="127"/>
      <c r="O580" s="127"/>
      <c r="P580" s="127"/>
      <c r="Q580" s="127"/>
      <c r="R580" s="127"/>
      <c r="S580" s="127"/>
      <c r="T580" s="127"/>
      <c r="U580" s="127"/>
      <c r="V580" s="127"/>
      <c r="W580" s="127"/>
      <c r="X580" s="127"/>
      <c r="Y580" s="127"/>
      <c r="Z580" s="127"/>
      <c r="AA580" s="127"/>
      <c r="AB580" s="127"/>
      <c r="AC580" s="127"/>
      <c r="AD580" s="127"/>
      <c r="AE580" s="127"/>
      <c r="AF580" s="127"/>
      <c r="AG580" s="127"/>
      <c r="AH580" s="127"/>
      <c r="AI580" s="127"/>
      <c r="AJ580" s="127"/>
      <c r="AK580" s="127"/>
      <c r="AL580" s="127"/>
      <c r="AM580" s="127"/>
      <c r="AN580" s="127"/>
      <c r="AO580" s="127"/>
      <c r="AP580" s="127"/>
      <c r="AQ580" s="127"/>
      <c r="AR580" s="127"/>
      <c r="AS580" s="127"/>
      <c r="AT580" s="127"/>
      <c r="AU580" s="127"/>
      <c r="AV580" s="127"/>
      <c r="AW580" s="127"/>
      <c r="AX580" s="127"/>
      <c r="AY580" s="127"/>
      <c r="AZ580" s="127"/>
      <c r="BA580" s="127"/>
      <c r="BB580" s="127"/>
    </row>
    <row r="581" spans="2:54">
      <c r="B581" s="127"/>
      <c r="C581" s="127"/>
      <c r="D581" s="127"/>
      <c r="E581" s="127"/>
      <c r="F581" s="127"/>
      <c r="G581" s="127"/>
      <c r="H581" s="127"/>
      <c r="I581" s="127"/>
      <c r="J581" s="127"/>
      <c r="K581" s="127"/>
      <c r="L581" s="127"/>
      <c r="M581" s="127"/>
      <c r="N581" s="127"/>
      <c r="O581" s="127"/>
      <c r="P581" s="127"/>
      <c r="Q581" s="127"/>
      <c r="R581" s="127"/>
      <c r="S581" s="127"/>
      <c r="T581" s="127"/>
      <c r="U581" s="127"/>
      <c r="V581" s="127"/>
      <c r="W581" s="127"/>
      <c r="X581" s="127"/>
      <c r="Y581" s="127"/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  <c r="AQ581" s="127"/>
      <c r="AR581" s="127"/>
      <c r="AS581" s="127"/>
      <c r="AT581" s="127"/>
      <c r="AU581" s="127"/>
      <c r="AV581" s="127"/>
      <c r="AW581" s="127"/>
      <c r="AX581" s="127"/>
      <c r="AY581" s="127"/>
      <c r="AZ581" s="127"/>
      <c r="BA581" s="127"/>
      <c r="BB581" s="127"/>
    </row>
    <row r="582" spans="2:54">
      <c r="B582" s="127"/>
      <c r="C582" s="127"/>
      <c r="D582" s="127"/>
      <c r="E582" s="127"/>
      <c r="F582" s="127"/>
      <c r="G582" s="127"/>
      <c r="H582" s="127"/>
      <c r="I582" s="127"/>
      <c r="J582" s="127"/>
      <c r="K582" s="127"/>
      <c r="L582" s="127"/>
      <c r="M582" s="127"/>
      <c r="N582" s="127"/>
      <c r="O582" s="127"/>
      <c r="P582" s="127"/>
      <c r="Q582" s="127"/>
      <c r="R582" s="127"/>
      <c r="S582" s="127"/>
      <c r="T582" s="127"/>
      <c r="U582" s="127"/>
      <c r="V582" s="127"/>
      <c r="W582" s="127"/>
      <c r="X582" s="127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/>
      <c r="AW582" s="127"/>
      <c r="AX582" s="127"/>
      <c r="AY582" s="127"/>
      <c r="AZ582" s="127"/>
      <c r="BA582" s="127"/>
      <c r="BB582" s="127"/>
    </row>
    <row r="583" spans="2:54">
      <c r="B583" s="127"/>
      <c r="C583" s="127"/>
      <c r="D583" s="127"/>
      <c r="E583" s="127"/>
      <c r="F583" s="127"/>
      <c r="G583" s="127"/>
      <c r="H583" s="127"/>
      <c r="I583" s="127"/>
      <c r="J583" s="127"/>
      <c r="K583" s="127"/>
      <c r="L583" s="127"/>
      <c r="M583" s="127"/>
      <c r="N583" s="127"/>
      <c r="O583" s="127"/>
      <c r="P583" s="127"/>
      <c r="Q583" s="127"/>
      <c r="R583" s="127"/>
      <c r="S583" s="127"/>
      <c r="T583" s="127"/>
      <c r="U583" s="127"/>
      <c r="V583" s="127"/>
      <c r="W583" s="127"/>
      <c r="X583" s="127"/>
      <c r="Y583" s="127"/>
      <c r="Z583" s="127"/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  <c r="AQ583" s="127"/>
      <c r="AR583" s="127"/>
      <c r="AS583" s="127"/>
      <c r="AT583" s="127"/>
      <c r="AU583" s="127"/>
      <c r="AV583" s="127"/>
      <c r="AW583" s="127"/>
      <c r="AX583" s="127"/>
      <c r="AY583" s="127"/>
      <c r="AZ583" s="127"/>
      <c r="BA583" s="127"/>
      <c r="BB583" s="127"/>
    </row>
    <row r="584" spans="2:54">
      <c r="B584" s="127"/>
      <c r="C584" s="127"/>
      <c r="D584" s="127"/>
      <c r="E584" s="127"/>
      <c r="F584" s="127"/>
      <c r="G584" s="127"/>
      <c r="H584" s="127"/>
      <c r="I584" s="127"/>
      <c r="J584" s="127"/>
      <c r="K584" s="127"/>
      <c r="L584" s="127"/>
      <c r="M584" s="127"/>
      <c r="N584" s="127"/>
      <c r="O584" s="127"/>
      <c r="P584" s="127"/>
      <c r="Q584" s="127"/>
      <c r="R584" s="127"/>
      <c r="S584" s="127"/>
      <c r="T584" s="127"/>
      <c r="U584" s="127"/>
      <c r="V584" s="127"/>
      <c r="W584" s="127"/>
      <c r="X584" s="127"/>
      <c r="Y584" s="127"/>
      <c r="Z584" s="127"/>
      <c r="AA584" s="127"/>
      <c r="AB584" s="127"/>
      <c r="AC584" s="127"/>
      <c r="AD584" s="127"/>
      <c r="AE584" s="127"/>
      <c r="AF584" s="127"/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7"/>
      <c r="AW584" s="127"/>
      <c r="AX584" s="127"/>
      <c r="AY584" s="127"/>
      <c r="AZ584" s="127"/>
      <c r="BA584" s="127"/>
      <c r="BB584" s="127"/>
    </row>
    <row r="585" spans="2:54">
      <c r="B585" s="127"/>
      <c r="C585" s="127"/>
      <c r="D585" s="127"/>
      <c r="E585" s="127"/>
      <c r="F585" s="127"/>
      <c r="G585" s="127"/>
      <c r="H585" s="127"/>
      <c r="I585" s="127"/>
      <c r="J585" s="127"/>
      <c r="K585" s="127"/>
      <c r="L585" s="127"/>
      <c r="M585" s="127"/>
      <c r="N585" s="127"/>
      <c r="O585" s="127"/>
      <c r="P585" s="127"/>
      <c r="Q585" s="127"/>
      <c r="R585" s="127"/>
      <c r="S585" s="127"/>
      <c r="T585" s="127"/>
      <c r="U585" s="127"/>
      <c r="V585" s="127"/>
      <c r="W585" s="127"/>
      <c r="X585" s="127"/>
      <c r="Y585" s="127"/>
      <c r="Z585" s="127"/>
      <c r="AA585" s="127"/>
      <c r="AB585" s="127"/>
      <c r="AC585" s="127"/>
      <c r="AD585" s="127"/>
      <c r="AE585" s="127"/>
      <c r="AF585" s="127"/>
      <c r="AG585" s="127"/>
      <c r="AH585" s="127"/>
      <c r="AI585" s="127"/>
      <c r="AJ585" s="127"/>
      <c r="AK585" s="127"/>
      <c r="AL585" s="127"/>
      <c r="AM585" s="127"/>
      <c r="AN585" s="127"/>
      <c r="AO585" s="127"/>
      <c r="AP585" s="127"/>
      <c r="AQ585" s="127"/>
      <c r="AR585" s="127"/>
      <c r="AS585" s="127"/>
      <c r="AT585" s="127"/>
      <c r="AU585" s="127"/>
      <c r="AV585" s="127"/>
      <c r="AW585" s="127"/>
      <c r="AX585" s="127"/>
      <c r="AY585" s="127"/>
      <c r="AZ585" s="127"/>
      <c r="BA585" s="127"/>
      <c r="BB585" s="127"/>
    </row>
    <row r="586" spans="2:54">
      <c r="B586" s="127"/>
      <c r="C586" s="127"/>
      <c r="D586" s="127"/>
      <c r="E586" s="127"/>
      <c r="F586" s="127"/>
      <c r="G586" s="127"/>
      <c r="H586" s="127"/>
      <c r="I586" s="127"/>
      <c r="J586" s="127"/>
      <c r="K586" s="127"/>
      <c r="L586" s="127"/>
      <c r="M586" s="127"/>
      <c r="N586" s="127"/>
      <c r="O586" s="127"/>
      <c r="P586" s="127"/>
      <c r="Q586" s="127"/>
      <c r="R586" s="127"/>
      <c r="S586" s="127"/>
      <c r="T586" s="127"/>
      <c r="U586" s="127"/>
      <c r="V586" s="127"/>
      <c r="W586" s="127"/>
      <c r="X586" s="127"/>
      <c r="Y586" s="127"/>
      <c r="Z586" s="127"/>
      <c r="AA586" s="127"/>
      <c r="AB586" s="127"/>
      <c r="AC586" s="127"/>
      <c r="AD586" s="127"/>
      <c r="AE586" s="127"/>
      <c r="AF586" s="127"/>
      <c r="AG586" s="127"/>
      <c r="AH586" s="127"/>
      <c r="AI586" s="127"/>
      <c r="AJ586" s="127"/>
      <c r="AK586" s="127"/>
      <c r="AL586" s="127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7"/>
      <c r="AW586" s="127"/>
      <c r="AX586" s="127"/>
      <c r="AY586" s="127"/>
      <c r="AZ586" s="127"/>
      <c r="BA586" s="127"/>
      <c r="BB586" s="127"/>
    </row>
    <row r="587" spans="2:54">
      <c r="B587" s="127"/>
      <c r="C587" s="127"/>
      <c r="D587" s="127"/>
      <c r="E587" s="127"/>
      <c r="F587" s="127"/>
      <c r="G587" s="127"/>
      <c r="H587" s="127"/>
      <c r="I587" s="127"/>
      <c r="J587" s="127"/>
      <c r="K587" s="127"/>
      <c r="L587" s="127"/>
      <c r="M587" s="127"/>
      <c r="N587" s="127"/>
      <c r="O587" s="127"/>
      <c r="P587" s="127"/>
      <c r="Q587" s="127"/>
      <c r="R587" s="127"/>
      <c r="S587" s="127"/>
      <c r="T587" s="127"/>
      <c r="U587" s="127"/>
      <c r="V587" s="127"/>
      <c r="W587" s="127"/>
      <c r="X587" s="127"/>
      <c r="Y587" s="127"/>
      <c r="Z587" s="127"/>
      <c r="AA587" s="127"/>
      <c r="AB587" s="127"/>
      <c r="AC587" s="127"/>
      <c r="AD587" s="127"/>
      <c r="AE587" s="127"/>
      <c r="AF587" s="127"/>
      <c r="AG587" s="127"/>
      <c r="AH587" s="127"/>
      <c r="AI587" s="127"/>
      <c r="AJ587" s="127"/>
      <c r="AK587" s="127"/>
      <c r="AL587" s="127"/>
      <c r="AM587" s="127"/>
      <c r="AN587" s="127"/>
      <c r="AO587" s="127"/>
      <c r="AP587" s="127"/>
      <c r="AQ587" s="127"/>
      <c r="AR587" s="127"/>
      <c r="AS587" s="127"/>
      <c r="AT587" s="127"/>
      <c r="AU587" s="127"/>
      <c r="AV587" s="127"/>
      <c r="AW587" s="127"/>
      <c r="AX587" s="127"/>
      <c r="AY587" s="127"/>
      <c r="AZ587" s="127"/>
      <c r="BA587" s="127"/>
      <c r="BB587" s="127"/>
    </row>
    <row r="588" spans="2:54">
      <c r="B588" s="127"/>
      <c r="C588" s="127"/>
      <c r="D588" s="127"/>
      <c r="E588" s="127"/>
      <c r="F588" s="127"/>
      <c r="G588" s="127"/>
      <c r="H588" s="127"/>
      <c r="I588" s="127"/>
      <c r="J588" s="127"/>
      <c r="K588" s="127"/>
      <c r="L588" s="127"/>
      <c r="M588" s="127"/>
      <c r="N588" s="127"/>
      <c r="O588" s="127"/>
      <c r="P588" s="127"/>
      <c r="Q588" s="127"/>
      <c r="R588" s="127"/>
      <c r="S588" s="127"/>
      <c r="T588" s="127"/>
      <c r="U588" s="127"/>
      <c r="V588" s="127"/>
      <c r="W588" s="127"/>
      <c r="X588" s="127"/>
      <c r="Y588" s="127"/>
      <c r="Z588" s="127"/>
      <c r="AA588" s="127"/>
      <c r="AB588" s="127"/>
      <c r="AC588" s="127"/>
      <c r="AD588" s="127"/>
      <c r="AE588" s="127"/>
      <c r="AF588" s="127"/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  <c r="AQ588" s="127"/>
      <c r="AR588" s="127"/>
      <c r="AS588" s="127"/>
      <c r="AT588" s="127"/>
      <c r="AU588" s="127"/>
      <c r="AV588" s="127"/>
      <c r="AW588" s="127"/>
      <c r="AX588" s="127"/>
      <c r="AY588" s="127"/>
      <c r="AZ588" s="127"/>
      <c r="BA588" s="127"/>
      <c r="BB588" s="127"/>
    </row>
    <row r="589" spans="2:54">
      <c r="B589" s="127"/>
      <c r="C589" s="127"/>
      <c r="D589" s="127"/>
      <c r="E589" s="127"/>
      <c r="F589" s="127"/>
      <c r="G589" s="127"/>
      <c r="H589" s="127"/>
      <c r="I589" s="127"/>
      <c r="J589" s="127"/>
      <c r="K589" s="127"/>
      <c r="L589" s="127"/>
      <c r="M589" s="127"/>
      <c r="N589" s="127"/>
      <c r="O589" s="127"/>
      <c r="P589" s="127"/>
      <c r="Q589" s="127"/>
      <c r="R589" s="127"/>
      <c r="S589" s="127"/>
      <c r="T589" s="127"/>
      <c r="U589" s="127"/>
      <c r="V589" s="127"/>
      <c r="W589" s="127"/>
      <c r="X589" s="127"/>
      <c r="Y589" s="127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  <c r="AQ589" s="127"/>
      <c r="AR589" s="127"/>
      <c r="AS589" s="127"/>
      <c r="AT589" s="127"/>
      <c r="AU589" s="127"/>
      <c r="AV589" s="127"/>
      <c r="AW589" s="127"/>
      <c r="AX589" s="127"/>
      <c r="AY589" s="127"/>
      <c r="AZ589" s="127"/>
      <c r="BA589" s="127"/>
      <c r="BB589" s="127"/>
    </row>
    <row r="590" spans="2:54">
      <c r="B590" s="127"/>
      <c r="C590" s="127"/>
      <c r="D590" s="127"/>
      <c r="E590" s="127"/>
      <c r="F590" s="127"/>
      <c r="G590" s="127"/>
      <c r="H590" s="127"/>
      <c r="I590" s="127"/>
      <c r="J590" s="127"/>
      <c r="K590" s="127"/>
      <c r="L590" s="127"/>
      <c r="M590" s="127"/>
      <c r="N590" s="127"/>
      <c r="O590" s="127"/>
      <c r="P590" s="127"/>
      <c r="Q590" s="127"/>
      <c r="R590" s="127"/>
      <c r="S590" s="127"/>
      <c r="T590" s="127"/>
      <c r="U590" s="127"/>
      <c r="V590" s="127"/>
      <c r="W590" s="127"/>
      <c r="X590" s="127"/>
      <c r="Y590" s="127"/>
      <c r="Z590" s="127"/>
      <c r="AA590" s="127"/>
      <c r="AB590" s="127"/>
      <c r="AC590" s="127"/>
      <c r="AD590" s="127"/>
      <c r="AE590" s="127"/>
      <c r="AF590" s="127"/>
      <c r="AG590" s="127"/>
      <c r="AH590" s="127"/>
      <c r="AI590" s="127"/>
      <c r="AJ590" s="127"/>
      <c r="AK590" s="127"/>
      <c r="AL590" s="127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7"/>
      <c r="AW590" s="127"/>
      <c r="AX590" s="127"/>
      <c r="AY590" s="127"/>
      <c r="AZ590" s="127"/>
      <c r="BA590" s="127"/>
      <c r="BB590" s="127"/>
    </row>
    <row r="591" spans="2:54">
      <c r="B591" s="127"/>
      <c r="C591" s="127"/>
      <c r="D591" s="127"/>
      <c r="E591" s="127"/>
      <c r="F591" s="127"/>
      <c r="G591" s="127"/>
      <c r="H591" s="127"/>
      <c r="I591" s="127"/>
      <c r="J591" s="127"/>
      <c r="K591" s="127"/>
      <c r="L591" s="127"/>
      <c r="M591" s="127"/>
      <c r="N591" s="127"/>
      <c r="O591" s="127"/>
      <c r="P591" s="127"/>
      <c r="Q591" s="127"/>
      <c r="R591" s="127"/>
      <c r="S591" s="127"/>
      <c r="T591" s="127"/>
      <c r="U591" s="127"/>
      <c r="V591" s="127"/>
      <c r="W591" s="127"/>
      <c r="X591" s="127"/>
      <c r="Y591" s="127"/>
      <c r="Z591" s="127"/>
      <c r="AA591" s="127"/>
      <c r="AB591" s="127"/>
      <c r="AC591" s="127"/>
      <c r="AD591" s="127"/>
      <c r="AE591" s="127"/>
      <c r="AF591" s="127"/>
      <c r="AG591" s="127"/>
      <c r="AH591" s="127"/>
      <c r="AI591" s="127"/>
      <c r="AJ591" s="127"/>
      <c r="AK591" s="127"/>
      <c r="AL591" s="127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7"/>
      <c r="AW591" s="127"/>
      <c r="AX591" s="127"/>
      <c r="AY591" s="127"/>
      <c r="AZ591" s="127"/>
      <c r="BA591" s="127"/>
      <c r="BB591" s="127"/>
    </row>
    <row r="592" spans="2:54">
      <c r="B592" s="127"/>
      <c r="C592" s="127"/>
      <c r="D592" s="127"/>
      <c r="E592" s="127"/>
      <c r="F592" s="127"/>
      <c r="G592" s="127"/>
      <c r="H592" s="127"/>
      <c r="I592" s="127"/>
      <c r="J592" s="127"/>
      <c r="K592" s="127"/>
      <c r="L592" s="127"/>
      <c r="M592" s="127"/>
      <c r="N592" s="127"/>
      <c r="O592" s="127"/>
      <c r="P592" s="127"/>
      <c r="Q592" s="127"/>
      <c r="R592" s="127"/>
      <c r="S592" s="127"/>
      <c r="T592" s="127"/>
      <c r="U592" s="127"/>
      <c r="V592" s="127"/>
      <c r="W592" s="127"/>
      <c r="X592" s="127"/>
      <c r="Y592" s="127"/>
      <c r="Z592" s="127"/>
      <c r="AA592" s="127"/>
      <c r="AB592" s="127"/>
      <c r="AC592" s="127"/>
      <c r="AD592" s="127"/>
      <c r="AE592" s="127"/>
      <c r="AF592" s="127"/>
      <c r="AG592" s="127"/>
      <c r="AH592" s="127"/>
      <c r="AI592" s="127"/>
      <c r="AJ592" s="127"/>
      <c r="AK592" s="127"/>
      <c r="AL592" s="127"/>
      <c r="AM592" s="127"/>
      <c r="AN592" s="127"/>
      <c r="AO592" s="127"/>
      <c r="AP592" s="127"/>
      <c r="AQ592" s="127"/>
      <c r="AR592" s="127"/>
      <c r="AS592" s="127"/>
      <c r="AT592" s="127"/>
      <c r="AU592" s="127"/>
      <c r="AV592" s="127"/>
      <c r="AW592" s="127"/>
      <c r="AX592" s="127"/>
      <c r="AY592" s="127"/>
      <c r="AZ592" s="127"/>
      <c r="BA592" s="127"/>
      <c r="BB592" s="127"/>
    </row>
    <row r="593" spans="2:54">
      <c r="B593" s="127"/>
      <c r="C593" s="127"/>
      <c r="D593" s="127"/>
      <c r="E593" s="127"/>
      <c r="F593" s="127"/>
      <c r="G593" s="127"/>
      <c r="H593" s="127"/>
      <c r="I593" s="127"/>
      <c r="J593" s="127"/>
      <c r="K593" s="127"/>
      <c r="L593" s="127"/>
      <c r="M593" s="127"/>
      <c r="N593" s="127"/>
      <c r="O593" s="127"/>
      <c r="P593" s="127"/>
      <c r="Q593" s="127"/>
      <c r="R593" s="127"/>
      <c r="S593" s="127"/>
      <c r="T593" s="127"/>
      <c r="U593" s="127"/>
      <c r="V593" s="127"/>
      <c r="W593" s="127"/>
      <c r="X593" s="127"/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7"/>
      <c r="AW593" s="127"/>
      <c r="AX593" s="127"/>
      <c r="AY593" s="127"/>
      <c r="AZ593" s="127"/>
      <c r="BA593" s="127"/>
      <c r="BB593" s="127"/>
    </row>
    <row r="594" spans="2:54">
      <c r="B594" s="127"/>
      <c r="C594" s="127"/>
      <c r="D594" s="127"/>
      <c r="E594" s="127"/>
      <c r="F594" s="127"/>
      <c r="G594" s="127"/>
      <c r="H594" s="127"/>
      <c r="I594" s="127"/>
      <c r="J594" s="127"/>
      <c r="K594" s="127"/>
      <c r="L594" s="127"/>
      <c r="M594" s="127"/>
      <c r="N594" s="127"/>
      <c r="O594" s="127"/>
      <c r="P594" s="127"/>
      <c r="Q594" s="127"/>
      <c r="R594" s="127"/>
      <c r="S594" s="127"/>
      <c r="T594" s="127"/>
      <c r="U594" s="127"/>
      <c r="V594" s="127"/>
      <c r="W594" s="127"/>
      <c r="X594" s="127"/>
      <c r="Y594" s="127"/>
      <c r="Z594" s="127"/>
      <c r="AA594" s="127"/>
      <c r="AB594" s="127"/>
      <c r="AC594" s="127"/>
      <c r="AD594" s="127"/>
      <c r="AE594" s="127"/>
      <c r="AF594" s="127"/>
      <c r="AG594" s="127"/>
      <c r="AH594" s="127"/>
      <c r="AI594" s="127"/>
      <c r="AJ594" s="127"/>
      <c r="AK594" s="127"/>
      <c r="AL594" s="127"/>
      <c r="AM594" s="127"/>
      <c r="AN594" s="127"/>
      <c r="AO594" s="127"/>
      <c r="AP594" s="127"/>
      <c r="AQ594" s="127"/>
      <c r="AR594" s="127"/>
      <c r="AS594" s="127"/>
      <c r="AT594" s="127"/>
      <c r="AU594" s="127"/>
      <c r="AV594" s="127"/>
      <c r="AW594" s="127"/>
      <c r="AX594" s="127"/>
      <c r="AY594" s="127"/>
      <c r="AZ594" s="127"/>
      <c r="BA594" s="127"/>
      <c r="BB594" s="127"/>
    </row>
    <row r="595" spans="2:54">
      <c r="B595" s="127"/>
      <c r="C595" s="127"/>
      <c r="D595" s="127"/>
      <c r="E595" s="127"/>
      <c r="F595" s="127"/>
      <c r="G595" s="127"/>
      <c r="H595" s="127"/>
      <c r="I595" s="127"/>
      <c r="J595" s="127"/>
      <c r="K595" s="127"/>
      <c r="L595" s="127"/>
      <c r="M595" s="127"/>
      <c r="N595" s="127"/>
      <c r="O595" s="127"/>
      <c r="P595" s="127"/>
      <c r="Q595" s="127"/>
      <c r="R595" s="127"/>
      <c r="S595" s="127"/>
      <c r="T595" s="127"/>
      <c r="U595" s="127"/>
      <c r="V595" s="127"/>
      <c r="W595" s="127"/>
      <c r="X595" s="127"/>
      <c r="Y595" s="127"/>
      <c r="Z595" s="127"/>
      <c r="AA595" s="127"/>
      <c r="AB595" s="127"/>
      <c r="AC595" s="127"/>
      <c r="AD595" s="127"/>
      <c r="AE595" s="127"/>
      <c r="AF595" s="127"/>
      <c r="AG595" s="127"/>
      <c r="AH595" s="127"/>
      <c r="AI595" s="127"/>
      <c r="AJ595" s="127"/>
      <c r="AK595" s="127"/>
      <c r="AL595" s="127"/>
      <c r="AM595" s="127"/>
      <c r="AN595" s="127"/>
      <c r="AO595" s="127"/>
      <c r="AP595" s="127"/>
      <c r="AQ595" s="127"/>
      <c r="AR595" s="127"/>
      <c r="AS595" s="127"/>
      <c r="AT595" s="127"/>
      <c r="AU595" s="127"/>
      <c r="AV595" s="127"/>
      <c r="AW595" s="127"/>
      <c r="AX595" s="127"/>
      <c r="AY595" s="127"/>
      <c r="AZ595" s="127"/>
      <c r="BA595" s="127"/>
      <c r="BB595" s="127"/>
    </row>
    <row r="596" spans="2:54">
      <c r="B596" s="127"/>
      <c r="C596" s="127"/>
      <c r="D596" s="127"/>
      <c r="E596" s="127"/>
      <c r="F596" s="127"/>
      <c r="G596" s="127"/>
      <c r="H596" s="127"/>
      <c r="I596" s="127"/>
      <c r="J596" s="127"/>
      <c r="K596" s="127"/>
      <c r="L596" s="127"/>
      <c r="M596" s="127"/>
      <c r="N596" s="127"/>
      <c r="O596" s="127"/>
      <c r="P596" s="127"/>
      <c r="Q596" s="127"/>
      <c r="R596" s="127"/>
      <c r="S596" s="127"/>
      <c r="T596" s="127"/>
      <c r="U596" s="127"/>
      <c r="V596" s="127"/>
      <c r="W596" s="127"/>
      <c r="X596" s="127"/>
      <c r="Y596" s="127"/>
      <c r="Z596" s="127"/>
      <c r="AA596" s="127"/>
      <c r="AB596" s="127"/>
      <c r="AC596" s="127"/>
      <c r="AD596" s="127"/>
      <c r="AE596" s="127"/>
      <c r="AF596" s="127"/>
      <c r="AG596" s="127"/>
      <c r="AH596" s="127"/>
      <c r="AI596" s="127"/>
      <c r="AJ596" s="127"/>
      <c r="AK596" s="127"/>
      <c r="AL596" s="127"/>
      <c r="AM596" s="127"/>
      <c r="AN596" s="127"/>
      <c r="AO596" s="127"/>
      <c r="AP596" s="127"/>
      <c r="AQ596" s="127"/>
      <c r="AR596" s="127"/>
      <c r="AS596" s="127"/>
      <c r="AT596" s="127"/>
      <c r="AU596" s="127"/>
      <c r="AV596" s="127"/>
      <c r="AW596" s="127"/>
      <c r="AX596" s="127"/>
      <c r="AY596" s="127"/>
      <c r="AZ596" s="127"/>
      <c r="BA596" s="127"/>
      <c r="BB596" s="127"/>
    </row>
    <row r="597" spans="2:54">
      <c r="B597" s="127"/>
      <c r="C597" s="127"/>
      <c r="D597" s="127"/>
      <c r="E597" s="127"/>
      <c r="F597" s="127"/>
      <c r="G597" s="127"/>
      <c r="H597" s="127"/>
      <c r="I597" s="127"/>
      <c r="J597" s="127"/>
      <c r="K597" s="127"/>
      <c r="L597" s="127"/>
      <c r="M597" s="127"/>
      <c r="N597" s="127"/>
      <c r="O597" s="127"/>
      <c r="P597" s="127"/>
      <c r="Q597" s="127"/>
      <c r="R597" s="127"/>
      <c r="S597" s="127"/>
      <c r="T597" s="127"/>
      <c r="U597" s="127"/>
      <c r="V597" s="127"/>
      <c r="W597" s="127"/>
      <c r="X597" s="127"/>
      <c r="Y597" s="127"/>
      <c r="Z597" s="127"/>
      <c r="AA597" s="127"/>
      <c r="AB597" s="127"/>
      <c r="AC597" s="127"/>
      <c r="AD597" s="127"/>
      <c r="AE597" s="127"/>
      <c r="AF597" s="127"/>
      <c r="AG597" s="127"/>
      <c r="AH597" s="127"/>
      <c r="AI597" s="127"/>
      <c r="AJ597" s="127"/>
      <c r="AK597" s="127"/>
      <c r="AL597" s="127"/>
      <c r="AM597" s="127"/>
      <c r="AN597" s="127"/>
      <c r="AO597" s="127"/>
      <c r="AP597" s="127"/>
      <c r="AQ597" s="127"/>
      <c r="AR597" s="127"/>
      <c r="AS597" s="127"/>
      <c r="AT597" s="127"/>
      <c r="AU597" s="127"/>
      <c r="AV597" s="127"/>
      <c r="AW597" s="127"/>
      <c r="AX597" s="127"/>
      <c r="AY597" s="127"/>
      <c r="AZ597" s="127"/>
      <c r="BA597" s="127"/>
      <c r="BB597" s="127"/>
    </row>
    <row r="598" spans="2:54">
      <c r="B598" s="127"/>
      <c r="C598" s="127"/>
      <c r="D598" s="127"/>
      <c r="E598" s="127"/>
      <c r="F598" s="127"/>
      <c r="G598" s="127"/>
      <c r="H598" s="127"/>
      <c r="I598" s="127"/>
      <c r="J598" s="127"/>
      <c r="K598" s="127"/>
      <c r="L598" s="127"/>
      <c r="M598" s="127"/>
      <c r="N598" s="127"/>
      <c r="O598" s="127"/>
      <c r="P598" s="127"/>
      <c r="Q598" s="127"/>
      <c r="R598" s="127"/>
      <c r="S598" s="127"/>
      <c r="T598" s="127"/>
      <c r="U598" s="127"/>
      <c r="V598" s="127"/>
      <c r="W598" s="127"/>
      <c r="X598" s="127"/>
      <c r="Y598" s="127"/>
      <c r="Z598" s="127"/>
      <c r="AA598" s="127"/>
      <c r="AB598" s="127"/>
      <c r="AC598" s="127"/>
      <c r="AD598" s="127"/>
      <c r="AE598" s="127"/>
      <c r="AF598" s="127"/>
      <c r="AG598" s="127"/>
      <c r="AH598" s="127"/>
      <c r="AI598" s="127"/>
      <c r="AJ598" s="127"/>
      <c r="AK598" s="127"/>
      <c r="AL598" s="127"/>
      <c r="AM598" s="127"/>
      <c r="AN598" s="127"/>
      <c r="AO598" s="127"/>
      <c r="AP598" s="127"/>
      <c r="AQ598" s="127"/>
      <c r="AR598" s="127"/>
      <c r="AS598" s="127"/>
      <c r="AT598" s="127"/>
      <c r="AU598" s="127"/>
      <c r="AV598" s="127"/>
      <c r="AW598" s="127"/>
      <c r="AX598" s="127"/>
      <c r="AY598" s="127"/>
      <c r="AZ598" s="127"/>
      <c r="BA598" s="127"/>
      <c r="BB598" s="127"/>
    </row>
    <row r="599" spans="2:54">
      <c r="B599" s="127"/>
      <c r="C599" s="127"/>
      <c r="D599" s="127"/>
      <c r="E599" s="127"/>
      <c r="F599" s="127"/>
      <c r="G599" s="127"/>
      <c r="H599" s="127"/>
      <c r="I599" s="127"/>
      <c r="J599" s="127"/>
      <c r="K599" s="127"/>
      <c r="L599" s="127"/>
      <c r="M599" s="127"/>
      <c r="N599" s="127"/>
      <c r="O599" s="127"/>
      <c r="P599" s="127"/>
      <c r="Q599" s="127"/>
      <c r="R599" s="127"/>
      <c r="S599" s="127"/>
      <c r="T599" s="127"/>
      <c r="U599" s="127"/>
      <c r="V599" s="127"/>
      <c r="W599" s="127"/>
      <c r="X599" s="127"/>
      <c r="Y599" s="127"/>
      <c r="Z599" s="127"/>
      <c r="AA599" s="127"/>
      <c r="AB599" s="127"/>
      <c r="AC599" s="127"/>
      <c r="AD599" s="127"/>
      <c r="AE599" s="127"/>
      <c r="AF599" s="127"/>
      <c r="AG599" s="127"/>
      <c r="AH599" s="127"/>
      <c r="AI599" s="127"/>
      <c r="AJ599" s="127"/>
      <c r="AK599" s="127"/>
      <c r="AL599" s="127"/>
      <c r="AM599" s="127"/>
      <c r="AN599" s="127"/>
      <c r="AO599" s="127"/>
      <c r="AP599" s="127"/>
      <c r="AQ599" s="127"/>
      <c r="AR599" s="127"/>
      <c r="AS599" s="127"/>
      <c r="AT599" s="127"/>
      <c r="AU599" s="127"/>
      <c r="AV599" s="127"/>
      <c r="AW599" s="127"/>
      <c r="AX599" s="127"/>
      <c r="AY599" s="127"/>
      <c r="AZ599" s="127"/>
      <c r="BA599" s="127"/>
      <c r="BB599" s="127"/>
    </row>
    <row r="600" spans="2:54">
      <c r="B600" s="127"/>
      <c r="C600" s="127"/>
      <c r="D600" s="127"/>
      <c r="E600" s="127"/>
      <c r="F600" s="127"/>
      <c r="G600" s="127"/>
      <c r="H600" s="127"/>
      <c r="I600" s="127"/>
      <c r="J600" s="127"/>
      <c r="K600" s="127"/>
      <c r="L600" s="127"/>
      <c r="M600" s="127"/>
      <c r="N600" s="127"/>
      <c r="O600" s="127"/>
      <c r="P600" s="127"/>
      <c r="Q600" s="127"/>
      <c r="R600" s="127"/>
      <c r="S600" s="127"/>
      <c r="T600" s="127"/>
      <c r="U600" s="127"/>
      <c r="V600" s="127"/>
      <c r="W600" s="127"/>
      <c r="X600" s="127"/>
      <c r="Y600" s="127"/>
      <c r="Z600" s="127"/>
      <c r="AA600" s="127"/>
      <c r="AB600" s="127"/>
      <c r="AC600" s="127"/>
      <c r="AD600" s="127"/>
      <c r="AE600" s="127"/>
      <c r="AF600" s="127"/>
      <c r="AG600" s="127"/>
      <c r="AH600" s="127"/>
      <c r="AI600" s="127"/>
      <c r="AJ600" s="127"/>
      <c r="AK600" s="127"/>
      <c r="AL600" s="127"/>
      <c r="AM600" s="127"/>
      <c r="AN600" s="127"/>
      <c r="AO600" s="127"/>
      <c r="AP600" s="127"/>
      <c r="AQ600" s="127"/>
      <c r="AR600" s="127"/>
      <c r="AS600" s="127"/>
      <c r="AT600" s="127"/>
      <c r="AU600" s="127"/>
      <c r="AV600" s="127"/>
      <c r="AW600" s="127"/>
      <c r="AX600" s="127"/>
      <c r="AY600" s="127"/>
      <c r="AZ600" s="127"/>
      <c r="BA600" s="127"/>
      <c r="BB600" s="127"/>
    </row>
    <row r="601" spans="2:54">
      <c r="B601" s="127"/>
      <c r="C601" s="127"/>
      <c r="D601" s="127"/>
      <c r="E601" s="127"/>
      <c r="F601" s="127"/>
      <c r="G601" s="127"/>
      <c r="H601" s="127"/>
      <c r="I601" s="127"/>
      <c r="J601" s="127"/>
      <c r="K601" s="127"/>
      <c r="L601" s="127"/>
      <c r="M601" s="127"/>
      <c r="N601" s="127"/>
      <c r="O601" s="127"/>
      <c r="P601" s="127"/>
      <c r="Q601" s="127"/>
      <c r="R601" s="127"/>
      <c r="S601" s="127"/>
      <c r="T601" s="127"/>
      <c r="U601" s="127"/>
      <c r="V601" s="127"/>
      <c r="W601" s="127"/>
      <c r="X601" s="127"/>
      <c r="Y601" s="127"/>
      <c r="Z601" s="127"/>
      <c r="AA601" s="127"/>
      <c r="AB601" s="127"/>
      <c r="AC601" s="127"/>
      <c r="AD601" s="127"/>
      <c r="AE601" s="127"/>
      <c r="AF601" s="127"/>
      <c r="AG601" s="127"/>
      <c r="AH601" s="127"/>
      <c r="AI601" s="127"/>
      <c r="AJ601" s="127"/>
      <c r="AK601" s="127"/>
      <c r="AL601" s="127"/>
      <c r="AM601" s="127"/>
      <c r="AN601" s="127"/>
      <c r="AO601" s="127"/>
      <c r="AP601" s="127"/>
      <c r="AQ601" s="127"/>
      <c r="AR601" s="127"/>
      <c r="AS601" s="127"/>
      <c r="AT601" s="127"/>
      <c r="AU601" s="127"/>
      <c r="AV601" s="127"/>
      <c r="AW601" s="127"/>
      <c r="AX601" s="127"/>
      <c r="AY601" s="127"/>
      <c r="AZ601" s="127"/>
      <c r="BA601" s="127"/>
      <c r="BB601" s="127"/>
    </row>
    <row r="602" spans="2:54">
      <c r="B602" s="127"/>
      <c r="C602" s="127"/>
      <c r="D602" s="127"/>
      <c r="E602" s="127"/>
      <c r="F602" s="127"/>
      <c r="G602" s="127"/>
      <c r="H602" s="127"/>
      <c r="I602" s="127"/>
      <c r="J602" s="127"/>
      <c r="K602" s="127"/>
      <c r="L602" s="127"/>
      <c r="M602" s="127"/>
      <c r="N602" s="127"/>
      <c r="O602" s="127"/>
      <c r="P602" s="127"/>
      <c r="Q602" s="127"/>
      <c r="R602" s="127"/>
      <c r="S602" s="127"/>
      <c r="T602" s="127"/>
      <c r="U602" s="127"/>
      <c r="V602" s="127"/>
      <c r="W602" s="127"/>
      <c r="X602" s="127"/>
      <c r="Y602" s="127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/>
      <c r="AM602" s="127"/>
      <c r="AN602" s="127"/>
      <c r="AO602" s="127"/>
      <c r="AP602" s="127"/>
      <c r="AQ602" s="127"/>
      <c r="AR602" s="127"/>
      <c r="AS602" s="127"/>
      <c r="AT602" s="127"/>
      <c r="AU602" s="127"/>
      <c r="AV602" s="127"/>
      <c r="AW602" s="127"/>
      <c r="AX602" s="127"/>
      <c r="AY602" s="127"/>
      <c r="AZ602" s="127"/>
      <c r="BA602" s="127"/>
      <c r="BB602" s="127"/>
    </row>
    <row r="603" spans="2:54">
      <c r="B603" s="127"/>
      <c r="C603" s="127"/>
      <c r="D603" s="127"/>
      <c r="E603" s="127"/>
      <c r="F603" s="127"/>
      <c r="G603" s="127"/>
      <c r="H603" s="127"/>
      <c r="I603" s="127"/>
      <c r="J603" s="127"/>
      <c r="K603" s="127"/>
      <c r="L603" s="127"/>
      <c r="M603" s="127"/>
      <c r="N603" s="127"/>
      <c r="O603" s="127"/>
      <c r="P603" s="127"/>
      <c r="Q603" s="127"/>
      <c r="R603" s="127"/>
      <c r="S603" s="127"/>
      <c r="T603" s="127"/>
      <c r="U603" s="127"/>
      <c r="V603" s="127"/>
      <c r="W603" s="127"/>
      <c r="X603" s="127"/>
      <c r="Y603" s="127"/>
      <c r="Z603" s="127"/>
      <c r="AA603" s="127"/>
      <c r="AB603" s="127"/>
      <c r="AC603" s="127"/>
      <c r="AD603" s="127"/>
      <c r="AE603" s="127"/>
      <c r="AF603" s="127"/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  <c r="AQ603" s="127"/>
      <c r="AR603" s="127"/>
      <c r="AS603" s="127"/>
      <c r="AT603" s="127"/>
      <c r="AU603" s="127"/>
      <c r="AV603" s="127"/>
      <c r="AW603" s="127"/>
      <c r="AX603" s="127"/>
      <c r="AY603" s="127"/>
      <c r="AZ603" s="127"/>
      <c r="BA603" s="127"/>
      <c r="BB603" s="127"/>
    </row>
    <row r="604" spans="2:54">
      <c r="B604" s="127"/>
      <c r="C604" s="127"/>
      <c r="D604" s="127"/>
      <c r="E604" s="127"/>
      <c r="F604" s="127"/>
      <c r="G604" s="127"/>
      <c r="H604" s="127"/>
      <c r="I604" s="127"/>
      <c r="J604" s="127"/>
      <c r="K604" s="127"/>
      <c r="L604" s="127"/>
      <c r="M604" s="127"/>
      <c r="N604" s="127"/>
      <c r="O604" s="127"/>
      <c r="P604" s="127"/>
      <c r="Q604" s="127"/>
      <c r="R604" s="127"/>
      <c r="S604" s="127"/>
      <c r="T604" s="127"/>
      <c r="U604" s="127"/>
      <c r="V604" s="127"/>
      <c r="W604" s="127"/>
      <c r="X604" s="127"/>
      <c r="Y604" s="127"/>
      <c r="Z604" s="127"/>
      <c r="AA604" s="127"/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Q604" s="127"/>
      <c r="AR604" s="127"/>
      <c r="AS604" s="127"/>
      <c r="AT604" s="127"/>
      <c r="AU604" s="127"/>
      <c r="AV604" s="127"/>
      <c r="AW604" s="127"/>
      <c r="AX604" s="127"/>
      <c r="AY604" s="127"/>
      <c r="AZ604" s="127"/>
      <c r="BA604" s="127"/>
      <c r="BB604" s="127"/>
    </row>
    <row r="605" spans="2:54">
      <c r="B605" s="127"/>
      <c r="C605" s="127"/>
      <c r="D605" s="127"/>
      <c r="E605" s="127"/>
      <c r="F605" s="127"/>
      <c r="G605" s="127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7"/>
      <c r="AW605" s="127"/>
      <c r="AX605" s="127"/>
      <c r="AY605" s="127"/>
      <c r="AZ605" s="127"/>
      <c r="BA605" s="127"/>
      <c r="BB605" s="127"/>
    </row>
    <row r="606" spans="2:54">
      <c r="B606" s="127"/>
      <c r="C606" s="127"/>
      <c r="D606" s="127"/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7"/>
      <c r="AW606" s="127"/>
      <c r="AX606" s="127"/>
      <c r="AY606" s="127"/>
      <c r="AZ606" s="127"/>
      <c r="BA606" s="127"/>
      <c r="BB606" s="127"/>
    </row>
    <row r="607" spans="2:54">
      <c r="B607" s="127"/>
      <c r="C607" s="127"/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7"/>
      <c r="AW607" s="127"/>
      <c r="AX607" s="127"/>
      <c r="AY607" s="127"/>
      <c r="AZ607" s="127"/>
      <c r="BA607" s="127"/>
      <c r="BB607" s="127"/>
    </row>
    <row r="608" spans="2:54">
      <c r="B608" s="127"/>
      <c r="C608" s="127"/>
      <c r="D608" s="127"/>
      <c r="E608" s="127"/>
      <c r="F608" s="127"/>
      <c r="G608" s="127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  <c r="S608" s="127"/>
      <c r="T608" s="127"/>
      <c r="U608" s="127"/>
      <c r="V608" s="127"/>
      <c r="W608" s="127"/>
      <c r="X608" s="127"/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7"/>
      <c r="AW608" s="127"/>
      <c r="AX608" s="127"/>
      <c r="AY608" s="127"/>
      <c r="AZ608" s="127"/>
      <c r="BA608" s="127"/>
      <c r="BB608" s="127"/>
    </row>
    <row r="609" spans="2:54">
      <c r="B609" s="127"/>
      <c r="C609" s="127"/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27"/>
      <c r="X609" s="127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7"/>
      <c r="AW609" s="127"/>
      <c r="AX609" s="127"/>
      <c r="AY609" s="127"/>
      <c r="AZ609" s="127"/>
      <c r="BA609" s="127"/>
      <c r="BB609" s="127"/>
    </row>
    <row r="610" spans="2:54">
      <c r="B610" s="127"/>
      <c r="C610" s="127"/>
      <c r="D610" s="127"/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  <c r="BA610" s="127"/>
      <c r="BB610" s="127"/>
    </row>
    <row r="611" spans="2:54">
      <c r="B611" s="127"/>
      <c r="C611" s="127"/>
      <c r="D611" s="127"/>
      <c r="E611" s="127"/>
      <c r="F611" s="127"/>
      <c r="G611" s="127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/>
      <c r="BA611" s="127"/>
      <c r="BB611" s="127"/>
    </row>
    <row r="612" spans="2:54">
      <c r="B612" s="127"/>
      <c r="C612" s="127"/>
      <c r="D612" s="127"/>
      <c r="E612" s="127"/>
      <c r="F612" s="127"/>
      <c r="G612" s="127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7"/>
      <c r="AW612" s="127"/>
      <c r="AX612" s="127"/>
      <c r="AY612" s="127"/>
      <c r="AZ612" s="127"/>
      <c r="BA612" s="127"/>
      <c r="BB612" s="127"/>
    </row>
    <row r="613" spans="2:54">
      <c r="B613" s="127"/>
      <c r="C613" s="127"/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7"/>
      <c r="AW613" s="127"/>
      <c r="AX613" s="127"/>
      <c r="AY613" s="127"/>
      <c r="AZ613" s="127"/>
      <c r="BA613" s="127"/>
      <c r="BB613" s="127"/>
    </row>
    <row r="614" spans="2:54">
      <c r="B614" s="127"/>
      <c r="C614" s="127"/>
      <c r="D614" s="127"/>
      <c r="E614" s="127"/>
      <c r="F614" s="127"/>
      <c r="G614" s="127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  <c r="S614" s="127"/>
      <c r="T614" s="127"/>
      <c r="U614" s="127"/>
      <c r="V614" s="127"/>
      <c r="W614" s="127"/>
      <c r="X614" s="127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7"/>
      <c r="AW614" s="127"/>
      <c r="AX614" s="127"/>
      <c r="AY614" s="127"/>
      <c r="AZ614" s="127"/>
      <c r="BA614" s="127"/>
      <c r="BB614" s="127"/>
    </row>
    <row r="615" spans="2:54">
      <c r="B615" s="127"/>
      <c r="C615" s="127"/>
      <c r="D615" s="127"/>
      <c r="E615" s="127"/>
      <c r="F615" s="127"/>
      <c r="G615" s="127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7"/>
      <c r="AW615" s="127"/>
      <c r="AX615" s="127"/>
      <c r="AY615" s="127"/>
      <c r="AZ615" s="127"/>
      <c r="BA615" s="127"/>
      <c r="BB615" s="127"/>
    </row>
    <row r="616" spans="2:54">
      <c r="B616" s="127"/>
      <c r="C616" s="127"/>
      <c r="D616" s="127"/>
      <c r="E616" s="127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  <c r="T616" s="127"/>
      <c r="U616" s="127"/>
      <c r="V616" s="127"/>
      <c r="W616" s="127"/>
      <c r="X616" s="127"/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7"/>
      <c r="AW616" s="127"/>
      <c r="AX616" s="127"/>
      <c r="AY616" s="127"/>
      <c r="AZ616" s="127"/>
      <c r="BA616" s="127"/>
      <c r="BB616" s="127"/>
    </row>
    <row r="617" spans="2:54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7"/>
      <c r="AW617" s="127"/>
      <c r="AX617" s="127"/>
      <c r="AY617" s="127"/>
      <c r="AZ617" s="127"/>
      <c r="BA617" s="127"/>
      <c r="BB617" s="127"/>
    </row>
    <row r="618" spans="2:54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  <c r="BA618" s="127"/>
      <c r="BB618" s="127"/>
    </row>
    <row r="619" spans="2:54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  <c r="BA619" s="127"/>
      <c r="BB619" s="127"/>
    </row>
    <row r="620" spans="2:54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  <c r="BA620" s="127"/>
      <c r="BB620" s="127"/>
    </row>
    <row r="621" spans="2:54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  <c r="BA621" s="127"/>
      <c r="BB621" s="127"/>
    </row>
    <row r="622" spans="2:54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  <c r="BA622" s="127"/>
      <c r="BB622" s="127"/>
    </row>
    <row r="623" spans="2:54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  <c r="BA623" s="127"/>
      <c r="BB623" s="127"/>
    </row>
    <row r="624" spans="2:54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  <c r="BA624" s="127"/>
      <c r="BB624" s="127"/>
    </row>
    <row r="625" spans="2:54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  <c r="BA625" s="127"/>
      <c r="BB625" s="127"/>
    </row>
    <row r="626" spans="2:54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  <c r="BA626" s="127"/>
      <c r="BB626" s="127"/>
    </row>
    <row r="627" spans="2:54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  <c r="BA627" s="127"/>
      <c r="BB627" s="127"/>
    </row>
    <row r="628" spans="2:54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  <c r="BA628" s="127"/>
      <c r="BB628" s="127"/>
    </row>
    <row r="629" spans="2:54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  <c r="BA629" s="127"/>
      <c r="BB629" s="127"/>
    </row>
    <row r="630" spans="2:54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  <c r="BA630" s="127"/>
      <c r="BB630" s="127"/>
    </row>
    <row r="631" spans="2:54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  <c r="BA631" s="127"/>
      <c r="BB631" s="127"/>
    </row>
    <row r="632" spans="2:54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  <c r="BA632" s="127"/>
      <c r="BB632" s="127"/>
    </row>
    <row r="633" spans="2:54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  <c r="BA633" s="127"/>
      <c r="BB633" s="127"/>
    </row>
    <row r="634" spans="2:54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  <c r="BA634" s="127"/>
      <c r="BB634" s="127"/>
    </row>
    <row r="635" spans="2:54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  <c r="BA635" s="127"/>
      <c r="BB635" s="127"/>
    </row>
    <row r="636" spans="2:54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  <c r="BA636" s="127"/>
      <c r="BB636" s="127"/>
    </row>
    <row r="637" spans="2:54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  <c r="BA637" s="127"/>
      <c r="BB637" s="127"/>
    </row>
    <row r="638" spans="2:54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  <c r="BA638" s="127"/>
      <c r="BB638" s="127"/>
    </row>
    <row r="639" spans="2:54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  <c r="BA639" s="127"/>
      <c r="BB639" s="127"/>
    </row>
    <row r="640" spans="2:54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  <c r="BA640" s="127"/>
      <c r="BB640" s="127"/>
    </row>
    <row r="641" spans="2:54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  <c r="BA641" s="127"/>
      <c r="BB641" s="127"/>
    </row>
    <row r="642" spans="2:54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  <c r="BA642" s="127"/>
      <c r="BB642" s="127"/>
    </row>
    <row r="643" spans="2:54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  <c r="BA643" s="127"/>
      <c r="BB643" s="127"/>
    </row>
    <row r="644" spans="2:54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  <c r="BA644" s="127"/>
      <c r="BB644" s="127"/>
    </row>
    <row r="645" spans="2:54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  <c r="BA645" s="127"/>
      <c r="BB645" s="127"/>
    </row>
    <row r="646" spans="2:54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  <c r="BA646" s="127"/>
      <c r="BB646" s="127"/>
    </row>
    <row r="647" spans="2:54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  <c r="BA647" s="127"/>
      <c r="BB647" s="127"/>
    </row>
    <row r="648" spans="2:54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  <c r="BA648" s="127"/>
      <c r="BB648" s="127"/>
    </row>
    <row r="649" spans="2:54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  <c r="BA649" s="127"/>
      <c r="BB649" s="127"/>
    </row>
    <row r="650" spans="2:54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  <c r="BA650" s="127"/>
      <c r="BB650" s="127"/>
    </row>
    <row r="651" spans="2:54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  <c r="BA651" s="127"/>
      <c r="BB651" s="127"/>
    </row>
    <row r="652" spans="2:54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  <c r="BA652" s="127"/>
      <c r="BB652" s="127"/>
    </row>
    <row r="653" spans="2:54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  <c r="BA653" s="127"/>
      <c r="BB653" s="127"/>
    </row>
    <row r="654" spans="2:54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  <c r="BA654" s="127"/>
      <c r="BB654" s="127"/>
    </row>
    <row r="655" spans="2:54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  <c r="BA655" s="127"/>
      <c r="BB655" s="127"/>
    </row>
    <row r="656" spans="2:54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  <c r="BA656" s="127"/>
      <c r="BB656" s="127"/>
    </row>
    <row r="657" spans="2:54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  <c r="BA657" s="127"/>
      <c r="BB657" s="127"/>
    </row>
    <row r="658" spans="2:54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  <c r="BA658" s="127"/>
      <c r="BB658" s="127"/>
    </row>
    <row r="659" spans="2:54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  <c r="BA659" s="127"/>
      <c r="BB659" s="127"/>
    </row>
    <row r="660" spans="2:54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  <c r="BA660" s="127"/>
      <c r="BB660" s="127"/>
    </row>
    <row r="661" spans="2:54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  <c r="BA661" s="127"/>
      <c r="BB661" s="127"/>
    </row>
    <row r="662" spans="2:54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  <c r="BA662" s="127"/>
      <c r="BB662" s="127"/>
    </row>
    <row r="663" spans="2:54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  <c r="BA663" s="127"/>
      <c r="BB663" s="127"/>
    </row>
    <row r="664" spans="2:54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  <c r="BA664" s="127"/>
      <c r="BB664" s="127"/>
    </row>
    <row r="665" spans="2:54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  <c r="BA665" s="127"/>
      <c r="BB665" s="127"/>
    </row>
    <row r="666" spans="2:54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  <c r="BA666" s="127"/>
      <c r="BB666" s="127"/>
    </row>
    <row r="667" spans="2:54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  <c r="BA667" s="127"/>
      <c r="BB667" s="127"/>
    </row>
    <row r="668" spans="2:54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  <c r="BA668" s="127"/>
      <c r="BB668" s="127"/>
    </row>
    <row r="669" spans="2:54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  <c r="BA669" s="127"/>
      <c r="BB669" s="127"/>
    </row>
    <row r="670" spans="2:54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  <c r="BA670" s="127"/>
      <c r="BB670" s="127"/>
    </row>
    <row r="671" spans="2:54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  <c r="BA671" s="127"/>
      <c r="BB671" s="127"/>
    </row>
    <row r="672" spans="2:54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  <c r="BA672" s="127"/>
      <c r="BB672" s="127"/>
    </row>
    <row r="673" spans="2:54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  <c r="BA673" s="127"/>
      <c r="BB673" s="127"/>
    </row>
    <row r="674" spans="2:54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  <c r="BA674" s="127"/>
      <c r="BB674" s="127"/>
    </row>
    <row r="675" spans="2:54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  <c r="BA675" s="127"/>
      <c r="BB675" s="127"/>
    </row>
    <row r="676" spans="2:54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  <c r="BA676" s="127"/>
      <c r="BB676" s="127"/>
    </row>
    <row r="677" spans="2:54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  <c r="BA677" s="127"/>
      <c r="BB677" s="127"/>
    </row>
    <row r="678" spans="2:54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  <c r="BA678" s="127"/>
      <c r="BB678" s="127"/>
    </row>
    <row r="679" spans="2:54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  <c r="BA679" s="127"/>
      <c r="BB679" s="127"/>
    </row>
    <row r="680" spans="2:54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  <c r="BA680" s="127"/>
      <c r="BB680" s="127"/>
    </row>
    <row r="681" spans="2:54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  <c r="BA681" s="127"/>
      <c r="BB681" s="127"/>
    </row>
    <row r="682" spans="2:54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  <c r="BA682" s="127"/>
      <c r="BB682" s="127"/>
    </row>
    <row r="683" spans="2:54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  <c r="BA683" s="127"/>
      <c r="BB683" s="127"/>
    </row>
    <row r="684" spans="2:54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  <c r="BA684" s="127"/>
      <c r="BB684" s="127"/>
    </row>
    <row r="685" spans="2:54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  <c r="BA685" s="127"/>
      <c r="BB685" s="127"/>
    </row>
    <row r="686" spans="2:54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  <c r="BA686" s="127"/>
      <c r="BB686" s="127"/>
    </row>
    <row r="687" spans="2:54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  <c r="BA687" s="127"/>
      <c r="BB687" s="127"/>
    </row>
    <row r="688" spans="2:54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  <c r="BA688" s="127"/>
      <c r="BB688" s="127"/>
    </row>
    <row r="689" spans="2:54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  <c r="BA689" s="127"/>
      <c r="BB689" s="127"/>
    </row>
    <row r="690" spans="2:54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  <c r="BA690" s="127"/>
      <c r="BB690" s="127"/>
    </row>
    <row r="691" spans="2:54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  <c r="BA691" s="127"/>
      <c r="BB691" s="127"/>
    </row>
    <row r="692" spans="2:54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  <c r="BA692" s="127"/>
      <c r="BB692" s="127"/>
    </row>
    <row r="693" spans="2:54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  <c r="BA693" s="127"/>
      <c r="BB693" s="127"/>
    </row>
    <row r="694" spans="2:54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  <c r="BA694" s="127"/>
      <c r="BB694" s="127"/>
    </row>
    <row r="695" spans="2:54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  <c r="BA695" s="127"/>
      <c r="BB695" s="127"/>
    </row>
    <row r="696" spans="2:54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  <c r="BA696" s="127"/>
      <c r="BB696" s="127"/>
    </row>
    <row r="697" spans="2:54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  <c r="BA697" s="127"/>
      <c r="BB697" s="127"/>
    </row>
    <row r="698" spans="2:54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  <c r="BA698" s="127"/>
      <c r="BB698" s="127"/>
    </row>
    <row r="699" spans="2:54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  <c r="BA699" s="127"/>
      <c r="BB699" s="127"/>
    </row>
    <row r="700" spans="2:54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  <c r="BA700" s="127"/>
      <c r="BB700" s="127"/>
    </row>
    <row r="701" spans="2:54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  <c r="BA701" s="127"/>
      <c r="BB701" s="127"/>
    </row>
    <row r="702" spans="2:54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  <c r="BA702" s="127"/>
      <c r="BB702" s="127"/>
    </row>
    <row r="703" spans="2:54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  <c r="BA703" s="127"/>
      <c r="BB703" s="127"/>
    </row>
    <row r="704" spans="2:54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  <c r="BA704" s="127"/>
      <c r="BB704" s="127"/>
    </row>
    <row r="705" spans="2:54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  <c r="BA705" s="127"/>
      <c r="BB705" s="127"/>
    </row>
    <row r="706" spans="2:54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  <c r="BA706" s="127"/>
      <c r="BB706" s="127"/>
    </row>
    <row r="707" spans="2:54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  <c r="BA707" s="127"/>
      <c r="BB707" s="127"/>
    </row>
    <row r="708" spans="2:54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  <c r="BA708" s="127"/>
      <c r="BB708" s="127"/>
    </row>
    <row r="709" spans="2:54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  <c r="BA709" s="127"/>
      <c r="BB709" s="127"/>
    </row>
    <row r="710" spans="2:54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  <c r="BA710" s="127"/>
      <c r="BB710" s="127"/>
    </row>
    <row r="711" spans="2:54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  <c r="BA711" s="127"/>
      <c r="BB711" s="127"/>
    </row>
    <row r="712" spans="2:54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  <c r="BA712" s="127"/>
      <c r="BB712" s="127"/>
    </row>
    <row r="713" spans="2:54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  <c r="BA713" s="127"/>
      <c r="BB713" s="127"/>
    </row>
    <row r="714" spans="2:54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  <c r="BA714" s="127"/>
      <c r="BB714" s="127"/>
    </row>
    <row r="715" spans="2:54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  <c r="BA715" s="127"/>
      <c r="BB715" s="127"/>
    </row>
    <row r="716" spans="2:54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  <c r="BA716" s="127"/>
      <c r="BB716" s="127"/>
    </row>
    <row r="717" spans="2:54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  <c r="BA717" s="127"/>
      <c r="BB717" s="127"/>
    </row>
    <row r="718" spans="2:54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  <c r="BA718" s="127"/>
      <c r="BB718" s="127"/>
    </row>
    <row r="719" spans="2:54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  <c r="BA719" s="127"/>
      <c r="BB719" s="127"/>
    </row>
    <row r="720" spans="2:54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  <c r="BA720" s="127"/>
      <c r="BB720" s="127"/>
    </row>
    <row r="721" spans="2:54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  <c r="BA721" s="127"/>
      <c r="BB721" s="127"/>
    </row>
    <row r="722" spans="2:54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  <c r="BA722" s="127"/>
      <c r="BB722" s="127"/>
    </row>
    <row r="723" spans="2:54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  <c r="BA723" s="127"/>
      <c r="BB723" s="127"/>
    </row>
    <row r="724" spans="2:54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  <c r="BA724" s="127"/>
      <c r="BB724" s="127"/>
    </row>
    <row r="725" spans="2:54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  <c r="BA725" s="127"/>
      <c r="BB725" s="127"/>
    </row>
    <row r="726" spans="2:54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  <c r="BA726" s="127"/>
      <c r="BB726" s="127"/>
    </row>
    <row r="727" spans="2:54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  <c r="BA727" s="127"/>
      <c r="BB727" s="127"/>
    </row>
    <row r="728" spans="2:54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  <c r="BA728" s="127"/>
      <c r="BB728" s="127"/>
    </row>
    <row r="729" spans="2:54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  <c r="BA729" s="127"/>
      <c r="BB729" s="127"/>
    </row>
    <row r="730" spans="2:54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  <c r="BA730" s="127"/>
      <c r="BB730" s="127"/>
    </row>
    <row r="731" spans="2:54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  <c r="BA731" s="127"/>
      <c r="BB731" s="127"/>
    </row>
    <row r="732" spans="2:54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  <c r="BA732" s="127"/>
      <c r="BB732" s="127"/>
    </row>
    <row r="733" spans="2:54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  <c r="BA733" s="127"/>
      <c r="BB733" s="127"/>
    </row>
    <row r="734" spans="2:54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  <c r="BA734" s="127"/>
      <c r="BB734" s="127"/>
    </row>
    <row r="735" spans="2:54">
      <c r="B735" s="127"/>
      <c r="C735" s="127"/>
      <c r="D735" s="127"/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  <c r="AU735" s="127"/>
      <c r="AV735" s="127"/>
      <c r="AW735" s="127"/>
      <c r="AX735" s="127"/>
      <c r="AY735" s="127"/>
      <c r="AZ735" s="127"/>
      <c r="BA735" s="127"/>
      <c r="BB735" s="127"/>
    </row>
    <row r="736" spans="2:54">
      <c r="B736" s="127"/>
      <c r="C736" s="127"/>
      <c r="D736" s="127"/>
      <c r="E736" s="127"/>
      <c r="F736" s="127"/>
      <c r="G736" s="127"/>
      <c r="H736" s="127"/>
      <c r="I736" s="127"/>
      <c r="J736" s="127"/>
      <c r="K736" s="127"/>
      <c r="L736" s="127"/>
      <c r="M736" s="127"/>
      <c r="N736" s="127"/>
      <c r="O736" s="127"/>
      <c r="P736" s="127"/>
      <c r="Q736" s="127"/>
      <c r="R736" s="127"/>
      <c r="S736" s="127"/>
      <c r="T736" s="127"/>
      <c r="U736" s="127"/>
      <c r="V736" s="127"/>
      <c r="W736" s="127"/>
      <c r="X736" s="127"/>
      <c r="Y736" s="127"/>
      <c r="Z736" s="127"/>
      <c r="AA736" s="127"/>
      <c r="AB736" s="127"/>
      <c r="AC736" s="127"/>
      <c r="AD736" s="127"/>
      <c r="AE736" s="127"/>
      <c r="AF736" s="127"/>
      <c r="AG736" s="127"/>
      <c r="AH736" s="127"/>
      <c r="AI736" s="127"/>
      <c r="AJ736" s="127"/>
      <c r="AK736" s="127"/>
      <c r="AL736" s="127"/>
      <c r="AM736" s="127"/>
      <c r="AN736" s="127"/>
      <c r="AO736" s="127"/>
      <c r="AP736" s="127"/>
      <c r="AQ736" s="127"/>
      <c r="AR736" s="127"/>
      <c r="AS736" s="127"/>
      <c r="AT736" s="127"/>
      <c r="AU736" s="127"/>
      <c r="AV736" s="127"/>
      <c r="AW736" s="127"/>
      <c r="AX736" s="127"/>
      <c r="AY736" s="127"/>
      <c r="AZ736" s="127"/>
      <c r="BA736" s="127"/>
      <c r="BB736" s="127"/>
    </row>
    <row r="737" spans="2:54">
      <c r="B737" s="127"/>
      <c r="C737" s="127"/>
      <c r="D737" s="127"/>
      <c r="E737" s="127"/>
      <c r="F737" s="127"/>
      <c r="G737" s="127"/>
      <c r="H737" s="127"/>
      <c r="I737" s="127"/>
      <c r="J737" s="127"/>
      <c r="K737" s="127"/>
      <c r="L737" s="127"/>
      <c r="M737" s="127"/>
      <c r="N737" s="127"/>
      <c r="O737" s="127"/>
      <c r="P737" s="127"/>
      <c r="Q737" s="127"/>
      <c r="R737" s="127"/>
      <c r="S737" s="127"/>
      <c r="T737" s="127"/>
      <c r="U737" s="127"/>
      <c r="V737" s="127"/>
      <c r="W737" s="127"/>
      <c r="X737" s="127"/>
      <c r="Y737" s="127"/>
      <c r="Z737" s="127"/>
      <c r="AA737" s="127"/>
      <c r="AB737" s="127"/>
      <c r="AC737" s="127"/>
      <c r="AD737" s="127"/>
      <c r="AE737" s="127"/>
      <c r="AF737" s="127"/>
      <c r="AG737" s="127"/>
      <c r="AH737" s="127"/>
      <c r="AI737" s="127"/>
      <c r="AJ737" s="127"/>
      <c r="AK737" s="127"/>
      <c r="AL737" s="127"/>
      <c r="AM737" s="127"/>
      <c r="AN737" s="127"/>
      <c r="AO737" s="127"/>
      <c r="AP737" s="127"/>
      <c r="AQ737" s="127"/>
      <c r="AR737" s="127"/>
      <c r="AS737" s="127"/>
      <c r="AT737" s="127"/>
      <c r="AU737" s="127"/>
      <c r="AV737" s="127"/>
      <c r="AW737" s="127"/>
      <c r="AX737" s="127"/>
      <c r="AY737" s="127"/>
      <c r="AZ737" s="127"/>
      <c r="BA737" s="127"/>
      <c r="BB737" s="127"/>
    </row>
    <row r="738" spans="2:54">
      <c r="B738" s="127"/>
      <c r="C738" s="127"/>
      <c r="D738" s="127"/>
      <c r="E738" s="127"/>
      <c r="F738" s="127"/>
      <c r="G738" s="127"/>
      <c r="H738" s="127"/>
      <c r="I738" s="127"/>
      <c r="J738" s="127"/>
      <c r="K738" s="127"/>
      <c r="L738" s="127"/>
      <c r="M738" s="127"/>
      <c r="N738" s="127"/>
      <c r="O738" s="127"/>
      <c r="P738" s="127"/>
      <c r="Q738" s="127"/>
      <c r="R738" s="127"/>
      <c r="S738" s="127"/>
      <c r="T738" s="127"/>
      <c r="U738" s="127"/>
      <c r="V738" s="127"/>
      <c r="W738" s="127"/>
      <c r="X738" s="127"/>
      <c r="Y738" s="127"/>
      <c r="Z738" s="127"/>
      <c r="AA738" s="127"/>
      <c r="AB738" s="127"/>
      <c r="AC738" s="127"/>
      <c r="AD738" s="127"/>
      <c r="AE738" s="127"/>
      <c r="AF738" s="127"/>
      <c r="AG738" s="127"/>
      <c r="AH738" s="127"/>
      <c r="AI738" s="127"/>
      <c r="AJ738" s="127"/>
      <c r="AK738" s="127"/>
      <c r="AL738" s="127"/>
      <c r="AM738" s="127"/>
      <c r="AN738" s="127"/>
      <c r="AO738" s="127"/>
      <c r="AP738" s="127"/>
      <c r="AQ738" s="127"/>
      <c r="AR738" s="127"/>
      <c r="AS738" s="127"/>
      <c r="AT738" s="127"/>
      <c r="AU738" s="127"/>
      <c r="AV738" s="127"/>
      <c r="AW738" s="127"/>
      <c r="AX738" s="127"/>
      <c r="AY738" s="127"/>
      <c r="AZ738" s="127"/>
      <c r="BA738" s="127"/>
      <c r="BB738" s="127"/>
    </row>
    <row r="739" spans="2:54">
      <c r="B739" s="127"/>
      <c r="C739" s="127"/>
      <c r="D739" s="127"/>
      <c r="E739" s="127"/>
      <c r="F739" s="127"/>
      <c r="G739" s="127"/>
      <c r="H739" s="127"/>
      <c r="I739" s="127"/>
      <c r="J739" s="127"/>
      <c r="K739" s="127"/>
      <c r="L739" s="127"/>
      <c r="M739" s="127"/>
      <c r="N739" s="127"/>
      <c r="O739" s="127"/>
      <c r="P739" s="127"/>
      <c r="Q739" s="127"/>
      <c r="R739" s="127"/>
      <c r="S739" s="127"/>
      <c r="T739" s="127"/>
      <c r="U739" s="127"/>
      <c r="V739" s="127"/>
      <c r="W739" s="127"/>
      <c r="X739" s="127"/>
      <c r="Y739" s="127"/>
      <c r="Z739" s="127"/>
      <c r="AA739" s="127"/>
      <c r="AB739" s="127"/>
      <c r="AC739" s="127"/>
      <c r="AD739" s="127"/>
      <c r="AE739" s="127"/>
      <c r="AF739" s="127"/>
      <c r="AG739" s="127"/>
      <c r="AH739" s="127"/>
      <c r="AI739" s="127"/>
      <c r="AJ739" s="127"/>
      <c r="AK739" s="127"/>
      <c r="AL739" s="127"/>
      <c r="AM739" s="127"/>
      <c r="AN739" s="127"/>
      <c r="AO739" s="127"/>
      <c r="AP739" s="127"/>
      <c r="AQ739" s="127"/>
      <c r="AR739" s="127"/>
      <c r="AS739" s="127"/>
      <c r="AT739" s="127"/>
      <c r="AU739" s="127"/>
      <c r="AV739" s="127"/>
      <c r="AW739" s="127"/>
      <c r="AX739" s="127"/>
      <c r="AY739" s="127"/>
      <c r="AZ739" s="127"/>
      <c r="BA739" s="127"/>
      <c r="BB739" s="127"/>
    </row>
    <row r="740" spans="2:54">
      <c r="B740" s="127"/>
      <c r="C740" s="127"/>
      <c r="D740" s="127"/>
      <c r="E740" s="127"/>
      <c r="F740" s="127"/>
      <c r="G740" s="127"/>
      <c r="H740" s="127"/>
      <c r="I740" s="127"/>
      <c r="J740" s="127"/>
      <c r="K740" s="127"/>
      <c r="L740" s="127"/>
      <c r="M740" s="127"/>
      <c r="N740" s="127"/>
      <c r="O740" s="127"/>
      <c r="P740" s="127"/>
      <c r="Q740" s="127"/>
      <c r="R740" s="127"/>
      <c r="S740" s="127"/>
      <c r="T740" s="127"/>
      <c r="U740" s="127"/>
      <c r="V740" s="127"/>
      <c r="W740" s="127"/>
      <c r="X740" s="127"/>
      <c r="Y740" s="127"/>
      <c r="Z740" s="127"/>
      <c r="AA740" s="127"/>
      <c r="AB740" s="127"/>
      <c r="AC740" s="127"/>
      <c r="AD740" s="127"/>
      <c r="AE740" s="127"/>
      <c r="AF740" s="127"/>
      <c r="AG740" s="127"/>
      <c r="AH740" s="127"/>
      <c r="AI740" s="127"/>
      <c r="AJ740" s="127"/>
      <c r="AK740" s="127"/>
      <c r="AL740" s="127"/>
      <c r="AM740" s="127"/>
      <c r="AN740" s="127"/>
      <c r="AO740" s="127"/>
      <c r="AP740" s="127"/>
      <c r="AQ740" s="127"/>
      <c r="AR740" s="127"/>
      <c r="AS740" s="127"/>
      <c r="AT740" s="127"/>
      <c r="AU740" s="127"/>
      <c r="AV740" s="127"/>
      <c r="AW740" s="127"/>
      <c r="AX740" s="127"/>
      <c r="AY740" s="127"/>
      <c r="AZ740" s="127"/>
      <c r="BA740" s="127"/>
      <c r="BB740" s="127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1021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витамины, мин-е вещ-ва</vt:lpstr>
      <vt:lpstr>12-18л. МЕНЮ </vt:lpstr>
      <vt:lpstr>12-18л. РАСКЛАДКА</vt:lpstr>
      <vt:lpstr>12-18л. ВЕДОМОСТЬ завтрак</vt:lpstr>
      <vt:lpstr>12-18л. ВЕДОМОСТЬ  обед</vt:lpstr>
      <vt:lpstr>12-18л. ВЕДОМОСТЬ  полдник</vt:lpstr>
      <vt:lpstr>12-18л. ВЕДОМОСТЬ завтрак обед</vt:lpstr>
      <vt:lpstr>12-18л. ВЕДОМОСТЬ обед  полдник</vt:lpstr>
      <vt:lpstr>12-18л. ВЕДОМОСТЬ единая</vt:lpstr>
      <vt:lpstr>компановка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</dc:creator>
  <cp:lastModifiedBy>Ирина</cp:lastModifiedBy>
  <cp:revision>115</cp:revision>
  <cp:lastPrinted>2022-12-05T17:59:17Z</cp:lastPrinted>
  <dcterms:created xsi:type="dcterms:W3CDTF">2006-09-28T05:33:49Z</dcterms:created>
  <dcterms:modified xsi:type="dcterms:W3CDTF">2023-02-19T19:40:05Z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